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●●●持ち出し分●戻すこと\20211101 ▼ブログ用▼\202109 【資産運用】ブログ用\"/>
    </mc:Choice>
  </mc:AlternateContent>
  <xr:revisionPtr revIDLastSave="0" documentId="13_ncr:1_{4A81E757-0101-4000-8108-B61974D393A9}" xr6:coauthVersionLast="47" xr6:coauthVersionMax="47" xr10:uidLastSave="{00000000-0000-0000-0000-000000000000}"/>
  <bookViews>
    <workbookView xWindow="1680" yWindow="360" windowWidth="24840" windowHeight="14805" tabRatio="809" firstSheet="1" activeTab="4" xr2:uid="{00000000-000D-0000-FFFF-FFFF00000000}"/>
  </bookViews>
  <sheets>
    <sheet name="【図解】見える化・具体的手順（ネオモバイル証券）" sheetId="78" r:id="rId1"/>
    <sheet name="【A】ネオモバイル証券データ貼付方法" sheetId="79" r:id="rId2"/>
    <sheet name="【B】コード表（自作）" sheetId="76" r:id="rId3"/>
    <sheet name="【C】データベース（自作）" sheetId="71" r:id="rId4"/>
    <sheet name="【D】見える化(自作）" sheetId="74" r:id="rId5"/>
  </sheets>
  <definedNames>
    <definedName name="_xlnm._FilterDatabase" localSheetId="3" hidden="1">'【C】データベース（自作）'!$A$1:$AZ$243</definedName>
    <definedName name="_xlnm._FilterDatabase">#REF!</definedName>
    <definedName name="_xlnm.Criteria" localSheetId="3">'【C】データベース（自作）'!#REF!</definedName>
  </definedNames>
  <calcPr calcId="191029"/>
  <pivotCaches>
    <pivotCache cacheId="57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37" i="71" l="1"/>
  <c r="AP237" i="71"/>
  <c r="AF237" i="71" s="1"/>
  <c r="AH237" i="71" s="1"/>
  <c r="AC237" i="71"/>
  <c r="AD237" i="71" s="1"/>
  <c r="AR230" i="71"/>
  <c r="AP230" i="71"/>
  <c r="AC230" i="71"/>
  <c r="AD230" i="71" s="1"/>
  <c r="AR223" i="71"/>
  <c r="AP223" i="71"/>
  <c r="AC223" i="71"/>
  <c r="AD223" i="71" s="1"/>
  <c r="AR216" i="71"/>
  <c r="AP216" i="71"/>
  <c r="AF216" i="71" s="1"/>
  <c r="AC216" i="71"/>
  <c r="AD216" i="71" s="1"/>
  <c r="AR209" i="71"/>
  <c r="AP209" i="71"/>
  <c r="AC209" i="71"/>
  <c r="AD209" i="71" s="1"/>
  <c r="AR202" i="71"/>
  <c r="AP202" i="71"/>
  <c r="AC202" i="71"/>
  <c r="AD202" i="71" s="1"/>
  <c r="AR195" i="71"/>
  <c r="AP195" i="71"/>
  <c r="AS195" i="71" s="1"/>
  <c r="AC195" i="71"/>
  <c r="AD195" i="71" s="1"/>
  <c r="AR188" i="71"/>
  <c r="AP188" i="71"/>
  <c r="AF188" i="71"/>
  <c r="AC188" i="71"/>
  <c r="AD188" i="71" s="1"/>
  <c r="AR181" i="71"/>
  <c r="AP181" i="71"/>
  <c r="AC181" i="71"/>
  <c r="AD181" i="71" s="1"/>
  <c r="AR174" i="71"/>
  <c r="AP174" i="71"/>
  <c r="AC174" i="71"/>
  <c r="AD174" i="71" s="1"/>
  <c r="AR167" i="71"/>
  <c r="AP167" i="71"/>
  <c r="AC167" i="71"/>
  <c r="AD167" i="71" s="1"/>
  <c r="AR160" i="71"/>
  <c r="AP160" i="71"/>
  <c r="AF160" i="71" s="1"/>
  <c r="AC160" i="71"/>
  <c r="AD160" i="71" s="1"/>
  <c r="AR153" i="71"/>
  <c r="AP153" i="71"/>
  <c r="AC153" i="71"/>
  <c r="AD153" i="71" s="1"/>
  <c r="AR146" i="71"/>
  <c r="AP146" i="71"/>
  <c r="AC146" i="71"/>
  <c r="AD146" i="71" s="1"/>
  <c r="AR139" i="71"/>
  <c r="AP139" i="71"/>
  <c r="AS139" i="71" s="1"/>
  <c r="AC139" i="71"/>
  <c r="AD139" i="71" s="1"/>
  <c r="AR132" i="71"/>
  <c r="AP132" i="71"/>
  <c r="AF132" i="71"/>
  <c r="AC132" i="71"/>
  <c r="AD132" i="71" s="1"/>
  <c r="AR125" i="71"/>
  <c r="AP125" i="71"/>
  <c r="AC125" i="71"/>
  <c r="AD125" i="71" s="1"/>
  <c r="AR118" i="71"/>
  <c r="AP118" i="71"/>
  <c r="AC118" i="71"/>
  <c r="AD118" i="71" s="1"/>
  <c r="AR111" i="71"/>
  <c r="AP111" i="71"/>
  <c r="AC111" i="71"/>
  <c r="AD111" i="71" s="1"/>
  <c r="AR104" i="71"/>
  <c r="AP104" i="71"/>
  <c r="AF104" i="71" s="1"/>
  <c r="AC104" i="71"/>
  <c r="AD104" i="71" s="1"/>
  <c r="AR97" i="71"/>
  <c r="AP97" i="71"/>
  <c r="AC97" i="71"/>
  <c r="AD97" i="71" s="1"/>
  <c r="AR90" i="71"/>
  <c r="AP90" i="71"/>
  <c r="AC90" i="71"/>
  <c r="AD90" i="71" s="1"/>
  <c r="AR83" i="71"/>
  <c r="AP83" i="71"/>
  <c r="AS83" i="71" s="1"/>
  <c r="AC83" i="71"/>
  <c r="AD83" i="71" s="1"/>
  <c r="AR76" i="71"/>
  <c r="AP76" i="71"/>
  <c r="AF76" i="71"/>
  <c r="AC76" i="71"/>
  <c r="AD76" i="71" s="1"/>
  <c r="AR69" i="71"/>
  <c r="AP69" i="71"/>
  <c r="AC69" i="71"/>
  <c r="AD69" i="71" s="1"/>
  <c r="AR62" i="71"/>
  <c r="AP62" i="71"/>
  <c r="AF62" i="71" s="1"/>
  <c r="AC62" i="71"/>
  <c r="AD62" i="71" s="1"/>
  <c r="AR55" i="71"/>
  <c r="AP55" i="71"/>
  <c r="AF55" i="71" s="1"/>
  <c r="AC55" i="71"/>
  <c r="AD55" i="71" s="1"/>
  <c r="AR48" i="71"/>
  <c r="AP48" i="71"/>
  <c r="AF48" i="71" s="1"/>
  <c r="AC48" i="71"/>
  <c r="AD48" i="71" s="1"/>
  <c r="AR41" i="71"/>
  <c r="AP41" i="71"/>
  <c r="AC41" i="71"/>
  <c r="AD41" i="71" s="1"/>
  <c r="AR34" i="71"/>
  <c r="AP34" i="71"/>
  <c r="AF34" i="71" s="1"/>
  <c r="AC34" i="71"/>
  <c r="AD34" i="71" s="1"/>
  <c r="AR27" i="71"/>
  <c r="AP27" i="71"/>
  <c r="AF27" i="71" s="1"/>
  <c r="AC27" i="71"/>
  <c r="AD27" i="71" s="1"/>
  <c r="AR20" i="71"/>
  <c r="AP20" i="71"/>
  <c r="AF20" i="71" s="1"/>
  <c r="AC20" i="71"/>
  <c r="AD20" i="71" s="1"/>
  <c r="AR13" i="71"/>
  <c r="AP13" i="71"/>
  <c r="AC13" i="71"/>
  <c r="AD13" i="71" s="1"/>
  <c r="AW237" i="71"/>
  <c r="AY230" i="71"/>
  <c r="AY223" i="71"/>
  <c r="AW223" i="71"/>
  <c r="AZ223" i="71"/>
  <c r="AD3" i="71"/>
  <c r="AD7" i="71"/>
  <c r="AD8" i="71"/>
  <c r="AD9" i="71"/>
  <c r="AD10" i="71"/>
  <c r="AD11" i="71"/>
  <c r="AD12" i="71"/>
  <c r="AD14" i="71"/>
  <c r="AD15" i="71"/>
  <c r="AD16" i="71"/>
  <c r="AD17" i="71"/>
  <c r="AD18" i="71"/>
  <c r="AD19" i="71"/>
  <c r="AD21" i="71"/>
  <c r="AD22" i="71"/>
  <c r="AD23" i="71"/>
  <c r="AD24" i="71"/>
  <c r="AD25" i="71"/>
  <c r="AD26" i="71"/>
  <c r="AD28" i="71"/>
  <c r="AD29" i="71"/>
  <c r="AD30" i="71"/>
  <c r="AD31" i="71"/>
  <c r="AD32" i="71"/>
  <c r="AD33" i="71"/>
  <c r="AD35" i="71"/>
  <c r="AD36" i="71"/>
  <c r="AD37" i="71"/>
  <c r="AD38" i="71"/>
  <c r="AD39" i="71"/>
  <c r="AD40" i="71"/>
  <c r="AD42" i="71"/>
  <c r="AD43" i="71"/>
  <c r="AD44" i="71"/>
  <c r="AD45" i="71"/>
  <c r="AD46" i="71"/>
  <c r="AD47" i="71"/>
  <c r="AD49" i="71"/>
  <c r="AD50" i="71"/>
  <c r="AD51" i="71"/>
  <c r="AD52" i="71"/>
  <c r="AD53" i="71"/>
  <c r="AD54" i="71"/>
  <c r="AD56" i="71"/>
  <c r="AD57" i="71"/>
  <c r="AD58" i="71"/>
  <c r="AD59" i="71"/>
  <c r="AD60" i="71"/>
  <c r="AD61" i="71"/>
  <c r="AD63" i="71"/>
  <c r="AD64" i="71"/>
  <c r="AD65" i="71"/>
  <c r="AD66" i="71"/>
  <c r="AD67" i="71"/>
  <c r="AD68" i="71"/>
  <c r="AD70" i="71"/>
  <c r="AD71" i="71"/>
  <c r="AD72" i="71"/>
  <c r="AD73" i="71"/>
  <c r="AD74" i="71"/>
  <c r="AD75" i="71"/>
  <c r="AD77" i="71"/>
  <c r="AD78" i="71"/>
  <c r="AD79" i="71"/>
  <c r="AD80" i="71"/>
  <c r="AD81" i="71"/>
  <c r="AD82" i="71"/>
  <c r="AD84" i="71"/>
  <c r="AD85" i="71"/>
  <c r="AD86" i="71"/>
  <c r="AD87" i="71"/>
  <c r="AD88" i="71"/>
  <c r="AD89" i="71"/>
  <c r="AD91" i="71"/>
  <c r="AD92" i="71"/>
  <c r="AD93" i="71"/>
  <c r="AD94" i="71"/>
  <c r="AD95" i="71"/>
  <c r="AD96" i="71"/>
  <c r="AD98" i="71"/>
  <c r="AD99" i="71"/>
  <c r="AD100" i="71"/>
  <c r="AD101" i="71"/>
  <c r="AD102" i="71"/>
  <c r="AD103" i="71"/>
  <c r="AD105" i="71"/>
  <c r="AD106" i="71"/>
  <c r="AD107" i="71"/>
  <c r="AD108" i="71"/>
  <c r="AD109" i="71"/>
  <c r="AD110" i="71"/>
  <c r="AD112" i="71"/>
  <c r="AD113" i="71"/>
  <c r="AD114" i="71"/>
  <c r="AD115" i="71"/>
  <c r="AD116" i="71"/>
  <c r="AD117" i="71"/>
  <c r="AD119" i="71"/>
  <c r="AD120" i="71"/>
  <c r="AD121" i="71"/>
  <c r="AD122" i="71"/>
  <c r="AD123" i="71"/>
  <c r="AD124" i="71"/>
  <c r="AD126" i="71"/>
  <c r="AD127" i="71"/>
  <c r="AD128" i="71"/>
  <c r="AD129" i="71"/>
  <c r="AD130" i="71"/>
  <c r="AD131" i="71"/>
  <c r="AD133" i="71"/>
  <c r="AD134" i="71"/>
  <c r="AD135" i="71"/>
  <c r="AD136" i="71"/>
  <c r="AD137" i="71"/>
  <c r="AD138" i="71"/>
  <c r="AD140" i="71"/>
  <c r="AD141" i="71"/>
  <c r="AD142" i="71"/>
  <c r="AD143" i="71"/>
  <c r="AD144" i="71"/>
  <c r="AD145" i="71"/>
  <c r="AD147" i="71"/>
  <c r="AD148" i="71"/>
  <c r="AD149" i="71"/>
  <c r="AD150" i="71"/>
  <c r="AD151" i="71"/>
  <c r="AD152" i="71"/>
  <c r="AD154" i="71"/>
  <c r="AD155" i="71"/>
  <c r="AD156" i="71"/>
  <c r="AD157" i="71"/>
  <c r="AD158" i="71"/>
  <c r="AD159" i="71"/>
  <c r="AD161" i="71"/>
  <c r="AD162" i="71"/>
  <c r="AD163" i="71"/>
  <c r="AD164" i="71"/>
  <c r="AD165" i="71"/>
  <c r="AD166" i="71"/>
  <c r="AD168" i="71"/>
  <c r="AD169" i="71"/>
  <c r="AD170" i="71"/>
  <c r="AD171" i="71"/>
  <c r="AD172" i="71"/>
  <c r="AD173" i="71"/>
  <c r="AD175" i="71"/>
  <c r="AD176" i="71"/>
  <c r="AD177" i="71"/>
  <c r="AD178" i="71"/>
  <c r="AD179" i="71"/>
  <c r="AD180" i="71"/>
  <c r="AD182" i="71"/>
  <c r="AD183" i="71"/>
  <c r="AD184" i="71"/>
  <c r="AD185" i="71"/>
  <c r="AD186" i="71"/>
  <c r="AD187" i="71"/>
  <c r="AD189" i="71"/>
  <c r="AD190" i="71"/>
  <c r="AD191" i="71"/>
  <c r="AD192" i="71"/>
  <c r="AD193" i="71"/>
  <c r="AD194" i="71"/>
  <c r="AD196" i="71"/>
  <c r="AD197" i="71"/>
  <c r="AD198" i="71"/>
  <c r="AD199" i="71"/>
  <c r="AD200" i="71"/>
  <c r="AD201" i="71"/>
  <c r="AD203" i="71"/>
  <c r="AD204" i="71"/>
  <c r="AD205" i="71"/>
  <c r="AD206" i="71"/>
  <c r="AD207" i="71"/>
  <c r="AD208" i="71"/>
  <c r="AD210" i="71"/>
  <c r="AD211" i="71"/>
  <c r="AD212" i="71"/>
  <c r="AD213" i="71"/>
  <c r="AD214" i="71"/>
  <c r="AD215" i="71"/>
  <c r="AD217" i="71"/>
  <c r="AD218" i="71"/>
  <c r="AD219" i="71"/>
  <c r="AD220" i="71"/>
  <c r="AD221" i="71"/>
  <c r="AD222" i="71"/>
  <c r="AD224" i="71"/>
  <c r="AD225" i="71"/>
  <c r="AD226" i="71"/>
  <c r="AD227" i="71"/>
  <c r="AD228" i="71"/>
  <c r="AD229" i="71"/>
  <c r="AD231" i="71"/>
  <c r="AD232" i="71"/>
  <c r="AD233" i="71"/>
  <c r="AD234" i="71"/>
  <c r="AD235" i="71"/>
  <c r="AD236" i="71"/>
  <c r="AD238" i="71"/>
  <c r="AD239" i="71"/>
  <c r="AD240" i="71"/>
  <c r="AD241" i="71"/>
  <c r="AD242" i="71"/>
  <c r="AD243" i="71"/>
  <c r="AR6" i="71"/>
  <c r="AP6" i="71"/>
  <c r="AC6" i="71"/>
  <c r="AD6" i="71" s="1"/>
  <c r="AS20" i="71" l="1"/>
  <c r="AS41" i="71"/>
  <c r="AS111" i="71"/>
  <c r="AS167" i="71"/>
  <c r="AS223" i="71"/>
  <c r="AZ237" i="71"/>
  <c r="AY237" i="71"/>
  <c r="AS13" i="71"/>
  <c r="AS48" i="71"/>
  <c r="AS69" i="71"/>
  <c r="AH76" i="71"/>
  <c r="AF90" i="71"/>
  <c r="AH90" i="71" s="1"/>
  <c r="AH104" i="71"/>
  <c r="AF118" i="71"/>
  <c r="AH118" i="71" s="1"/>
  <c r="AS125" i="71"/>
  <c r="AH132" i="71"/>
  <c r="AF146" i="71"/>
  <c r="AH146" i="71" s="1"/>
  <c r="AS153" i="71"/>
  <c r="AH160" i="71"/>
  <c r="AF174" i="71"/>
  <c r="AH174" i="71" s="1"/>
  <c r="AS181" i="71"/>
  <c r="AH188" i="71"/>
  <c r="AF202" i="71"/>
  <c r="AH202" i="71" s="1"/>
  <c r="AS209" i="71"/>
  <c r="AH216" i="71"/>
  <c r="AF230" i="71"/>
  <c r="AH230" i="71" s="1"/>
  <c r="AS237" i="71"/>
  <c r="AF13" i="71"/>
  <c r="AH13" i="71" s="1"/>
  <c r="AH27" i="71"/>
  <c r="AH34" i="71"/>
  <c r="AF41" i="71"/>
  <c r="AH41" i="71" s="1"/>
  <c r="AS55" i="71"/>
  <c r="AS62" i="71"/>
  <c r="AF69" i="71"/>
  <c r="AH69" i="71" s="1"/>
  <c r="AS76" i="71"/>
  <c r="AF83" i="71"/>
  <c r="AH83" i="71" s="1"/>
  <c r="AS90" i="71"/>
  <c r="AF97" i="71"/>
  <c r="AH97" i="71" s="1"/>
  <c r="AS104" i="71"/>
  <c r="AF111" i="71"/>
  <c r="AH111" i="71" s="1"/>
  <c r="AS118" i="71"/>
  <c r="AF125" i="71"/>
  <c r="AS132" i="71"/>
  <c r="AF139" i="71"/>
  <c r="AH139" i="71" s="1"/>
  <c r="AS146" i="71"/>
  <c r="AF153" i="71"/>
  <c r="AH153" i="71" s="1"/>
  <c r="AS160" i="71"/>
  <c r="AF167" i="71"/>
  <c r="AH167" i="71" s="1"/>
  <c r="AS174" i="71"/>
  <c r="AF181" i="71"/>
  <c r="AS188" i="71"/>
  <c r="AF195" i="71"/>
  <c r="AH195" i="71" s="1"/>
  <c r="AS202" i="71"/>
  <c r="AF209" i="71"/>
  <c r="AH209" i="71" s="1"/>
  <c r="AS216" i="71"/>
  <c r="AF223" i="71"/>
  <c r="AH223" i="71" s="1"/>
  <c r="AS230" i="71"/>
  <c r="AH20" i="71"/>
  <c r="AS27" i="71"/>
  <c r="AH48" i="71"/>
  <c r="AH62" i="71"/>
  <c r="AS97" i="71"/>
  <c r="AS34" i="71"/>
  <c r="AH55" i="71"/>
  <c r="AH125" i="71"/>
  <c r="AH181" i="71"/>
  <c r="AV230" i="71"/>
  <c r="AX230" i="71"/>
  <c r="AZ230" i="71"/>
  <c r="AV223" i="71"/>
  <c r="AX223" i="71"/>
  <c r="AW230" i="71"/>
  <c r="AV237" i="71"/>
  <c r="AX237" i="71"/>
  <c r="AS6" i="71"/>
  <c r="AF6" i="71"/>
  <c r="AH6" i="71" s="1"/>
  <c r="AV4" i="71" l="1"/>
  <c r="AW4" i="71"/>
  <c r="AX4" i="71"/>
  <c r="AY4" i="71"/>
  <c r="AZ4" i="71"/>
  <c r="AZ3" i="71"/>
  <c r="AY3" i="71"/>
  <c r="AX3" i="71"/>
  <c r="AW3" i="71"/>
  <c r="AV3" i="71"/>
  <c r="AV7" i="71"/>
  <c r="AW7" i="71"/>
  <c r="AX7" i="71"/>
  <c r="AY7" i="71"/>
  <c r="AZ7" i="71"/>
  <c r="AV8" i="71"/>
  <c r="AW8" i="71"/>
  <c r="AX8" i="71"/>
  <c r="AY8" i="71"/>
  <c r="AZ8" i="71"/>
  <c r="AV9" i="71"/>
  <c r="AW9" i="71"/>
  <c r="AX9" i="71"/>
  <c r="AY9" i="71"/>
  <c r="AZ9" i="71"/>
  <c r="AV10" i="71"/>
  <c r="AW10" i="71"/>
  <c r="AX10" i="71"/>
  <c r="AY10" i="71"/>
  <c r="AZ10" i="71"/>
  <c r="AV11" i="71"/>
  <c r="AW11" i="71"/>
  <c r="AX11" i="71"/>
  <c r="AY11" i="71"/>
  <c r="AZ11" i="71"/>
  <c r="AV12" i="71"/>
  <c r="AW12" i="71"/>
  <c r="AX12" i="71"/>
  <c r="AY12" i="71"/>
  <c r="AZ12" i="71"/>
  <c r="AV13" i="71"/>
  <c r="AW13" i="71"/>
  <c r="AX13" i="71"/>
  <c r="AY13" i="71"/>
  <c r="AZ13" i="71"/>
  <c r="AV14" i="71"/>
  <c r="AW14" i="71"/>
  <c r="AX14" i="71"/>
  <c r="AY14" i="71"/>
  <c r="AZ14" i="71"/>
  <c r="AV15" i="71"/>
  <c r="AW15" i="71"/>
  <c r="AX15" i="71"/>
  <c r="AY15" i="71"/>
  <c r="AZ15" i="71"/>
  <c r="AV16" i="71"/>
  <c r="AW16" i="71"/>
  <c r="AX16" i="71"/>
  <c r="AY16" i="71"/>
  <c r="AZ16" i="71"/>
  <c r="AV17" i="71"/>
  <c r="AW17" i="71"/>
  <c r="AX17" i="71"/>
  <c r="AY17" i="71"/>
  <c r="AZ17" i="71"/>
  <c r="AV18" i="71"/>
  <c r="AW18" i="71"/>
  <c r="AX18" i="71"/>
  <c r="AY18" i="71"/>
  <c r="AZ18" i="71"/>
  <c r="AV19" i="71"/>
  <c r="AW19" i="71"/>
  <c r="AX19" i="71"/>
  <c r="AY19" i="71"/>
  <c r="AZ19" i="71"/>
  <c r="AV20" i="71"/>
  <c r="AW20" i="71"/>
  <c r="AX20" i="71"/>
  <c r="AY20" i="71"/>
  <c r="AZ20" i="71"/>
  <c r="AV21" i="71"/>
  <c r="AW21" i="71"/>
  <c r="AX21" i="71"/>
  <c r="AY21" i="71"/>
  <c r="AZ21" i="71"/>
  <c r="AV22" i="71"/>
  <c r="AW22" i="71"/>
  <c r="AX22" i="71"/>
  <c r="AY22" i="71"/>
  <c r="AZ22" i="71"/>
  <c r="AV23" i="71"/>
  <c r="AW23" i="71"/>
  <c r="AX23" i="71"/>
  <c r="AY23" i="71"/>
  <c r="AZ23" i="71"/>
  <c r="AV24" i="71"/>
  <c r="AW24" i="71"/>
  <c r="AX24" i="71"/>
  <c r="AY24" i="71"/>
  <c r="AZ24" i="71"/>
  <c r="AV25" i="71"/>
  <c r="AW25" i="71"/>
  <c r="AX25" i="71"/>
  <c r="AY25" i="71"/>
  <c r="AZ25" i="71"/>
  <c r="AV26" i="71"/>
  <c r="AW26" i="71"/>
  <c r="AX26" i="71"/>
  <c r="AY26" i="71"/>
  <c r="AZ26" i="71"/>
  <c r="AV27" i="71"/>
  <c r="AW27" i="71"/>
  <c r="AX27" i="71"/>
  <c r="AY27" i="71"/>
  <c r="AZ27" i="71"/>
  <c r="AV28" i="71"/>
  <c r="AW28" i="71"/>
  <c r="AX28" i="71"/>
  <c r="AY28" i="71"/>
  <c r="AZ28" i="71"/>
  <c r="AV29" i="71"/>
  <c r="AW29" i="71"/>
  <c r="AX29" i="71"/>
  <c r="AY29" i="71"/>
  <c r="AZ29" i="71"/>
  <c r="AV30" i="71"/>
  <c r="AW30" i="71"/>
  <c r="AX30" i="71"/>
  <c r="AY30" i="71"/>
  <c r="AZ30" i="71"/>
  <c r="AV31" i="71"/>
  <c r="AW31" i="71"/>
  <c r="AX31" i="71"/>
  <c r="AY31" i="71"/>
  <c r="AZ31" i="71"/>
  <c r="AV32" i="71"/>
  <c r="AW32" i="71"/>
  <c r="AX32" i="71"/>
  <c r="AY32" i="71"/>
  <c r="AZ32" i="71"/>
  <c r="AV33" i="71"/>
  <c r="AW33" i="71"/>
  <c r="AX33" i="71"/>
  <c r="AY33" i="71"/>
  <c r="AZ33" i="71"/>
  <c r="AV34" i="71"/>
  <c r="AW34" i="71"/>
  <c r="AX34" i="71"/>
  <c r="AY34" i="71"/>
  <c r="AZ34" i="71"/>
  <c r="AV35" i="71"/>
  <c r="AW35" i="71"/>
  <c r="AX35" i="71"/>
  <c r="AY35" i="71"/>
  <c r="AZ35" i="71"/>
  <c r="AV36" i="71"/>
  <c r="AW36" i="71"/>
  <c r="AX36" i="71"/>
  <c r="AY36" i="71"/>
  <c r="AZ36" i="71"/>
  <c r="AV37" i="71"/>
  <c r="AW37" i="71"/>
  <c r="AX37" i="71"/>
  <c r="AY37" i="71"/>
  <c r="AZ37" i="71"/>
  <c r="AV38" i="71"/>
  <c r="AW38" i="71"/>
  <c r="AX38" i="71"/>
  <c r="AY38" i="71"/>
  <c r="AZ38" i="71"/>
  <c r="AV39" i="71"/>
  <c r="AW39" i="71"/>
  <c r="AX39" i="71"/>
  <c r="AY39" i="71"/>
  <c r="AZ39" i="71"/>
  <c r="AV40" i="71"/>
  <c r="AW40" i="71"/>
  <c r="AX40" i="71"/>
  <c r="AY40" i="71"/>
  <c r="AZ40" i="71"/>
  <c r="AV41" i="71"/>
  <c r="AW41" i="71"/>
  <c r="AX41" i="71"/>
  <c r="AY41" i="71"/>
  <c r="AZ41" i="71"/>
  <c r="AV42" i="71"/>
  <c r="AW42" i="71"/>
  <c r="AX42" i="71"/>
  <c r="AY42" i="71"/>
  <c r="AZ42" i="71"/>
  <c r="AV43" i="71"/>
  <c r="AW43" i="71"/>
  <c r="AX43" i="71"/>
  <c r="AY43" i="71"/>
  <c r="AZ43" i="71"/>
  <c r="AV44" i="71"/>
  <c r="AW44" i="71"/>
  <c r="AX44" i="71"/>
  <c r="AY44" i="71"/>
  <c r="AZ44" i="71"/>
  <c r="AV45" i="71"/>
  <c r="AW45" i="71"/>
  <c r="AX45" i="71"/>
  <c r="AY45" i="71"/>
  <c r="AZ45" i="71"/>
  <c r="AV46" i="71"/>
  <c r="AW46" i="71"/>
  <c r="AX46" i="71"/>
  <c r="AY46" i="71"/>
  <c r="AZ46" i="71"/>
  <c r="AV47" i="71"/>
  <c r="AW47" i="71"/>
  <c r="AX47" i="71"/>
  <c r="AY47" i="71"/>
  <c r="AZ47" i="71"/>
  <c r="AV48" i="71"/>
  <c r="AW48" i="71"/>
  <c r="AX48" i="71"/>
  <c r="AY48" i="71"/>
  <c r="AZ48" i="71"/>
  <c r="AV49" i="71"/>
  <c r="AW49" i="71"/>
  <c r="AX49" i="71"/>
  <c r="AY49" i="71"/>
  <c r="AZ49" i="71"/>
  <c r="AV50" i="71"/>
  <c r="AW50" i="71"/>
  <c r="AX50" i="71"/>
  <c r="AY50" i="71"/>
  <c r="AZ50" i="71"/>
  <c r="AV51" i="71"/>
  <c r="AW51" i="71"/>
  <c r="AX51" i="71"/>
  <c r="AY51" i="71"/>
  <c r="AZ51" i="71"/>
  <c r="AV52" i="71"/>
  <c r="AW52" i="71"/>
  <c r="AX52" i="71"/>
  <c r="AY52" i="71"/>
  <c r="AZ52" i="71"/>
  <c r="AV53" i="71"/>
  <c r="AW53" i="71"/>
  <c r="AX53" i="71"/>
  <c r="AY53" i="71"/>
  <c r="AZ53" i="71"/>
  <c r="AV54" i="71"/>
  <c r="AW54" i="71"/>
  <c r="AX54" i="71"/>
  <c r="AY54" i="71"/>
  <c r="AZ54" i="71"/>
  <c r="AV55" i="71"/>
  <c r="AW55" i="71"/>
  <c r="AX55" i="71"/>
  <c r="AY55" i="71"/>
  <c r="AZ55" i="71"/>
  <c r="AV56" i="71"/>
  <c r="AW56" i="71"/>
  <c r="AX56" i="71"/>
  <c r="AY56" i="71"/>
  <c r="AZ56" i="71"/>
  <c r="AV57" i="71"/>
  <c r="AW57" i="71"/>
  <c r="AX57" i="71"/>
  <c r="AY57" i="71"/>
  <c r="AZ57" i="71"/>
  <c r="AV58" i="71"/>
  <c r="AW58" i="71"/>
  <c r="AX58" i="71"/>
  <c r="AY58" i="71"/>
  <c r="AZ58" i="71"/>
  <c r="AV59" i="71"/>
  <c r="AW59" i="71"/>
  <c r="AX59" i="71"/>
  <c r="AY59" i="71"/>
  <c r="AZ59" i="71"/>
  <c r="AV60" i="71"/>
  <c r="AW60" i="71"/>
  <c r="AX60" i="71"/>
  <c r="AY60" i="71"/>
  <c r="AZ60" i="71"/>
  <c r="AV61" i="71"/>
  <c r="AW61" i="71"/>
  <c r="AX61" i="71"/>
  <c r="AY61" i="71"/>
  <c r="AZ61" i="71"/>
  <c r="AV62" i="71"/>
  <c r="AW62" i="71"/>
  <c r="AX62" i="71"/>
  <c r="AY62" i="71"/>
  <c r="AZ62" i="71"/>
  <c r="AV63" i="71"/>
  <c r="AW63" i="71"/>
  <c r="AX63" i="71"/>
  <c r="AY63" i="71"/>
  <c r="AZ63" i="71"/>
  <c r="AV64" i="71"/>
  <c r="AW64" i="71"/>
  <c r="AX64" i="71"/>
  <c r="AY64" i="71"/>
  <c r="AZ64" i="71"/>
  <c r="AV65" i="71"/>
  <c r="AW65" i="71"/>
  <c r="AX65" i="71"/>
  <c r="AY65" i="71"/>
  <c r="AZ65" i="71"/>
  <c r="AV66" i="71"/>
  <c r="AW66" i="71"/>
  <c r="AX66" i="71"/>
  <c r="AY66" i="71"/>
  <c r="AZ66" i="71"/>
  <c r="AV67" i="71"/>
  <c r="AW67" i="71"/>
  <c r="AX67" i="71"/>
  <c r="AY67" i="71"/>
  <c r="AZ67" i="71"/>
  <c r="AV68" i="71"/>
  <c r="AW68" i="71"/>
  <c r="AX68" i="71"/>
  <c r="AY68" i="71"/>
  <c r="AZ68" i="71"/>
  <c r="AV69" i="71"/>
  <c r="AW69" i="71"/>
  <c r="AX69" i="71"/>
  <c r="AY69" i="71"/>
  <c r="AZ69" i="71"/>
  <c r="AV70" i="71"/>
  <c r="AW70" i="71"/>
  <c r="AX70" i="71"/>
  <c r="AY70" i="71"/>
  <c r="AZ70" i="71"/>
  <c r="AV71" i="71"/>
  <c r="AW71" i="71"/>
  <c r="AX71" i="71"/>
  <c r="AY71" i="71"/>
  <c r="AZ71" i="71"/>
  <c r="AV72" i="71"/>
  <c r="AW72" i="71"/>
  <c r="AX72" i="71"/>
  <c r="AY72" i="71"/>
  <c r="AZ72" i="71"/>
  <c r="AV73" i="71"/>
  <c r="AW73" i="71"/>
  <c r="AX73" i="71"/>
  <c r="AY73" i="71"/>
  <c r="AZ73" i="71"/>
  <c r="AV74" i="71"/>
  <c r="AW74" i="71"/>
  <c r="AX74" i="71"/>
  <c r="AY74" i="71"/>
  <c r="AZ74" i="71"/>
  <c r="AV75" i="71"/>
  <c r="AW75" i="71"/>
  <c r="AX75" i="71"/>
  <c r="AY75" i="71"/>
  <c r="AZ75" i="71"/>
  <c r="AV76" i="71"/>
  <c r="AW76" i="71"/>
  <c r="AX76" i="71"/>
  <c r="AY76" i="71"/>
  <c r="AZ76" i="71"/>
  <c r="AV77" i="71"/>
  <c r="AW77" i="71"/>
  <c r="AX77" i="71"/>
  <c r="AY77" i="71"/>
  <c r="AZ77" i="71"/>
  <c r="AV78" i="71"/>
  <c r="AW78" i="71"/>
  <c r="AX78" i="71"/>
  <c r="AY78" i="71"/>
  <c r="AZ78" i="71"/>
  <c r="AV79" i="71"/>
  <c r="AW79" i="71"/>
  <c r="AX79" i="71"/>
  <c r="AY79" i="71"/>
  <c r="AZ79" i="71"/>
  <c r="AV80" i="71"/>
  <c r="AW80" i="71"/>
  <c r="AX80" i="71"/>
  <c r="AY80" i="71"/>
  <c r="AZ80" i="71"/>
  <c r="AV81" i="71"/>
  <c r="AW81" i="71"/>
  <c r="AX81" i="71"/>
  <c r="AY81" i="71"/>
  <c r="AZ81" i="71"/>
  <c r="AV82" i="71"/>
  <c r="AW82" i="71"/>
  <c r="AX82" i="71"/>
  <c r="AY82" i="71"/>
  <c r="AZ82" i="71"/>
  <c r="AV83" i="71"/>
  <c r="AW83" i="71"/>
  <c r="AX83" i="71"/>
  <c r="AY83" i="71"/>
  <c r="AZ83" i="71"/>
  <c r="AV84" i="71"/>
  <c r="AW84" i="71"/>
  <c r="AX84" i="71"/>
  <c r="AY84" i="71"/>
  <c r="AZ84" i="71"/>
  <c r="AV85" i="71"/>
  <c r="AW85" i="71"/>
  <c r="AX85" i="71"/>
  <c r="AY85" i="71"/>
  <c r="AZ85" i="71"/>
  <c r="AV86" i="71"/>
  <c r="AW86" i="71"/>
  <c r="AX86" i="71"/>
  <c r="AY86" i="71"/>
  <c r="AZ86" i="71"/>
  <c r="AV87" i="71"/>
  <c r="AW87" i="71"/>
  <c r="AX87" i="71"/>
  <c r="AY87" i="71"/>
  <c r="AZ87" i="71"/>
  <c r="AV88" i="71"/>
  <c r="AW88" i="71"/>
  <c r="AX88" i="71"/>
  <c r="AY88" i="71"/>
  <c r="AZ88" i="71"/>
  <c r="AV89" i="71"/>
  <c r="AW89" i="71"/>
  <c r="AX89" i="71"/>
  <c r="AY89" i="71"/>
  <c r="AZ89" i="71"/>
  <c r="AV90" i="71"/>
  <c r="AW90" i="71"/>
  <c r="AX90" i="71"/>
  <c r="AY90" i="71"/>
  <c r="AZ90" i="71"/>
  <c r="AV91" i="71"/>
  <c r="AW91" i="71"/>
  <c r="AX91" i="71"/>
  <c r="AY91" i="71"/>
  <c r="AZ91" i="71"/>
  <c r="AV92" i="71"/>
  <c r="AW92" i="71"/>
  <c r="AX92" i="71"/>
  <c r="AY92" i="71"/>
  <c r="AZ92" i="71"/>
  <c r="AV93" i="71"/>
  <c r="AW93" i="71"/>
  <c r="AX93" i="71"/>
  <c r="AY93" i="71"/>
  <c r="AZ93" i="71"/>
  <c r="AV94" i="71"/>
  <c r="AW94" i="71"/>
  <c r="AX94" i="71"/>
  <c r="AY94" i="71"/>
  <c r="AZ94" i="71"/>
  <c r="AV95" i="71"/>
  <c r="AW95" i="71"/>
  <c r="AX95" i="71"/>
  <c r="AY95" i="71"/>
  <c r="AZ95" i="71"/>
  <c r="AV96" i="71"/>
  <c r="AW96" i="71"/>
  <c r="AX96" i="71"/>
  <c r="AY96" i="71"/>
  <c r="AZ96" i="71"/>
  <c r="AV97" i="71"/>
  <c r="AW97" i="71"/>
  <c r="AX97" i="71"/>
  <c r="AY97" i="71"/>
  <c r="AZ97" i="71"/>
  <c r="AV98" i="71"/>
  <c r="AW98" i="71"/>
  <c r="AX98" i="71"/>
  <c r="AY98" i="71"/>
  <c r="AZ98" i="71"/>
  <c r="AV99" i="71"/>
  <c r="AW99" i="71"/>
  <c r="AX99" i="71"/>
  <c r="AY99" i="71"/>
  <c r="AZ99" i="71"/>
  <c r="AV100" i="71"/>
  <c r="AW100" i="71"/>
  <c r="AX100" i="71"/>
  <c r="AY100" i="71"/>
  <c r="AZ100" i="71"/>
  <c r="AV101" i="71"/>
  <c r="AW101" i="71"/>
  <c r="AX101" i="71"/>
  <c r="AY101" i="71"/>
  <c r="AZ101" i="71"/>
  <c r="AV102" i="71"/>
  <c r="AW102" i="71"/>
  <c r="AX102" i="71"/>
  <c r="AY102" i="71"/>
  <c r="AZ102" i="71"/>
  <c r="AV103" i="71"/>
  <c r="AW103" i="71"/>
  <c r="AX103" i="71"/>
  <c r="AY103" i="71"/>
  <c r="AZ103" i="71"/>
  <c r="AV104" i="71"/>
  <c r="AW104" i="71"/>
  <c r="AX104" i="71"/>
  <c r="AY104" i="71"/>
  <c r="AZ104" i="71"/>
  <c r="AV105" i="71"/>
  <c r="AW105" i="71"/>
  <c r="AX105" i="71"/>
  <c r="AY105" i="71"/>
  <c r="AZ105" i="71"/>
  <c r="AV106" i="71"/>
  <c r="AW106" i="71"/>
  <c r="AX106" i="71"/>
  <c r="AY106" i="71"/>
  <c r="AZ106" i="71"/>
  <c r="AV107" i="71"/>
  <c r="AW107" i="71"/>
  <c r="AX107" i="71"/>
  <c r="AY107" i="71"/>
  <c r="AZ107" i="71"/>
  <c r="AV108" i="71"/>
  <c r="AW108" i="71"/>
  <c r="AX108" i="71"/>
  <c r="AY108" i="71"/>
  <c r="AZ108" i="71"/>
  <c r="AV109" i="71"/>
  <c r="AW109" i="71"/>
  <c r="AX109" i="71"/>
  <c r="AY109" i="71"/>
  <c r="AZ109" i="71"/>
  <c r="AV110" i="71"/>
  <c r="AW110" i="71"/>
  <c r="AX110" i="71"/>
  <c r="AY110" i="71"/>
  <c r="AZ110" i="71"/>
  <c r="AV111" i="71"/>
  <c r="AW111" i="71"/>
  <c r="AX111" i="71"/>
  <c r="AY111" i="71"/>
  <c r="AZ111" i="71"/>
  <c r="AV112" i="71"/>
  <c r="AW112" i="71"/>
  <c r="AX112" i="71"/>
  <c r="AY112" i="71"/>
  <c r="AZ112" i="71"/>
  <c r="AV113" i="71"/>
  <c r="AW113" i="71"/>
  <c r="AX113" i="71"/>
  <c r="AY113" i="71"/>
  <c r="AZ113" i="71"/>
  <c r="AV114" i="71"/>
  <c r="AW114" i="71"/>
  <c r="AX114" i="71"/>
  <c r="AY114" i="71"/>
  <c r="AZ114" i="71"/>
  <c r="AV115" i="71"/>
  <c r="AW115" i="71"/>
  <c r="AX115" i="71"/>
  <c r="AY115" i="71"/>
  <c r="AZ115" i="71"/>
  <c r="AV116" i="71"/>
  <c r="AW116" i="71"/>
  <c r="AX116" i="71"/>
  <c r="AY116" i="71"/>
  <c r="AZ116" i="71"/>
  <c r="AV117" i="71"/>
  <c r="AW117" i="71"/>
  <c r="AX117" i="71"/>
  <c r="AY117" i="71"/>
  <c r="AZ117" i="71"/>
  <c r="AV118" i="71"/>
  <c r="AW118" i="71"/>
  <c r="AX118" i="71"/>
  <c r="AY118" i="71"/>
  <c r="AZ118" i="71"/>
  <c r="AV119" i="71"/>
  <c r="AW119" i="71"/>
  <c r="AX119" i="71"/>
  <c r="AY119" i="71"/>
  <c r="AZ119" i="71"/>
  <c r="AV120" i="71"/>
  <c r="AW120" i="71"/>
  <c r="AX120" i="71"/>
  <c r="AY120" i="71"/>
  <c r="AZ120" i="71"/>
  <c r="AV121" i="71"/>
  <c r="AW121" i="71"/>
  <c r="AX121" i="71"/>
  <c r="AY121" i="71"/>
  <c r="AZ121" i="71"/>
  <c r="AV122" i="71"/>
  <c r="AW122" i="71"/>
  <c r="AX122" i="71"/>
  <c r="AY122" i="71"/>
  <c r="AZ122" i="71"/>
  <c r="AV123" i="71"/>
  <c r="AW123" i="71"/>
  <c r="AX123" i="71"/>
  <c r="AY123" i="71"/>
  <c r="AZ123" i="71"/>
  <c r="AV124" i="71"/>
  <c r="AW124" i="71"/>
  <c r="AX124" i="71"/>
  <c r="AY124" i="71"/>
  <c r="AZ124" i="71"/>
  <c r="AV125" i="71"/>
  <c r="AW125" i="71"/>
  <c r="AX125" i="71"/>
  <c r="AY125" i="71"/>
  <c r="AZ125" i="71"/>
  <c r="AV126" i="71"/>
  <c r="AW126" i="71"/>
  <c r="AX126" i="71"/>
  <c r="AY126" i="71"/>
  <c r="AZ126" i="71"/>
  <c r="AV127" i="71"/>
  <c r="AW127" i="71"/>
  <c r="AX127" i="71"/>
  <c r="AY127" i="71"/>
  <c r="AZ127" i="71"/>
  <c r="AV128" i="71"/>
  <c r="AW128" i="71"/>
  <c r="AX128" i="71"/>
  <c r="AY128" i="71"/>
  <c r="AZ128" i="71"/>
  <c r="AV129" i="71"/>
  <c r="AW129" i="71"/>
  <c r="AX129" i="71"/>
  <c r="AY129" i="71"/>
  <c r="AZ129" i="71"/>
  <c r="AV130" i="71"/>
  <c r="AW130" i="71"/>
  <c r="AX130" i="71"/>
  <c r="AY130" i="71"/>
  <c r="AZ130" i="71"/>
  <c r="AV131" i="71"/>
  <c r="AW131" i="71"/>
  <c r="AX131" i="71"/>
  <c r="AY131" i="71"/>
  <c r="AZ131" i="71"/>
  <c r="AV132" i="71"/>
  <c r="AW132" i="71"/>
  <c r="AX132" i="71"/>
  <c r="AY132" i="71"/>
  <c r="AZ132" i="71"/>
  <c r="AV133" i="71"/>
  <c r="AW133" i="71"/>
  <c r="AX133" i="71"/>
  <c r="AY133" i="71"/>
  <c r="AZ133" i="71"/>
  <c r="AV134" i="71"/>
  <c r="AW134" i="71"/>
  <c r="AX134" i="71"/>
  <c r="AY134" i="71"/>
  <c r="AZ134" i="71"/>
  <c r="AV135" i="71"/>
  <c r="AW135" i="71"/>
  <c r="AX135" i="71"/>
  <c r="AY135" i="71"/>
  <c r="AZ135" i="71"/>
  <c r="AV136" i="71"/>
  <c r="AW136" i="71"/>
  <c r="AX136" i="71"/>
  <c r="AY136" i="71"/>
  <c r="AZ136" i="71"/>
  <c r="AV137" i="71"/>
  <c r="AW137" i="71"/>
  <c r="AX137" i="71"/>
  <c r="AY137" i="71"/>
  <c r="AZ137" i="71"/>
  <c r="AV138" i="71"/>
  <c r="AW138" i="71"/>
  <c r="AX138" i="71"/>
  <c r="AY138" i="71"/>
  <c r="AZ138" i="71"/>
  <c r="AV139" i="71"/>
  <c r="AW139" i="71"/>
  <c r="AX139" i="71"/>
  <c r="AY139" i="71"/>
  <c r="AZ139" i="71"/>
  <c r="AV140" i="71"/>
  <c r="AW140" i="71"/>
  <c r="AX140" i="71"/>
  <c r="AY140" i="71"/>
  <c r="AZ140" i="71"/>
  <c r="AV141" i="71"/>
  <c r="AW141" i="71"/>
  <c r="AX141" i="71"/>
  <c r="AY141" i="71"/>
  <c r="AZ141" i="71"/>
  <c r="AV142" i="71"/>
  <c r="AW142" i="71"/>
  <c r="AX142" i="71"/>
  <c r="AY142" i="71"/>
  <c r="AZ142" i="71"/>
  <c r="AV143" i="71"/>
  <c r="AW143" i="71"/>
  <c r="AX143" i="71"/>
  <c r="AY143" i="71"/>
  <c r="AZ143" i="71"/>
  <c r="AV144" i="71"/>
  <c r="AW144" i="71"/>
  <c r="AX144" i="71"/>
  <c r="AY144" i="71"/>
  <c r="AZ144" i="71"/>
  <c r="AV145" i="71"/>
  <c r="AW145" i="71"/>
  <c r="AX145" i="71"/>
  <c r="AY145" i="71"/>
  <c r="AZ145" i="71"/>
  <c r="AV146" i="71"/>
  <c r="AW146" i="71"/>
  <c r="AX146" i="71"/>
  <c r="AY146" i="71"/>
  <c r="AZ146" i="71"/>
  <c r="AV147" i="71"/>
  <c r="AW147" i="71"/>
  <c r="AX147" i="71"/>
  <c r="AY147" i="71"/>
  <c r="AZ147" i="71"/>
  <c r="AV148" i="71"/>
  <c r="AW148" i="71"/>
  <c r="AX148" i="71"/>
  <c r="AY148" i="71"/>
  <c r="AZ148" i="71"/>
  <c r="AV149" i="71"/>
  <c r="AW149" i="71"/>
  <c r="AX149" i="71"/>
  <c r="AY149" i="71"/>
  <c r="AZ149" i="71"/>
  <c r="AV150" i="71"/>
  <c r="AW150" i="71"/>
  <c r="AX150" i="71"/>
  <c r="AY150" i="71"/>
  <c r="AZ150" i="71"/>
  <c r="AV151" i="71"/>
  <c r="AW151" i="71"/>
  <c r="AX151" i="71"/>
  <c r="AY151" i="71"/>
  <c r="AZ151" i="71"/>
  <c r="AV152" i="71"/>
  <c r="AW152" i="71"/>
  <c r="AX152" i="71"/>
  <c r="AY152" i="71"/>
  <c r="AZ152" i="71"/>
  <c r="AV153" i="71"/>
  <c r="AW153" i="71"/>
  <c r="AX153" i="71"/>
  <c r="AY153" i="71"/>
  <c r="AZ153" i="71"/>
  <c r="AV154" i="71"/>
  <c r="AW154" i="71"/>
  <c r="AX154" i="71"/>
  <c r="AY154" i="71"/>
  <c r="AZ154" i="71"/>
  <c r="AV155" i="71"/>
  <c r="AW155" i="71"/>
  <c r="AX155" i="71"/>
  <c r="AY155" i="71"/>
  <c r="AZ155" i="71"/>
  <c r="AV156" i="71"/>
  <c r="AW156" i="71"/>
  <c r="AX156" i="71"/>
  <c r="AY156" i="71"/>
  <c r="AZ156" i="71"/>
  <c r="AV157" i="71"/>
  <c r="AW157" i="71"/>
  <c r="AX157" i="71"/>
  <c r="AY157" i="71"/>
  <c r="AZ157" i="71"/>
  <c r="AV158" i="71"/>
  <c r="AW158" i="71"/>
  <c r="AX158" i="71"/>
  <c r="AY158" i="71"/>
  <c r="AZ158" i="71"/>
  <c r="AV159" i="71"/>
  <c r="AW159" i="71"/>
  <c r="AX159" i="71"/>
  <c r="AY159" i="71"/>
  <c r="AZ159" i="71"/>
  <c r="AV160" i="71"/>
  <c r="AW160" i="71"/>
  <c r="AX160" i="71"/>
  <c r="AY160" i="71"/>
  <c r="AZ160" i="71"/>
  <c r="AV161" i="71"/>
  <c r="AW161" i="71"/>
  <c r="AX161" i="71"/>
  <c r="AY161" i="71"/>
  <c r="AZ161" i="71"/>
  <c r="AV162" i="71"/>
  <c r="AW162" i="71"/>
  <c r="AX162" i="71"/>
  <c r="AY162" i="71"/>
  <c r="AZ162" i="71"/>
  <c r="AV163" i="71"/>
  <c r="AW163" i="71"/>
  <c r="AX163" i="71"/>
  <c r="AY163" i="71"/>
  <c r="AZ163" i="71"/>
  <c r="AV164" i="71"/>
  <c r="AW164" i="71"/>
  <c r="AX164" i="71"/>
  <c r="AY164" i="71"/>
  <c r="AZ164" i="71"/>
  <c r="AV165" i="71"/>
  <c r="AW165" i="71"/>
  <c r="AX165" i="71"/>
  <c r="AY165" i="71"/>
  <c r="AZ165" i="71"/>
  <c r="AV166" i="71"/>
  <c r="AW166" i="71"/>
  <c r="AX166" i="71"/>
  <c r="AY166" i="71"/>
  <c r="AZ166" i="71"/>
  <c r="AV167" i="71"/>
  <c r="AW167" i="71"/>
  <c r="AX167" i="71"/>
  <c r="AY167" i="71"/>
  <c r="AZ167" i="71"/>
  <c r="AV168" i="71"/>
  <c r="AW168" i="71"/>
  <c r="AX168" i="71"/>
  <c r="AY168" i="71"/>
  <c r="AZ168" i="71"/>
  <c r="AV169" i="71"/>
  <c r="AW169" i="71"/>
  <c r="AX169" i="71"/>
  <c r="AY169" i="71"/>
  <c r="AZ169" i="71"/>
  <c r="AV170" i="71"/>
  <c r="AW170" i="71"/>
  <c r="AX170" i="71"/>
  <c r="AY170" i="71"/>
  <c r="AZ170" i="71"/>
  <c r="AV171" i="71"/>
  <c r="AW171" i="71"/>
  <c r="AX171" i="71"/>
  <c r="AY171" i="71"/>
  <c r="AZ171" i="71"/>
  <c r="AV172" i="71"/>
  <c r="AW172" i="71"/>
  <c r="AX172" i="71"/>
  <c r="AY172" i="71"/>
  <c r="AZ172" i="71"/>
  <c r="AV173" i="71"/>
  <c r="AW173" i="71"/>
  <c r="AX173" i="71"/>
  <c r="AY173" i="71"/>
  <c r="AZ173" i="71"/>
  <c r="AV174" i="71"/>
  <c r="AW174" i="71"/>
  <c r="AX174" i="71"/>
  <c r="AY174" i="71"/>
  <c r="AZ174" i="71"/>
  <c r="AV175" i="71"/>
  <c r="AW175" i="71"/>
  <c r="AX175" i="71"/>
  <c r="AY175" i="71"/>
  <c r="AZ175" i="71"/>
  <c r="AV176" i="71"/>
  <c r="AW176" i="71"/>
  <c r="AX176" i="71"/>
  <c r="AY176" i="71"/>
  <c r="AZ176" i="71"/>
  <c r="AV177" i="71"/>
  <c r="AW177" i="71"/>
  <c r="AX177" i="71"/>
  <c r="AY177" i="71"/>
  <c r="AZ177" i="71"/>
  <c r="AV178" i="71"/>
  <c r="AW178" i="71"/>
  <c r="AX178" i="71"/>
  <c r="AY178" i="71"/>
  <c r="AZ178" i="71"/>
  <c r="AV179" i="71"/>
  <c r="AW179" i="71"/>
  <c r="AX179" i="71"/>
  <c r="AY179" i="71"/>
  <c r="AZ179" i="71"/>
  <c r="AV180" i="71"/>
  <c r="AW180" i="71"/>
  <c r="AX180" i="71"/>
  <c r="AY180" i="71"/>
  <c r="AZ180" i="71"/>
  <c r="AV181" i="71"/>
  <c r="AW181" i="71"/>
  <c r="AX181" i="71"/>
  <c r="AY181" i="71"/>
  <c r="AZ181" i="71"/>
  <c r="AV182" i="71"/>
  <c r="AW182" i="71"/>
  <c r="AX182" i="71"/>
  <c r="AY182" i="71"/>
  <c r="AZ182" i="71"/>
  <c r="AV183" i="71"/>
  <c r="AW183" i="71"/>
  <c r="AX183" i="71"/>
  <c r="AY183" i="71"/>
  <c r="AZ183" i="71"/>
  <c r="AV184" i="71"/>
  <c r="AW184" i="71"/>
  <c r="AX184" i="71"/>
  <c r="AY184" i="71"/>
  <c r="AZ184" i="71"/>
  <c r="AV185" i="71"/>
  <c r="AW185" i="71"/>
  <c r="AX185" i="71"/>
  <c r="AY185" i="71"/>
  <c r="AZ185" i="71"/>
  <c r="AV186" i="71"/>
  <c r="AW186" i="71"/>
  <c r="AX186" i="71"/>
  <c r="AY186" i="71"/>
  <c r="AZ186" i="71"/>
  <c r="AV187" i="71"/>
  <c r="AW187" i="71"/>
  <c r="AX187" i="71"/>
  <c r="AY187" i="71"/>
  <c r="AZ187" i="71"/>
  <c r="AV188" i="71"/>
  <c r="AW188" i="71"/>
  <c r="AX188" i="71"/>
  <c r="AY188" i="71"/>
  <c r="AZ188" i="71"/>
  <c r="AV189" i="71"/>
  <c r="AW189" i="71"/>
  <c r="AX189" i="71"/>
  <c r="AY189" i="71"/>
  <c r="AZ189" i="71"/>
  <c r="AV190" i="71"/>
  <c r="AW190" i="71"/>
  <c r="AX190" i="71"/>
  <c r="AY190" i="71"/>
  <c r="AZ190" i="71"/>
  <c r="AV191" i="71"/>
  <c r="AW191" i="71"/>
  <c r="AX191" i="71"/>
  <c r="AY191" i="71"/>
  <c r="AZ191" i="71"/>
  <c r="AV192" i="71"/>
  <c r="AW192" i="71"/>
  <c r="AX192" i="71"/>
  <c r="AY192" i="71"/>
  <c r="AZ192" i="71"/>
  <c r="AV193" i="71"/>
  <c r="AW193" i="71"/>
  <c r="AX193" i="71"/>
  <c r="AY193" i="71"/>
  <c r="AZ193" i="71"/>
  <c r="AV194" i="71"/>
  <c r="AW194" i="71"/>
  <c r="AX194" i="71"/>
  <c r="AY194" i="71"/>
  <c r="AZ194" i="71"/>
  <c r="AV195" i="71"/>
  <c r="AW195" i="71"/>
  <c r="AX195" i="71"/>
  <c r="AY195" i="71"/>
  <c r="AZ195" i="71"/>
  <c r="AV196" i="71"/>
  <c r="AW196" i="71"/>
  <c r="AX196" i="71"/>
  <c r="AY196" i="71"/>
  <c r="AZ196" i="71"/>
  <c r="AV197" i="71"/>
  <c r="AW197" i="71"/>
  <c r="AX197" i="71"/>
  <c r="AY197" i="71"/>
  <c r="AZ197" i="71"/>
  <c r="AV198" i="71"/>
  <c r="AW198" i="71"/>
  <c r="AX198" i="71"/>
  <c r="AY198" i="71"/>
  <c r="AZ198" i="71"/>
  <c r="AV199" i="71"/>
  <c r="AW199" i="71"/>
  <c r="AX199" i="71"/>
  <c r="AY199" i="71"/>
  <c r="AZ199" i="71"/>
  <c r="AV200" i="71"/>
  <c r="AW200" i="71"/>
  <c r="AX200" i="71"/>
  <c r="AY200" i="71"/>
  <c r="AZ200" i="71"/>
  <c r="AV201" i="71"/>
  <c r="AW201" i="71"/>
  <c r="AX201" i="71"/>
  <c r="AY201" i="71"/>
  <c r="AZ201" i="71"/>
  <c r="AV202" i="71"/>
  <c r="AW202" i="71"/>
  <c r="AX202" i="71"/>
  <c r="AY202" i="71"/>
  <c r="AZ202" i="71"/>
  <c r="AV203" i="71"/>
  <c r="AW203" i="71"/>
  <c r="AX203" i="71"/>
  <c r="AY203" i="71"/>
  <c r="AZ203" i="71"/>
  <c r="AV204" i="71"/>
  <c r="AW204" i="71"/>
  <c r="AX204" i="71"/>
  <c r="AY204" i="71"/>
  <c r="AZ204" i="71"/>
  <c r="AV205" i="71"/>
  <c r="AW205" i="71"/>
  <c r="AX205" i="71"/>
  <c r="AY205" i="71"/>
  <c r="AZ205" i="71"/>
  <c r="AV206" i="71"/>
  <c r="AW206" i="71"/>
  <c r="AX206" i="71"/>
  <c r="AY206" i="71"/>
  <c r="AZ206" i="71"/>
  <c r="AV207" i="71"/>
  <c r="AW207" i="71"/>
  <c r="AX207" i="71"/>
  <c r="AY207" i="71"/>
  <c r="AZ207" i="71"/>
  <c r="AV208" i="71"/>
  <c r="AW208" i="71"/>
  <c r="AX208" i="71"/>
  <c r="AY208" i="71"/>
  <c r="AZ208" i="71"/>
  <c r="AV209" i="71"/>
  <c r="AW209" i="71"/>
  <c r="AX209" i="71"/>
  <c r="AY209" i="71"/>
  <c r="AZ209" i="71"/>
  <c r="AV210" i="71"/>
  <c r="AW210" i="71"/>
  <c r="AX210" i="71"/>
  <c r="AY210" i="71"/>
  <c r="AZ210" i="71"/>
  <c r="AV211" i="71"/>
  <c r="AW211" i="71"/>
  <c r="AX211" i="71"/>
  <c r="AY211" i="71"/>
  <c r="AZ211" i="71"/>
  <c r="AV212" i="71"/>
  <c r="AW212" i="71"/>
  <c r="AX212" i="71"/>
  <c r="AY212" i="71"/>
  <c r="AZ212" i="71"/>
  <c r="AV213" i="71"/>
  <c r="AW213" i="71"/>
  <c r="AX213" i="71"/>
  <c r="AY213" i="71"/>
  <c r="AZ213" i="71"/>
  <c r="AV214" i="71"/>
  <c r="AW214" i="71"/>
  <c r="AX214" i="71"/>
  <c r="AY214" i="71"/>
  <c r="AZ214" i="71"/>
  <c r="AV215" i="71"/>
  <c r="AW215" i="71"/>
  <c r="AX215" i="71"/>
  <c r="AY215" i="71"/>
  <c r="AZ215" i="71"/>
  <c r="AV216" i="71"/>
  <c r="AW216" i="71"/>
  <c r="AX216" i="71"/>
  <c r="AY216" i="71"/>
  <c r="AZ216" i="71"/>
  <c r="AV217" i="71"/>
  <c r="AW217" i="71"/>
  <c r="AX217" i="71"/>
  <c r="AY217" i="71"/>
  <c r="AZ217" i="71"/>
  <c r="AV218" i="71"/>
  <c r="AW218" i="71"/>
  <c r="AX218" i="71"/>
  <c r="AY218" i="71"/>
  <c r="AZ218" i="71"/>
  <c r="AV219" i="71"/>
  <c r="AW219" i="71"/>
  <c r="AX219" i="71"/>
  <c r="AY219" i="71"/>
  <c r="AZ219" i="71"/>
  <c r="AV220" i="71"/>
  <c r="AW220" i="71"/>
  <c r="AX220" i="71"/>
  <c r="AY220" i="71"/>
  <c r="AZ220" i="71"/>
  <c r="AV221" i="71"/>
  <c r="AW221" i="71"/>
  <c r="AX221" i="71"/>
  <c r="AY221" i="71"/>
  <c r="AZ221" i="71"/>
  <c r="AV222" i="71"/>
  <c r="AW222" i="71"/>
  <c r="AX222" i="71"/>
  <c r="AY222" i="71"/>
  <c r="AZ222" i="71"/>
  <c r="AV224" i="71"/>
  <c r="AW224" i="71"/>
  <c r="AX224" i="71"/>
  <c r="AY224" i="71"/>
  <c r="AZ224" i="71"/>
  <c r="AV225" i="71"/>
  <c r="AW225" i="71"/>
  <c r="AX225" i="71"/>
  <c r="AY225" i="71"/>
  <c r="AZ225" i="71"/>
  <c r="AV226" i="71"/>
  <c r="AW226" i="71"/>
  <c r="AX226" i="71"/>
  <c r="AY226" i="71"/>
  <c r="AZ226" i="71"/>
  <c r="AV227" i="71"/>
  <c r="AW227" i="71"/>
  <c r="AX227" i="71"/>
  <c r="AY227" i="71"/>
  <c r="AZ227" i="71"/>
  <c r="AV228" i="71"/>
  <c r="AW228" i="71"/>
  <c r="AX228" i="71"/>
  <c r="AY228" i="71"/>
  <c r="AZ228" i="71"/>
  <c r="AV229" i="71"/>
  <c r="AW229" i="71"/>
  <c r="AX229" i="71"/>
  <c r="AY229" i="71"/>
  <c r="AZ229" i="71"/>
  <c r="AV231" i="71"/>
  <c r="AW231" i="71"/>
  <c r="AX231" i="71"/>
  <c r="AY231" i="71"/>
  <c r="AZ231" i="71"/>
  <c r="AV232" i="71"/>
  <c r="AW232" i="71"/>
  <c r="AX232" i="71"/>
  <c r="AY232" i="71"/>
  <c r="AZ232" i="71"/>
  <c r="AV233" i="71"/>
  <c r="AW233" i="71"/>
  <c r="AX233" i="71"/>
  <c r="AY233" i="71"/>
  <c r="AZ233" i="71"/>
  <c r="AV234" i="71"/>
  <c r="AW234" i="71"/>
  <c r="AX234" i="71"/>
  <c r="AY234" i="71"/>
  <c r="AZ234" i="71"/>
  <c r="AV235" i="71"/>
  <c r="AW235" i="71"/>
  <c r="AX235" i="71"/>
  <c r="AY235" i="71"/>
  <c r="AZ235" i="71"/>
  <c r="AV236" i="71"/>
  <c r="AW236" i="71"/>
  <c r="AX236" i="71"/>
  <c r="AY236" i="71"/>
  <c r="AZ236" i="71"/>
  <c r="AV238" i="71"/>
  <c r="AW238" i="71"/>
  <c r="AX238" i="71"/>
  <c r="AY238" i="71"/>
  <c r="AZ238" i="71"/>
  <c r="AV239" i="71"/>
  <c r="AW239" i="71"/>
  <c r="AX239" i="71"/>
  <c r="AY239" i="71"/>
  <c r="AZ239" i="71"/>
  <c r="AV240" i="71"/>
  <c r="AW240" i="71"/>
  <c r="AX240" i="71"/>
  <c r="AY240" i="71"/>
  <c r="AZ240" i="71"/>
  <c r="AV241" i="71"/>
  <c r="AW241" i="71"/>
  <c r="AX241" i="71"/>
  <c r="AY241" i="71"/>
  <c r="AZ241" i="71"/>
  <c r="AV242" i="71"/>
  <c r="AW242" i="71"/>
  <c r="AX242" i="71"/>
  <c r="AY242" i="71"/>
  <c r="AZ242" i="71"/>
  <c r="AV243" i="71"/>
  <c r="AW243" i="71"/>
  <c r="AX243" i="71"/>
  <c r="AY243" i="71"/>
  <c r="AZ243" i="71"/>
  <c r="AZ6" i="71"/>
  <c r="AY6" i="71"/>
  <c r="AX6" i="71"/>
  <c r="AW6" i="71"/>
  <c r="AV6" i="71"/>
  <c r="H20" i="74"/>
  <c r="I18" i="74"/>
  <c r="H19" i="74"/>
  <c r="H16" i="74"/>
  <c r="I21" i="74"/>
  <c r="I15" i="74"/>
  <c r="H22" i="74"/>
  <c r="I25" i="74" l="1"/>
  <c r="H25" i="74"/>
  <c r="J25" i="7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coji</author>
  </authors>
  <commentList>
    <comment ref="D1" authorId="0" shapeId="0" xr:uid="{EA0BED29-2295-4ED3-9937-C1D6330B3019}">
      <text>
        <r>
          <rPr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E1" authorId="0" shapeId="0" xr:uid="{3D3EA068-9C7D-47D7-9B68-29B127123985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F1" authorId="0" shapeId="0" xr:uid="{C4289187-E1A1-4452-A0F3-54462B3FE574}">
      <text>
        <r>
          <rPr>
            <b/>
            <sz val="9"/>
            <color indexed="81"/>
            <rFont val="ＭＳ Ｐゴシック"/>
            <family val="3"/>
            <charset val="128"/>
          </rPr>
          <t>「売り」の場合、「10」を表記。評価損益・割合(%)の数式に反映される。</t>
        </r>
      </text>
    </comment>
    <comment ref="AC6" authorId="0" shapeId="0" xr:uid="{BBCC57E0-DAB7-4797-BBEF-0793A27BD25E}">
      <text>
        <r>
          <rPr>
            <sz val="9"/>
            <color indexed="81"/>
            <rFont val="ＭＳ Ｐゴシック"/>
            <family val="3"/>
            <charset val="128"/>
          </rPr>
          <t xml:space="preserve">数式あり
</t>
        </r>
      </text>
    </comment>
    <comment ref="AD6" authorId="0" shapeId="0" xr:uid="{8E7AD6FB-489B-4E8A-9DE4-D7538E221716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F6" authorId="0" shapeId="0" xr:uid="{14E87388-8BFB-4B99-A4E9-4662F0A92F05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P6" authorId="0" shapeId="0" xr:uid="{46D788DF-3F13-42E2-A49B-5EA536773A51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R6" authorId="0" shapeId="0" xr:uid="{7F47BBC0-AB08-42AC-A8ED-558F24EF278B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  <comment ref="AS6" authorId="0" shapeId="0" xr:uid="{3C7F0D60-DCE0-4760-904D-A4C3D5B0626F}">
      <text>
        <r>
          <rPr>
            <b/>
            <sz val="9"/>
            <color indexed="81"/>
            <rFont val="ＭＳ Ｐゴシック"/>
            <family val="3"/>
            <charset val="128"/>
          </rPr>
          <t>数式あり</t>
        </r>
      </text>
    </comment>
  </commentList>
</comments>
</file>

<file path=xl/sharedStrings.xml><?xml version="1.0" encoding="utf-8"?>
<sst xmlns="http://schemas.openxmlformats.org/spreadsheetml/2006/main" count="2578" uniqueCount="574">
  <si>
    <t>時価評価額[円]</t>
  </si>
  <si>
    <t>評価損益[円]</t>
  </si>
  <si>
    <t>評価損益[％]</t>
  </si>
  <si>
    <t>種別</t>
  </si>
  <si>
    <t>銘柄コード・ティッカー</t>
  </si>
  <si>
    <t>銘柄</t>
  </si>
  <si>
    <t>保有数量</t>
  </si>
  <si>
    <t>［単位］</t>
  </si>
  <si>
    <t>平均取得価額</t>
  </si>
  <si>
    <t>現在値</t>
  </si>
  <si>
    <t>現在値(更新日)</t>
  </si>
  <si>
    <t>(参考為替)</t>
  </si>
  <si>
    <t>前日比</t>
  </si>
  <si>
    <t>時価評価額[外貨]</t>
  </si>
  <si>
    <t>純金上場信託</t>
  </si>
  <si>
    <t>特定</t>
  </si>
  <si>
    <t>純プラチナ上場信託</t>
  </si>
  <si>
    <t>ＩＳ米国リートＥＴＦ</t>
  </si>
  <si>
    <t>九州旅客鉄道</t>
  </si>
  <si>
    <t>ＡＮＡホールディングス</t>
  </si>
  <si>
    <t>VWO</t>
  </si>
  <si>
    <t>バンガード・FTSE・エマージング・マーケッツETF</t>
  </si>
  <si>
    <t>SLV</t>
  </si>
  <si>
    <t>iシェアーズ シルバー・トラスト</t>
  </si>
  <si>
    <t>VT</t>
  </si>
  <si>
    <t>バンガード・トータル・ワールド・ストックETF</t>
  </si>
  <si>
    <t>BND</t>
  </si>
  <si>
    <t>バンガード・米国トータル債券市場ETF</t>
  </si>
  <si>
    <t>UAL</t>
  </si>
  <si>
    <t>ユナイテッド・エアラインズ・ホールディングス</t>
  </si>
  <si>
    <t>EIDO</t>
  </si>
  <si>
    <t>iシェアーズ MSCI インドネシア ETF</t>
  </si>
  <si>
    <t>THD</t>
  </si>
  <si>
    <t>iシェアーズ MSCI タイ ETF</t>
  </si>
  <si>
    <t>EPHE</t>
  </si>
  <si>
    <t>iシェアーズ MSCI フィリピン ETF</t>
  </si>
  <si>
    <t>DBA</t>
  </si>
  <si>
    <t>インベスコDBアグリカルチャー・ファンド</t>
  </si>
  <si>
    <t>DBC</t>
  </si>
  <si>
    <t>インベスコDB コモディティ・インデックス・トラッキング・ファンド</t>
  </si>
  <si>
    <t>GDX</t>
  </si>
  <si>
    <t>DAL</t>
  </si>
  <si>
    <t>デルタ航空</t>
  </si>
  <si>
    <t>NCLH</t>
  </si>
  <si>
    <t>ノルウェージャン・クルーズ・ライン</t>
  </si>
  <si>
    <t>EPI</t>
  </si>
  <si>
    <t>ウィズダムツリー  インド株収益ファンド</t>
  </si>
  <si>
    <t>VIG</t>
  </si>
  <si>
    <t>バンガード・米国増配株式ETF</t>
  </si>
  <si>
    <t>アメリカン・エアーラインズ・グループ</t>
  </si>
  <si>
    <t>XLF</t>
  </si>
  <si>
    <t>金融セレクト・セクター SPDR ファンド</t>
  </si>
  <si>
    <t>CCL</t>
  </si>
  <si>
    <t>カーニバル</t>
  </si>
  <si>
    <t>GLDM</t>
  </si>
  <si>
    <t>SPDR ゴールド・ミニシェアーズ・トラスト</t>
  </si>
  <si>
    <t>RCL</t>
  </si>
  <si>
    <t>ロイヤル・カリビアン・グループ</t>
  </si>
  <si>
    <t>EZA</t>
  </si>
  <si>
    <t>iシェアーズ MSCI 南アフリカ ETF</t>
  </si>
  <si>
    <t>AGG</t>
  </si>
  <si>
    <t>iシェアーズ　コア米国総合債券ETF</t>
  </si>
  <si>
    <t>名義</t>
    <rPh sb="0" eb="2">
      <t>メイギ</t>
    </rPh>
    <phoneticPr fontId="18"/>
  </si>
  <si>
    <t>ＮＦＪ－ＲＥＩＴ</t>
  </si>
  <si>
    <t>Ｉシェアーズ・コアＪリート</t>
  </si>
  <si>
    <t>ダイワ東証ＲＥＩＴ指数</t>
  </si>
  <si>
    <t>ＮＦ銀行業</t>
  </si>
  <si>
    <t>ＮＦ外債ヘッジ無</t>
  </si>
  <si>
    <t>ＯＮＥＥＴＦ東証ＲＥＩＴ</t>
  </si>
  <si>
    <t>現預金</t>
    <rPh sb="0" eb="3">
      <t>ゲンヨキン</t>
    </rPh>
    <phoneticPr fontId="18"/>
  </si>
  <si>
    <t>LQD iシェアーズ iBoxx USD投資適格社債 ETF</t>
  </si>
  <si>
    <t>PFF iシェアーズ優先株式&amp;インカム証券ETF</t>
  </si>
  <si>
    <t>XLE エネルギーセレクトセクターSPDRファンド</t>
  </si>
  <si>
    <t>ＮＥＸＴ　ＦＵＮＤＳ　ＴＯＰＩＸ連動型上場投信</t>
  </si>
  <si>
    <t>ｉシェアーズ・コア　米国債７−１０年　ＥＴＦ</t>
  </si>
  <si>
    <t>ＮＥＸＴ　ＦＵＮＤＳ　インド株式指数・Ｎｉｆｔｙ　５０連動型上場投信</t>
  </si>
  <si>
    <t>ＣＤＳ</t>
  </si>
  <si>
    <t>日本ケアサプライ</t>
  </si>
  <si>
    <t>ＭＡＸＩＳ米国株式（Ｓ＆Ｐ５００）上場投信</t>
  </si>
  <si>
    <t>ＭＡＸＩＳ全世界株式（オール・カントリー）上場投信</t>
  </si>
  <si>
    <t>旭化成</t>
  </si>
  <si>
    <t>自重堂</t>
  </si>
  <si>
    <t>プロシップ</t>
  </si>
  <si>
    <t>インテージホールディングス</t>
  </si>
  <si>
    <t>日本エス・エイチ・エル</t>
  </si>
  <si>
    <t>ユー・エス・エス</t>
  </si>
  <si>
    <t>ブリヂストン</t>
  </si>
  <si>
    <t>アビスト</t>
  </si>
  <si>
    <t>アマダ</t>
  </si>
  <si>
    <t>小松製作所</t>
  </si>
  <si>
    <t>ニホンフラッシュ</t>
  </si>
  <si>
    <t>バルカー</t>
  </si>
  <si>
    <t>伊藤忠商事</t>
  </si>
  <si>
    <t>丸紅</t>
  </si>
  <si>
    <t>三井物産</t>
  </si>
  <si>
    <t>住友商事</t>
  </si>
  <si>
    <t>三菱商事</t>
  </si>
  <si>
    <t>兼松エレクトロニクス</t>
  </si>
  <si>
    <t>三菱ＵＦＪフィナンシャル・グループ</t>
  </si>
  <si>
    <t>三井住友フィナンシャルグループ</t>
  </si>
  <si>
    <t>みずほフィナンシャルグループ</t>
  </si>
  <si>
    <t>芙蓉総合リース</t>
  </si>
  <si>
    <t>東京センチュリー</t>
  </si>
  <si>
    <t>オリックス</t>
  </si>
  <si>
    <t>第一生命ホールディングス</t>
  </si>
  <si>
    <t>東京海上ホールディングス</t>
  </si>
  <si>
    <t>東日本旅客鉄道</t>
  </si>
  <si>
    <t>東海旅客鉄道</t>
  </si>
  <si>
    <t>日本航空</t>
  </si>
  <si>
    <t>日本電信電話</t>
  </si>
  <si>
    <t>ＫＤＤＩ</t>
  </si>
  <si>
    <t>沖縄セルラー電話</t>
  </si>
  <si>
    <t>蔵王産業</t>
  </si>
  <si>
    <t>楽天・全米株式インデックス・ファンド（楽天・バンガード・ファンド（全米株式））</t>
  </si>
  <si>
    <t>eMAXIS Slim 米国株式(S&amp;P500)</t>
  </si>
  <si>
    <t>iFreeNEXT NASDAQ100インデックス</t>
  </si>
  <si>
    <t>1株式</t>
  </si>
  <si>
    <t>1株式・投信等</t>
  </si>
  <si>
    <t>金融機関</t>
    <rPh sb="0" eb="2">
      <t>キンユウ</t>
    </rPh>
    <rPh sb="2" eb="4">
      <t>キカン</t>
    </rPh>
    <phoneticPr fontId="18"/>
  </si>
  <si>
    <t>ここから1</t>
    <phoneticPr fontId="18"/>
  </si>
  <si>
    <t>ここから2</t>
  </si>
  <si>
    <t>ここから3</t>
  </si>
  <si>
    <t>ここから4</t>
  </si>
  <si>
    <t>ここから5</t>
  </si>
  <si>
    <t>ここから6</t>
  </si>
  <si>
    <t>ここから7</t>
  </si>
  <si>
    <t>ここから8</t>
  </si>
  <si>
    <t>東証マザーズＥＴＦ</t>
  </si>
  <si>
    <t>2516</t>
  </si>
  <si>
    <t>ここから9</t>
  </si>
  <si>
    <t>ここから10</t>
  </si>
  <si>
    <t>ここから11</t>
  </si>
  <si>
    <t>ここから12</t>
  </si>
  <si>
    <t>ここから13</t>
  </si>
  <si>
    <t>ここから14</t>
  </si>
  <si>
    <t>ここから15</t>
  </si>
  <si>
    <t>ここから16</t>
  </si>
  <si>
    <t>ここから17</t>
  </si>
  <si>
    <t>ここから18</t>
  </si>
  <si>
    <t>観光</t>
    <rPh sb="0" eb="2">
      <t>カンコウ</t>
    </rPh>
    <phoneticPr fontId="18"/>
  </si>
  <si>
    <t>現預金・豊信</t>
    <rPh sb="0" eb="3">
      <t>ゲンヨキン</t>
    </rPh>
    <rPh sb="4" eb="5">
      <t>トヨ</t>
    </rPh>
    <rPh sb="5" eb="6">
      <t>シン</t>
    </rPh>
    <phoneticPr fontId="18"/>
  </si>
  <si>
    <t>現預金・ネオモバ</t>
    <rPh sb="0" eb="3">
      <t>ゲンヨキン</t>
    </rPh>
    <phoneticPr fontId="18"/>
  </si>
  <si>
    <t>預り金</t>
  </si>
  <si>
    <t>上場Ｊリート</t>
  </si>
  <si>
    <t>IWM</t>
  </si>
  <si>
    <t>通貨</t>
    <rPh sb="0" eb="2">
      <t>ツウカ</t>
    </rPh>
    <phoneticPr fontId="18"/>
  </si>
  <si>
    <t>00-PP</t>
  </si>
  <si>
    <t>XLI</t>
  </si>
  <si>
    <t>資本財セレクト・セクター SPDR ファンド</t>
  </si>
  <si>
    <t>XLB</t>
  </si>
  <si>
    <t>素材セレクト・セクター SPDR ファンド</t>
  </si>
  <si>
    <t>借入金</t>
    <rPh sb="0" eb="3">
      <t>カリイレキン</t>
    </rPh>
    <phoneticPr fontId="18"/>
  </si>
  <si>
    <t>貸付金</t>
    <rPh sb="0" eb="3">
      <t>カシツケキン</t>
    </rPh>
    <phoneticPr fontId="18"/>
  </si>
  <si>
    <t>eMAXIS Slim 全世界株式(オール・カントリー)</t>
  </si>
  <si>
    <t>VTI</t>
  </si>
  <si>
    <t>バンガード・トータル・ストック・マーケットETF</t>
  </si>
  <si>
    <t>年月日</t>
    <rPh sb="0" eb="3">
      <t>ネンガッピ</t>
    </rPh>
    <phoneticPr fontId="18"/>
  </si>
  <si>
    <t>余白2</t>
    <rPh sb="0" eb="2">
      <t>ヨハク</t>
    </rPh>
    <phoneticPr fontId="18"/>
  </si>
  <si>
    <t>余白1</t>
    <rPh sb="0" eb="2">
      <t>ヨハク</t>
    </rPh>
    <phoneticPr fontId="18"/>
  </si>
  <si>
    <t>余白3</t>
    <rPh sb="0" eb="2">
      <t>ヨハク</t>
    </rPh>
    <phoneticPr fontId="18"/>
  </si>
  <si>
    <t>№(合体）</t>
    <rPh sb="2" eb="4">
      <t>ガッタイ</t>
    </rPh>
    <phoneticPr fontId="18"/>
  </si>
  <si>
    <t>№(日毎）</t>
    <rPh sb="2" eb="4">
      <t>ヒゴト</t>
    </rPh>
    <phoneticPr fontId="18"/>
  </si>
  <si>
    <t>余白4</t>
    <rPh sb="0" eb="2">
      <t>ヨハク</t>
    </rPh>
    <phoneticPr fontId="18"/>
  </si>
  <si>
    <t>備考</t>
    <rPh sb="0" eb="2">
      <t>ビコウ</t>
    </rPh>
    <phoneticPr fontId="18"/>
  </si>
  <si>
    <t>ジャパン・ホテル・リート投資法人　投資証券</t>
  </si>
  <si>
    <t>現預金・住信SBIネット銀行・ハイブリッド口座</t>
  </si>
  <si>
    <t>現預金・住信SBIネット銀行・外貨預金</t>
  </si>
  <si>
    <t>現預金・住信SBIネット銀行・外貨預金・簿外（USD)</t>
    <rPh sb="20" eb="22">
      <t>ボガイ</t>
    </rPh>
    <phoneticPr fontId="18"/>
  </si>
  <si>
    <t>ソフトバンクグループ</t>
  </si>
  <si>
    <t>暗号資産</t>
    <rPh sb="0" eb="2">
      <t>アンゴウ</t>
    </rPh>
    <rPh sb="2" eb="4">
      <t>シサン</t>
    </rPh>
    <phoneticPr fontId="18"/>
  </si>
  <si>
    <t>口座区分</t>
    <rPh sb="0" eb="2">
      <t>コウザ</t>
    </rPh>
    <rPh sb="2" eb="4">
      <t>クブン</t>
    </rPh>
    <phoneticPr fontId="18"/>
  </si>
  <si>
    <t>個別株</t>
    <rPh sb="0" eb="3">
      <t>コベツカブ</t>
    </rPh>
    <phoneticPr fontId="18"/>
  </si>
  <si>
    <t>現金</t>
  </si>
  <si>
    <t>名義</t>
  </si>
  <si>
    <t>年月日</t>
  </si>
  <si>
    <t>値</t>
  </si>
  <si>
    <t>行ラベル</t>
  </si>
  <si>
    <t>合計 / 時価評価額[円]</t>
  </si>
  <si>
    <t>時価・割合（％）</t>
  </si>
  <si>
    <t>合計 / 評価損益[円]</t>
  </si>
  <si>
    <t>評価・損益　（％）</t>
  </si>
  <si>
    <t>1投信</t>
  </si>
  <si>
    <t>2現金・米国債など</t>
  </si>
  <si>
    <t>2現金</t>
  </si>
  <si>
    <t>3貴金属･ｺﾓ・仮通</t>
  </si>
  <si>
    <t>3貴金属</t>
  </si>
  <si>
    <t>総計</t>
  </si>
  <si>
    <t>2現金・米国債等</t>
    <rPh sb="7" eb="8">
      <t>ナド</t>
    </rPh>
    <phoneticPr fontId="18"/>
  </si>
  <si>
    <t>2米国債等</t>
    <rPh sb="4" eb="5">
      <t>ナド</t>
    </rPh>
    <phoneticPr fontId="18"/>
  </si>
  <si>
    <t>XOM エクソン モービル</t>
  </si>
  <si>
    <t>ＷＴニッケル上場投信</t>
  </si>
  <si>
    <t>銘柄</t>
    <rPh sb="0" eb="2">
      <t>メイガラ</t>
    </rPh>
    <phoneticPr fontId="18"/>
  </si>
  <si>
    <t>3区分・大</t>
    <rPh sb="1" eb="2">
      <t>ク</t>
    </rPh>
    <rPh sb="2" eb="3">
      <t>ブン</t>
    </rPh>
    <rPh sb="4" eb="5">
      <t>ダイ</t>
    </rPh>
    <phoneticPr fontId="18"/>
  </si>
  <si>
    <t>3区分・中</t>
    <rPh sb="4" eb="5">
      <t>チュウ</t>
    </rPh>
    <phoneticPr fontId="18"/>
  </si>
  <si>
    <t>対象国など</t>
    <rPh sb="0" eb="2">
      <t>タイショウ</t>
    </rPh>
    <rPh sb="2" eb="3">
      <t>コク</t>
    </rPh>
    <phoneticPr fontId="18"/>
  </si>
  <si>
    <t>高配当</t>
    <rPh sb="0" eb="3">
      <t>コウハイトウ</t>
    </rPh>
    <phoneticPr fontId="18"/>
  </si>
  <si>
    <t>番号</t>
    <rPh sb="0" eb="2">
      <t>バンゴウ</t>
    </rPh>
    <phoneticPr fontId="18"/>
  </si>
  <si>
    <t>1株式・投信等</t>
    <rPh sb="1" eb="3">
      <t>カブシキ</t>
    </rPh>
    <rPh sb="4" eb="6">
      <t>トウシン</t>
    </rPh>
    <rPh sb="6" eb="7">
      <t>ナド</t>
    </rPh>
    <phoneticPr fontId="18"/>
  </si>
  <si>
    <t>1株式</t>
    <rPh sb="1" eb="3">
      <t>カブシキ</t>
    </rPh>
    <phoneticPr fontId="18"/>
  </si>
  <si>
    <t>通信</t>
    <rPh sb="0" eb="2">
      <t>ツウシン</t>
    </rPh>
    <phoneticPr fontId="18"/>
  </si>
  <si>
    <t>中国・通信</t>
    <rPh sb="0" eb="2">
      <t>チュウゴク</t>
    </rPh>
    <rPh sb="3" eb="5">
      <t>ツウシン</t>
    </rPh>
    <phoneticPr fontId="18"/>
  </si>
  <si>
    <t>04 中国</t>
    <rPh sb="3" eb="5">
      <t>チュウゴク</t>
    </rPh>
    <phoneticPr fontId="18"/>
  </si>
  <si>
    <t>03 香港ドル(円換算）</t>
    <rPh sb="3" eb="5">
      <t>ホンコン</t>
    </rPh>
    <rPh sb="8" eb="11">
      <t>エンカンザン</t>
    </rPh>
    <phoneticPr fontId="18"/>
  </si>
  <si>
    <t>10 証券口座</t>
    <rPh sb="3" eb="5">
      <t>シケ</t>
    </rPh>
    <rPh sb="5" eb="7">
      <t>コザ</t>
    </rPh>
    <phoneticPr fontId="18"/>
  </si>
  <si>
    <t>20 個別株</t>
    <rPh sb="3" eb="5">
      <t>コベツ</t>
    </rPh>
    <rPh sb="5" eb="6">
      <t>カブ</t>
    </rPh>
    <phoneticPr fontId="18"/>
  </si>
  <si>
    <t>指数</t>
    <rPh sb="0" eb="2">
      <t>シスウ</t>
    </rPh>
    <phoneticPr fontId="18"/>
  </si>
  <si>
    <t>指数・香港</t>
    <rPh sb="0" eb="2">
      <t>シスウ</t>
    </rPh>
    <rPh sb="3" eb="5">
      <t>ホンコン</t>
    </rPh>
    <phoneticPr fontId="18"/>
  </si>
  <si>
    <t>10 ETF・投信等</t>
    <rPh sb="7" eb="9">
      <t>トウシン</t>
    </rPh>
    <rPh sb="9" eb="10">
      <t>ナド</t>
    </rPh>
    <phoneticPr fontId="18"/>
  </si>
  <si>
    <t>指数・トピックス</t>
    <rPh sb="0" eb="2">
      <t>シスウ</t>
    </rPh>
    <phoneticPr fontId="18"/>
  </si>
  <si>
    <t>02 日本</t>
    <rPh sb="3" eb="5">
      <t>ニホン</t>
    </rPh>
    <phoneticPr fontId="18"/>
  </si>
  <si>
    <t>01 日本円</t>
    <rPh sb="3" eb="6">
      <t>ニホンエン</t>
    </rPh>
    <phoneticPr fontId="18"/>
  </si>
  <si>
    <t>指数・日経平均</t>
    <rPh sb="0" eb="2">
      <t>シスウ</t>
    </rPh>
    <rPh sb="3" eb="7">
      <t>ニッケイヘイキン</t>
    </rPh>
    <phoneticPr fontId="18"/>
  </si>
  <si>
    <t>不動産</t>
    <rPh sb="0" eb="3">
      <t>フドウサン</t>
    </rPh>
    <phoneticPr fontId="18"/>
  </si>
  <si>
    <t>3貴金属･ｺﾓ・仮通</t>
    <rPh sb="1" eb="4">
      <t>キキンゾク</t>
    </rPh>
    <rPh sb="8" eb="9">
      <t>カリ</t>
    </rPh>
    <rPh sb="9" eb="10">
      <t>ツウ</t>
    </rPh>
    <phoneticPr fontId="18"/>
  </si>
  <si>
    <t>3貴金属</t>
    <rPh sb="1" eb="4">
      <t>キキンゾク</t>
    </rPh>
    <phoneticPr fontId="18"/>
  </si>
  <si>
    <t>国内・ゴールド</t>
    <rPh sb="0" eb="2">
      <t>コクナイ</t>
    </rPh>
    <phoneticPr fontId="18"/>
  </si>
  <si>
    <t>20 その他</t>
    <rPh sb="5" eb="6">
      <t>タ</t>
    </rPh>
    <phoneticPr fontId="18"/>
  </si>
  <si>
    <t>30 現金・貴金属等</t>
    <rPh sb="3" eb="5">
      <t>ゲンキン</t>
    </rPh>
    <rPh sb="6" eb="9">
      <t>キキンゾク</t>
    </rPh>
    <rPh sb="9" eb="10">
      <t>ナド</t>
    </rPh>
    <phoneticPr fontId="18"/>
  </si>
  <si>
    <t>国内・プラチナ</t>
    <rPh sb="0" eb="2">
      <t>コクナイ</t>
    </rPh>
    <phoneticPr fontId="18"/>
  </si>
  <si>
    <t>純銀上場信託（現物国内保管型）</t>
  </si>
  <si>
    <t>国内・シルバー</t>
    <rPh sb="0" eb="2">
      <t>コクナイ</t>
    </rPh>
    <phoneticPr fontId="18"/>
  </si>
  <si>
    <t>国際石油開発帝石</t>
  </si>
  <si>
    <t>金融</t>
    <rPh sb="0" eb="2">
      <t>キンユウ</t>
    </rPh>
    <phoneticPr fontId="18"/>
  </si>
  <si>
    <t>銀行業</t>
    <rPh sb="0" eb="3">
      <t>ギンコウギョウ</t>
    </rPh>
    <phoneticPr fontId="18"/>
  </si>
  <si>
    <t>iShares S&amp;P 500 ETF</t>
  </si>
  <si>
    <t>SP500指数</t>
    <rPh sb="5" eb="7">
      <t>シスウ</t>
    </rPh>
    <phoneticPr fontId="18"/>
  </si>
  <si>
    <t>03 米国</t>
    <rPh sb="3" eb="5">
      <t>ベイコク</t>
    </rPh>
    <phoneticPr fontId="18"/>
  </si>
  <si>
    <t>2現金・米国債など</t>
    <rPh sb="1" eb="3">
      <t>ゲンキン</t>
    </rPh>
    <rPh sb="4" eb="6">
      <t>ベイコク</t>
    </rPh>
    <phoneticPr fontId="18"/>
  </si>
  <si>
    <t>2米国債など</t>
    <rPh sb="1" eb="2">
      <t>ベイ</t>
    </rPh>
    <rPh sb="2" eb="4">
      <t>コクサイ</t>
    </rPh>
    <phoneticPr fontId="18"/>
  </si>
  <si>
    <t>債券</t>
    <rPh sb="0" eb="2">
      <t>サイケン</t>
    </rPh>
    <phoneticPr fontId="18"/>
  </si>
  <si>
    <t>米国債</t>
    <rPh sb="0" eb="1">
      <t>ベイ</t>
    </rPh>
    <rPh sb="1" eb="3">
      <t>コクサイ</t>
    </rPh>
    <phoneticPr fontId="18"/>
  </si>
  <si>
    <t>米国・リート</t>
    <rPh sb="0" eb="2">
      <t>ベイコク</t>
    </rPh>
    <phoneticPr fontId="18"/>
  </si>
  <si>
    <t>新興国</t>
    <rPh sb="0" eb="3">
      <t>シンコウコク</t>
    </rPh>
    <phoneticPr fontId="18"/>
  </si>
  <si>
    <t>外国債</t>
    <rPh sb="0" eb="3">
      <t>ガイコクサイ</t>
    </rPh>
    <phoneticPr fontId="18"/>
  </si>
  <si>
    <t>マザーズ指数</t>
    <rPh sb="4" eb="6">
      <t>シスウ</t>
    </rPh>
    <phoneticPr fontId="18"/>
  </si>
  <si>
    <t>全世界指数</t>
    <rPh sb="0" eb="3">
      <t>ゼンセカイ</t>
    </rPh>
    <rPh sb="3" eb="5">
      <t>シスウ</t>
    </rPh>
    <phoneticPr fontId="18"/>
  </si>
  <si>
    <t>00 全世界</t>
    <rPh sb="3" eb="6">
      <t>ゼンセカイ</t>
    </rPh>
    <phoneticPr fontId="18"/>
  </si>
  <si>
    <t>上場インデックスファンド米国株式（ＮＡＳＤＡＱ１００）為替ヘッジなし</t>
  </si>
  <si>
    <t>ナスダック指数</t>
    <rPh sb="5" eb="7">
      <t>シスウ</t>
    </rPh>
    <phoneticPr fontId="18"/>
  </si>
  <si>
    <t>日本たばこ産業</t>
  </si>
  <si>
    <t>食料品</t>
    <rPh sb="0" eb="3">
      <t>ショクリョウヒン</t>
    </rPh>
    <phoneticPr fontId="18"/>
  </si>
  <si>
    <t>化学</t>
    <rPh sb="0" eb="2">
      <t>カガク</t>
    </rPh>
    <phoneticPr fontId="18"/>
  </si>
  <si>
    <t>製造業</t>
    <rPh sb="0" eb="3">
      <t>セイゾウギョウ</t>
    </rPh>
    <phoneticPr fontId="18"/>
  </si>
  <si>
    <t>製造業・繊維製品</t>
    <rPh sb="0" eb="3">
      <t>セイゾウギョウ</t>
    </rPh>
    <rPh sb="4" eb="6">
      <t>センイ</t>
    </rPh>
    <rPh sb="6" eb="8">
      <t>セイヒン</t>
    </rPh>
    <phoneticPr fontId="18"/>
  </si>
  <si>
    <t>情報・通信</t>
    <rPh sb="0" eb="2">
      <t>ジョウホウ</t>
    </rPh>
    <rPh sb="3" eb="5">
      <t>ツウシン</t>
    </rPh>
    <phoneticPr fontId="18"/>
  </si>
  <si>
    <t>日本・通信</t>
    <rPh sb="0" eb="2">
      <t>ニホン</t>
    </rPh>
    <rPh sb="3" eb="5">
      <t>ツウシン</t>
    </rPh>
    <phoneticPr fontId="18"/>
  </si>
  <si>
    <t>製造業・ゴム</t>
    <rPh sb="0" eb="3">
      <t>セイゾウギョウ</t>
    </rPh>
    <phoneticPr fontId="18"/>
  </si>
  <si>
    <t>製造業・機械</t>
    <rPh sb="0" eb="2">
      <t>セイゾウ</t>
    </rPh>
    <rPh sb="2" eb="3">
      <t>ギョウ</t>
    </rPh>
    <rPh sb="4" eb="6">
      <t>キカイ</t>
    </rPh>
    <phoneticPr fontId="18"/>
  </si>
  <si>
    <t>キヤノン</t>
  </si>
  <si>
    <t>電気機器</t>
  </si>
  <si>
    <t>製造業・その他製品</t>
    <rPh sb="0" eb="2">
      <t>セイゾウ</t>
    </rPh>
    <rPh sb="2" eb="3">
      <t>ギョウ</t>
    </rPh>
    <rPh sb="6" eb="7">
      <t>タ</t>
    </rPh>
    <rPh sb="7" eb="9">
      <t>セイヒン</t>
    </rPh>
    <phoneticPr fontId="18"/>
  </si>
  <si>
    <t>商社</t>
    <rPh sb="0" eb="2">
      <t>ショウシャ</t>
    </rPh>
    <phoneticPr fontId="18"/>
  </si>
  <si>
    <t>三菱ＵＦＪリース</t>
  </si>
  <si>
    <t>野村ホールディングス</t>
    <rPh sb="0" eb="2">
      <t>ノムラ</t>
    </rPh>
    <phoneticPr fontId="18"/>
  </si>
  <si>
    <t>証券業</t>
    <rPh sb="0" eb="2">
      <t>ショウケン</t>
    </rPh>
    <rPh sb="2" eb="3">
      <t>ギョウ</t>
    </rPh>
    <phoneticPr fontId="18"/>
  </si>
  <si>
    <t>保険業</t>
    <rPh sb="0" eb="3">
      <t>ホケンギョウ</t>
    </rPh>
    <phoneticPr fontId="18"/>
  </si>
  <si>
    <t>センチュリー２１・ジャパン</t>
  </si>
  <si>
    <t>不動産・個別</t>
    <rPh sb="0" eb="3">
      <t>フドウサン</t>
    </rPh>
    <rPh sb="4" eb="6">
      <t>コベツ</t>
    </rPh>
    <phoneticPr fontId="18"/>
  </si>
  <si>
    <t>8985</t>
  </si>
  <si>
    <t>鉄道</t>
    <rPh sb="0" eb="2">
      <t>テツドウ</t>
    </rPh>
    <phoneticPr fontId="18"/>
  </si>
  <si>
    <t>西日本旅客鉄道</t>
  </si>
  <si>
    <t>航空</t>
    <rPh sb="0" eb="2">
      <t>コウクウ</t>
    </rPh>
    <phoneticPr fontId="18"/>
  </si>
  <si>
    <t>9984</t>
  </si>
  <si>
    <t>投資</t>
    <rPh sb="0" eb="2">
      <t>トウシ</t>
    </rPh>
    <phoneticPr fontId="18"/>
  </si>
  <si>
    <t>卸売業</t>
    <rPh sb="0" eb="3">
      <t>オロシウリギョウ</t>
    </rPh>
    <phoneticPr fontId="18"/>
  </si>
  <si>
    <t>航空・米国</t>
    <rPh sb="0" eb="2">
      <t>コウクウ</t>
    </rPh>
    <rPh sb="3" eb="5">
      <t>ベイコク</t>
    </rPh>
    <phoneticPr fontId="18"/>
  </si>
  <si>
    <t>02 米ドル（円換算）</t>
    <rPh sb="3" eb="4">
      <t>ベイ</t>
    </rPh>
    <rPh sb="7" eb="10">
      <t>エンカンザン</t>
    </rPh>
    <phoneticPr fontId="18"/>
  </si>
  <si>
    <t>ヴァンエック・ベクトル・アフリカ・インデックスETF</t>
  </si>
  <si>
    <t>船・米国</t>
    <rPh sb="0" eb="1">
      <t>フネ</t>
    </rPh>
    <rPh sb="2" eb="4">
      <t>ベイコク</t>
    </rPh>
    <phoneticPr fontId="18"/>
  </si>
  <si>
    <t>コモ・その他</t>
    <rPh sb="5" eb="6">
      <t>タ</t>
    </rPh>
    <phoneticPr fontId="18"/>
  </si>
  <si>
    <t>コモ・農業</t>
    <rPh sb="3" eb="5">
      <t>ノウギョウ</t>
    </rPh>
    <phoneticPr fontId="18"/>
  </si>
  <si>
    <t>コモ・全体</t>
    <rPh sb="3" eb="5">
      <t>ゼンタイ</t>
    </rPh>
    <phoneticPr fontId="18"/>
  </si>
  <si>
    <t>1投信</t>
    <rPh sb="1" eb="3">
      <t>トウシン</t>
    </rPh>
    <phoneticPr fontId="18"/>
  </si>
  <si>
    <t>南アフリカ</t>
    <rPh sb="0" eb="1">
      <t>ミナミ</t>
    </rPh>
    <phoneticPr fontId="18"/>
  </si>
  <si>
    <t>09 南アフリカ</t>
    <rPh sb="3" eb="4">
      <t>ミナミ</t>
    </rPh>
    <phoneticPr fontId="18"/>
  </si>
  <si>
    <t>FXI</t>
  </si>
  <si>
    <t>iシェアーズ 中国大型株 ETF</t>
  </si>
  <si>
    <t>中国</t>
    <rPh sb="0" eb="2">
      <t>チュウゴク</t>
    </rPh>
    <phoneticPr fontId="18"/>
  </si>
  <si>
    <t>ヴァンエック・ベクトル・金鉱株ETF</t>
  </si>
  <si>
    <t>金鉱株</t>
    <rPh sb="0" eb="2">
      <t>キンコウ</t>
    </rPh>
    <rPh sb="2" eb="3">
      <t>カブ</t>
    </rPh>
    <phoneticPr fontId="18"/>
  </si>
  <si>
    <t>米国・金鉱株</t>
    <rPh sb="0" eb="2">
      <t>ベイコク</t>
    </rPh>
    <rPh sb="3" eb="5">
      <t>キンコウ</t>
    </rPh>
    <rPh sb="5" eb="6">
      <t>カブ</t>
    </rPh>
    <phoneticPr fontId="18"/>
  </si>
  <si>
    <t>GDXJ</t>
  </si>
  <si>
    <t>ヴァンエック・ベクトル・中小型金鉱株ETF</t>
  </si>
  <si>
    <t>GLD</t>
  </si>
  <si>
    <t>SPDR ゴールド・シェア</t>
  </si>
  <si>
    <t>米国・ゴールド</t>
    <rPh sb="0" eb="2">
      <t>ベイコク</t>
    </rPh>
    <phoneticPr fontId="18"/>
  </si>
  <si>
    <t>HDV</t>
  </si>
  <si>
    <t>iシェアーズ　コア米国高配当株 ETF</t>
  </si>
  <si>
    <t>高配当ETF</t>
    <rPh sb="0" eb="3">
      <t>コウハイトウ</t>
    </rPh>
    <phoneticPr fontId="18"/>
  </si>
  <si>
    <t>HYG</t>
  </si>
  <si>
    <t>iシェアーズ iBoxx 米ドル建てハイイールド社債 ETF</t>
  </si>
  <si>
    <t>社債</t>
    <rPh sb="0" eb="2">
      <t>シャサイ</t>
    </rPh>
    <phoneticPr fontId="18"/>
  </si>
  <si>
    <t>ラッセル指数</t>
    <rPh sb="4" eb="6">
      <t>シスウ</t>
    </rPh>
    <phoneticPr fontId="18"/>
  </si>
  <si>
    <t>米国・不動産ETF</t>
    <rPh sb="0" eb="2">
      <t>ベイコク</t>
    </rPh>
    <rPh sb="3" eb="6">
      <t>フドウサン</t>
    </rPh>
    <phoneticPr fontId="18"/>
  </si>
  <si>
    <t>JNK</t>
  </si>
  <si>
    <t>SPDR ブルームバーグ・バークレイズ・ハイ・イールド債券 ETF</t>
  </si>
  <si>
    <t>LQD</t>
  </si>
  <si>
    <t>米国・社債</t>
    <rPh sb="0" eb="2">
      <t>ベイコク</t>
    </rPh>
    <rPh sb="3" eb="5">
      <t>シャサイ</t>
    </rPh>
    <phoneticPr fontId="18"/>
  </si>
  <si>
    <t>LUV</t>
  </si>
  <si>
    <t>サウスウエスト・エアライン</t>
  </si>
  <si>
    <t>PFF</t>
  </si>
  <si>
    <t>SBI-SBI・V・S&amp;P500インデックス・ファンド</t>
  </si>
  <si>
    <t>ＳＢＩ－ＳＢＩ・Ｖ・全米株式インデックス・ファンド</t>
  </si>
  <si>
    <t>全米国指数</t>
    <rPh sb="0" eb="2">
      <t>ゼンベイ</t>
    </rPh>
    <rPh sb="2" eb="3">
      <t>コク</t>
    </rPh>
    <rPh sb="3" eb="5">
      <t>シスウ</t>
    </rPh>
    <phoneticPr fontId="18"/>
  </si>
  <si>
    <t>SBI-SBI・V・全米株式インデックス・ファンド</t>
  </si>
  <si>
    <t>SBIハイブリッド預金</t>
  </si>
  <si>
    <t>2現金</t>
    <rPh sb="1" eb="3">
      <t>ゲンキン</t>
    </rPh>
    <phoneticPr fontId="18"/>
  </si>
  <si>
    <t>20 銀行・口座</t>
    <rPh sb="3" eb="5">
      <t>ギコ</t>
    </rPh>
    <rPh sb="6" eb="8">
      <t>コザ</t>
    </rPh>
    <phoneticPr fontId="18"/>
  </si>
  <si>
    <t>米国・シルバー</t>
    <rPh sb="0" eb="2">
      <t>ベイコク</t>
    </rPh>
    <phoneticPr fontId="18"/>
  </si>
  <si>
    <t>SPYD</t>
  </si>
  <si>
    <t>SPDR ポートフォリオS&amp;P 500 高配当株式ETF</t>
  </si>
  <si>
    <t>米国･通信</t>
    <rPh sb="0" eb="2">
      <t>ベイコク</t>
    </rPh>
    <rPh sb="3" eb="5">
      <t>ツウシン</t>
    </rPh>
    <phoneticPr fontId="18"/>
  </si>
  <si>
    <t>TLT</t>
  </si>
  <si>
    <t>iシェアーズ 米国国債 20年超 ETF</t>
  </si>
  <si>
    <t>新興国ETF</t>
    <rPh sb="0" eb="3">
      <t>シンコウコク</t>
    </rPh>
    <phoneticPr fontId="18"/>
  </si>
  <si>
    <t>10 新興国</t>
    <rPh sb="3" eb="6">
      <t>シンコウコク</t>
    </rPh>
    <phoneticPr fontId="18"/>
  </si>
  <si>
    <t>VYM</t>
  </si>
  <si>
    <t>バンガード・米国高配当株式ETF</t>
  </si>
  <si>
    <t>素材</t>
    <rPh sb="0" eb="2">
      <t>ソザイ</t>
    </rPh>
    <phoneticPr fontId="18"/>
  </si>
  <si>
    <t>資本財</t>
    <rPh sb="0" eb="3">
      <t>シホンザイ</t>
    </rPh>
    <phoneticPr fontId="18"/>
  </si>
  <si>
    <t>石油</t>
    <rPh sb="0" eb="2">
      <t>セキユ</t>
    </rPh>
    <phoneticPr fontId="18"/>
  </si>
  <si>
    <t>3暗号資産</t>
    <rPh sb="1" eb="3">
      <t>アンゴウ</t>
    </rPh>
    <rPh sb="3" eb="5">
      <t>シサン</t>
    </rPh>
    <phoneticPr fontId="18"/>
  </si>
  <si>
    <t>ﾋﾞｯﾄｺｲﾝ等</t>
    <rPh sb="7" eb="8">
      <t>ナド</t>
    </rPh>
    <phoneticPr fontId="18"/>
  </si>
  <si>
    <t>30 その他</t>
    <rPh sb="5" eb="6">
      <t>タ</t>
    </rPh>
    <phoneticPr fontId="18"/>
  </si>
  <si>
    <t>現預金・SBI証券・日本円</t>
    <rPh sb="0" eb="3">
      <t>ゲンヨキン</t>
    </rPh>
    <rPh sb="4" eb="9">
      <t>ッシ</t>
    </rPh>
    <rPh sb="10" eb="13">
      <t>ニホンエン</t>
    </rPh>
    <phoneticPr fontId="18"/>
  </si>
  <si>
    <t>現預金・SBI証券・日本円</t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</si>
  <si>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8"/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</si>
  <si>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8"/>
  </si>
  <si>
    <t>預り金</t>
    <rPh sb="0" eb="1">
      <t>アズカ</t>
    </rPh>
    <rPh sb="2" eb="3">
      <t>キン</t>
    </rPh>
    <phoneticPr fontId="18"/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</si>
  <si>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8"/>
  </si>
  <si>
    <t>円預金(普通預金)</t>
  </si>
  <si>
    <t>全米株式</t>
    <rPh sb="0" eb="2">
      <t>ゼンベイ</t>
    </rPh>
    <rPh sb="2" eb="4">
      <t>カブシキ</t>
    </rPh>
    <phoneticPr fontId="18"/>
  </si>
  <si>
    <t>楽天・全米株式インデックス・ファンド(楽天・バンガード・ファンド(全米株式))</t>
  </si>
  <si>
    <t>現金残高(ハイブリッド預金除く)</t>
  </si>
  <si>
    <t>現預金・SBI証券・米ドル</t>
  </si>
  <si>
    <t>現預金・住信SBIネット銀行・普通口座</t>
  </si>
  <si>
    <t>香港ドル 現金</t>
  </si>
  <si>
    <t>三菱UFJ国際-eMAXIS Slim 全世界株式(オール・カントリー)</t>
  </si>
  <si>
    <t>三菱ＵＦＪ国際－ｅＭＡＸＩＳ　Ｓｌｉｍ　全世界株式（除く日本）</t>
  </si>
  <si>
    <t>三菱UFJ国際-eMAXIS Slim 全世界株式(除く日本)</t>
  </si>
  <si>
    <t>代表口座 - 円普通</t>
  </si>
  <si>
    <t>代表口座 - 南アランド普通</t>
  </si>
  <si>
    <t>買付可能額</t>
  </si>
  <si>
    <t>米ドル</t>
  </si>
  <si>
    <t>米ドル 現金</t>
  </si>
  <si>
    <t>個別・ETF・投信・ほか</t>
    <rPh sb="0" eb="2">
      <t>コベツ</t>
    </rPh>
    <rPh sb="7" eb="9">
      <t>トウシン</t>
    </rPh>
    <phoneticPr fontId="18"/>
  </si>
  <si>
    <t>内側</t>
    <rPh sb="0" eb="2">
      <t>ウチガワ</t>
    </rPh>
    <phoneticPr fontId="18"/>
  </si>
  <si>
    <t>外側</t>
    <rPh sb="0" eb="2">
      <t>ソトガワ</t>
    </rPh>
    <phoneticPr fontId="18"/>
  </si>
  <si>
    <t>ｵﾘｼﾞﾅﾙ区分</t>
    <rPh sb="6" eb="8">
      <t>クブン</t>
    </rPh>
    <phoneticPr fontId="18"/>
  </si>
  <si>
    <t>←検算</t>
    <rPh sb="1" eb="3">
      <t>ケンザン</t>
    </rPh>
    <phoneticPr fontId="18"/>
  </si>
  <si>
    <t>ネオモバイル証券・買付可能額</t>
    <rPh sb="6" eb="8">
      <t>シケ</t>
    </rPh>
    <phoneticPr fontId="18"/>
  </si>
  <si>
    <t>PP</t>
    <phoneticPr fontId="18"/>
  </si>
  <si>
    <t>評価額</t>
  </si>
  <si>
    <t>評価損益</t>
  </si>
  <si>
    <t>エネルギー</t>
  </si>
  <si>
    <t>01 全世界（除く日本）</t>
  </si>
  <si>
    <t>三菱ＵＦＪ国際－ｅＭＡＸＩＳ　Ｓｌｉｍ　全世界株式（オール・カントリー）</t>
  </si>
  <si>
    <t>現預金・SBI証券・香港ドル</t>
  </si>
  <si>
    <t>XOM</t>
  </si>
  <si>
    <t>XLE</t>
  </si>
  <si>
    <t>ベライゾン</t>
  </si>
  <si>
    <t>VZ</t>
  </si>
  <si>
    <t>バンガード S&amp;P 500 ETF</t>
  </si>
  <si>
    <t>VOO</t>
  </si>
  <si>
    <t>バンガード 米国長期国債 ETF</t>
  </si>
  <si>
    <t>VGLT</t>
  </si>
  <si>
    <t>08 タイ</t>
  </si>
  <si>
    <t>タイ</t>
  </si>
  <si>
    <t>AT&amp;T</t>
  </si>
  <si>
    <t>T</t>
  </si>
  <si>
    <t>SPDR ポートフォリオ米国長期国債ETF</t>
  </si>
  <si>
    <t>SPTL</t>
  </si>
  <si>
    <t>シルバー</t>
  </si>
  <si>
    <t>ＳＢＩ－ＳＢＩ・Ｖ・Ｓ＆Ｐ５００インデックス・ファンド</t>
  </si>
  <si>
    <t>ＳＢＩ－ＳＢＩ・バンガード・Ｓ＆Ｐ５００インデックス・ファンド</t>
  </si>
  <si>
    <t>インベスコ QQQ トラスト シリーズ</t>
  </si>
  <si>
    <t>QQQ</t>
  </si>
  <si>
    <t>iシェアーズ 米国不動産 ETF</t>
  </si>
  <si>
    <t>IYR</t>
  </si>
  <si>
    <t>iシェアーズ ラッセル 2000 ETF</t>
  </si>
  <si>
    <t>05 インド</t>
  </si>
  <si>
    <t>インド</t>
  </si>
  <si>
    <t>ヴァンエック インディア グロース ETF</t>
  </si>
  <si>
    <t>GLIN</t>
  </si>
  <si>
    <t>ゴールド</t>
  </si>
  <si>
    <t>06 フィリピン</t>
  </si>
  <si>
    <t>フィリピン</t>
  </si>
  <si>
    <t>07 インドネシア</t>
  </si>
  <si>
    <t>インドネシア</t>
  </si>
  <si>
    <t>3ｺﾓﾃﾞｨﾃｲ</t>
  </si>
  <si>
    <t>11 アフリカ</t>
  </si>
  <si>
    <t>アフリカ</t>
  </si>
  <si>
    <t>AFK</t>
  </si>
  <si>
    <t>AAL</t>
  </si>
  <si>
    <t>9986</t>
  </si>
  <si>
    <t>9436</t>
  </si>
  <si>
    <t>ソフトバンク</t>
  </si>
  <si>
    <t>9434</t>
  </si>
  <si>
    <t>9433</t>
  </si>
  <si>
    <t>9432</t>
  </si>
  <si>
    <t>チャイナ・モバイル</t>
  </si>
  <si>
    <t>941</t>
  </si>
  <si>
    <t>9202</t>
  </si>
  <si>
    <t>9201</t>
  </si>
  <si>
    <t>9142</t>
  </si>
  <si>
    <t>9022</t>
  </si>
  <si>
    <t>9021</t>
  </si>
  <si>
    <t>9020</t>
  </si>
  <si>
    <t>Jリート</t>
  </si>
  <si>
    <t>8898</t>
  </si>
  <si>
    <t>8766</t>
  </si>
  <si>
    <t>8750</t>
  </si>
  <si>
    <t>8604</t>
  </si>
  <si>
    <t>リース</t>
  </si>
  <si>
    <t>8593</t>
  </si>
  <si>
    <t>8591</t>
  </si>
  <si>
    <t>8439</t>
  </si>
  <si>
    <t>8424</t>
  </si>
  <si>
    <t>8411</t>
  </si>
  <si>
    <t>8316</t>
  </si>
  <si>
    <t>8306</t>
  </si>
  <si>
    <t>8096</t>
  </si>
  <si>
    <t>8058</t>
  </si>
  <si>
    <t>8053</t>
  </si>
  <si>
    <t>8031</t>
  </si>
  <si>
    <t>8002</t>
  </si>
  <si>
    <t>8001</t>
  </si>
  <si>
    <t>7995</t>
  </si>
  <si>
    <t>7820</t>
  </si>
  <si>
    <t>7751</t>
  </si>
  <si>
    <t>6301</t>
  </si>
  <si>
    <t>6113</t>
  </si>
  <si>
    <t>サービス</t>
  </si>
  <si>
    <t>6087</t>
  </si>
  <si>
    <t>5108</t>
  </si>
  <si>
    <t>楽天</t>
  </si>
  <si>
    <t>4755</t>
  </si>
  <si>
    <t>4732</t>
  </si>
  <si>
    <t>4327</t>
  </si>
  <si>
    <t>4326</t>
  </si>
  <si>
    <t>3763</t>
  </si>
  <si>
    <t>3597</t>
  </si>
  <si>
    <t>3407</t>
  </si>
  <si>
    <t>2914</t>
  </si>
  <si>
    <t>Tracker Fund香港</t>
  </si>
  <si>
    <t>2800</t>
  </si>
  <si>
    <t>ｉＳ米国債二十ヘジ</t>
  </si>
  <si>
    <t>2621</t>
  </si>
  <si>
    <t>2568</t>
  </si>
  <si>
    <t>2559</t>
  </si>
  <si>
    <t>2558</t>
  </si>
  <si>
    <t>2556</t>
  </si>
  <si>
    <t>2511</t>
  </si>
  <si>
    <t>2393</t>
  </si>
  <si>
    <t>2169</t>
  </si>
  <si>
    <t>WT・ニッケル</t>
  </si>
  <si>
    <t>ニッケル</t>
  </si>
  <si>
    <t>1694</t>
  </si>
  <si>
    <t>1678</t>
  </si>
  <si>
    <t>1659</t>
  </si>
  <si>
    <t>1656</t>
  </si>
  <si>
    <t>1655</t>
  </si>
  <si>
    <t>1615</t>
  </si>
  <si>
    <t>1605</t>
  </si>
  <si>
    <t>1542</t>
  </si>
  <si>
    <t>プラチナ</t>
  </si>
  <si>
    <t>1541</t>
  </si>
  <si>
    <t>1540</t>
  </si>
  <si>
    <t>1488</t>
  </si>
  <si>
    <t>1476</t>
  </si>
  <si>
    <t>1345</t>
  </si>
  <si>
    <t>1343</t>
  </si>
  <si>
    <t>ＮＦ日経２２５</t>
  </si>
  <si>
    <t>1321</t>
  </si>
  <si>
    <t>1306</t>
  </si>
  <si>
    <t>02800</t>
  </si>
  <si>
    <t>00941</t>
  </si>
  <si>
    <t>セクター・2</t>
  </si>
  <si>
    <t>セクター・1</t>
  </si>
  <si>
    <t>ｺｰﾄﾞ・ﾃｨｯｶｰ等</t>
    <rPh sb="10" eb="11">
      <t>ナド</t>
    </rPh>
    <phoneticPr fontId="18"/>
  </si>
  <si>
    <t>90 その他（円換算）</t>
    <rPh sb="5" eb="6">
      <t>タ</t>
    </rPh>
    <rPh sb="7" eb="10">
      <t>エンカンザン</t>
    </rPh>
    <phoneticPr fontId="18"/>
  </si>
  <si>
    <t>NISA</t>
    <phoneticPr fontId="18"/>
  </si>
  <si>
    <t>03-ネオモバイル証券</t>
    <phoneticPr fontId="18"/>
  </si>
  <si>
    <t>右→残高</t>
    <rPh sb="0" eb="1">
      <t>ミギ</t>
    </rPh>
    <rPh sb="2" eb="4">
      <t>ザンダカ</t>
    </rPh>
    <phoneticPr fontId="18"/>
  </si>
  <si>
    <t>neomoba</t>
    <phoneticPr fontId="18"/>
  </si>
  <si>
    <t>右→個別</t>
    <rPh sb="0" eb="1">
      <t>ミギ</t>
    </rPh>
    <rPh sb="2" eb="4">
      <t>コベツ</t>
    </rPh>
    <phoneticPr fontId="18"/>
  </si>
  <si>
    <t>●1～最後まで、PCサイトの画面を一括コピーペースト</t>
    <rPh sb="3" eb="5">
      <t>サイゴ</t>
    </rPh>
    <rPh sb="14" eb="16">
      <t>ガメン</t>
    </rPh>
    <rPh sb="17" eb="19">
      <t>イッカツ</t>
    </rPh>
    <phoneticPr fontId="18"/>
  </si>
  <si>
    <t>ＮＥＸＴ　ＦＵＮＤＳ　東証ＲＥＩＴ指数連動型上場投信</t>
  </si>
  <si>
    <t>2,121円 / -15   -0.7%</t>
  </si>
  <si>
    <t>4株</t>
  </si>
  <si>
    <t>0株</t>
  </si>
  <si>
    <t>1,983円</t>
  </si>
  <si>
    <t>上場インデックスファンドＪリート（東証ＲＥＩＴ指数）隔月分配型</t>
  </si>
  <si>
    <t>ｉシェアーズ・コア　Ｊリート　ＥＴＦ</t>
  </si>
  <si>
    <t>・</t>
    <phoneticPr fontId="18"/>
  </si>
  <si>
    <t>ダイワ上場投信−東証ＲＥＩＴ指数</t>
  </si>
  <si>
    <t>純プラチナ上場信託（現物国内保管型）</t>
  </si>
  <si>
    <t>ＮＥＸＴ　ＦＵＮＤＳ　東証銀行業株価指数連動型上場投信</t>
  </si>
  <si>
    <t>ｉシェアーズ　Ｓ＆Ｐ　５００　米国株　ＥＴＦ</t>
  </si>
  <si>
    <t>ｉシェアーズ　米国リート　ＥＴＦ</t>
  </si>
  <si>
    <t>ＮＥＸＴ　ＦＵＮＤＳ　外国債券・ＦＴＳＥ世界国債インデックス（除く日本・為替ヘッ</t>
  </si>
  <si>
    <t>Ｏｎｅ　ＥＴＦ　東証ＲＥＩＴ指数</t>
  </si>
  <si>
    <t>ｉシェアーズ　米国債２０年超　ＥＴＦ（為替ヘッジあり）</t>
  </si>
  <si>
    <t>2米国債など</t>
  </si>
  <si>
    <t>●ここにコピペ→</t>
    <phoneticPr fontId="18"/>
  </si>
  <si>
    <t>●ここに入力→</t>
    <rPh sb="4" eb="6">
      <t>ニリ</t>
    </rPh>
    <phoneticPr fontId="18"/>
  </si>
  <si>
    <t>7,618円</t>
  </si>
  <si>
    <t>-314円</t>
  </si>
  <si>
    <t>61,095円</t>
  </si>
  <si>
    <t xml:space="preserve"> 7,155円</t>
  </si>
  <si>
    <t>7,638円</t>
  </si>
  <si>
    <t>-646円</t>
  </si>
  <si>
    <t>56,579円</t>
  </si>
  <si>
    <t xml:space="preserve"> 6,612円</t>
  </si>
  <si>
    <t>60,155.5円</t>
  </si>
  <si>
    <t xml:space="preserve"> 6,215円</t>
  </si>
  <si>
    <t>51,940円</t>
  </si>
  <si>
    <t xml:space="preserve"> 7,882円</t>
  </si>
  <si>
    <t>15,741円</t>
  </si>
  <si>
    <t xml:space="preserve"> 891円</t>
  </si>
  <si>
    <t>17,805円</t>
  </si>
  <si>
    <t xml:space="preserve"> 7,755円</t>
  </si>
  <si>
    <t>71,712円</t>
  </si>
  <si>
    <t xml:space="preserve"> 2,592円</t>
  </si>
  <si>
    <t>45,305円</t>
  </si>
  <si>
    <t xml:space="preserve"> 17,799円</t>
  </si>
  <si>
    <t>112,370.2円</t>
  </si>
  <si>
    <t xml:space="preserve"> 11,267円</t>
  </si>
  <si>
    <t>11,298円</t>
  </si>
  <si>
    <t xml:space="preserve"> 3,248円</t>
  </si>
  <si>
    <t>18,070円</t>
  </si>
  <si>
    <t xml:space="preserve"> 1,586円</t>
  </si>
  <si>
    <t>12,702.3円</t>
  </si>
  <si>
    <t>-414円</t>
  </si>
  <si>
    <t>20,550.4円</t>
  </si>
  <si>
    <t>-12,471円</t>
  </si>
  <si>
    <t xml:space="preserve"> 7,176円</t>
  </si>
  <si>
    <t>56,940円</t>
  </si>
  <si>
    <t xml:space="preserve"> 17,848円</t>
  </si>
  <si>
    <t>26,160円</t>
  </si>
  <si>
    <t xml:space="preserve"> 10,800円</t>
  </si>
  <si>
    <t>39,330円</t>
  </si>
  <si>
    <t>-798円</t>
  </si>
  <si>
    <t>25,325円</t>
  </si>
  <si>
    <t xml:space="preserve"> 6,225円</t>
  </si>
  <si>
    <t>46,130円</t>
  </si>
  <si>
    <t xml:space="preserve"> 4,305円</t>
  </si>
  <si>
    <t>11,560円</t>
  </si>
  <si>
    <t xml:space="preserve"> 3,008円</t>
  </si>
  <si>
    <t>33,231円</t>
  </si>
  <si>
    <t xml:space="preserve"> 18,658円</t>
  </si>
  <si>
    <t>25,650円</t>
  </si>
  <si>
    <t xml:space="preserve"> 7,866円</t>
  </si>
  <si>
    <t>17,658円</t>
  </si>
  <si>
    <t xml:space="preserve"> 5,220円</t>
  </si>
  <si>
    <t>21,405円</t>
  </si>
  <si>
    <t xml:space="preserve"> 5,605円</t>
  </si>
  <si>
    <t>17,250円</t>
  </si>
  <si>
    <t xml:space="preserve"> 7,500円</t>
  </si>
  <si>
    <t>12,519円</t>
  </si>
  <si>
    <t xml:space="preserve"> 2,431円</t>
  </si>
  <si>
    <t>13,575円</t>
  </si>
  <si>
    <t xml:space="preserve"> 5,000円</t>
  </si>
  <si>
    <t>8,224円</t>
  </si>
  <si>
    <t xml:space="preserve"> 1,160円</t>
  </si>
  <si>
    <t>17,745円</t>
  </si>
  <si>
    <t xml:space="preserve"> 4,641円</t>
  </si>
  <si>
    <t>39,360円</t>
  </si>
  <si>
    <t xml:space="preserve"> 9,944円</t>
  </si>
  <si>
    <t>19,120円</t>
  </si>
  <si>
    <t>-7,736円</t>
  </si>
  <si>
    <t>33,422円</t>
  </si>
  <si>
    <t xml:space="preserve"> 10,489円</t>
  </si>
  <si>
    <t>●ﾔﾌｰﾌｧｲﾅﾝｽの現在値</t>
    <rPh sb="11" eb="14">
      <t>ゲンザイチ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</si>
</sst>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;[Red]\-#,##0\ "/>
    <numFmt numFmtId="177" formatCode="0.0%"/>
    <numFmt numFmtId="178" formatCode="#,##0_ "/>
    <numFmt numFmtId="179" formatCode="0.00_);[Red]\(0.00\)"/>
  </numFmts>
  <fonts count="2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9.35"/>
      <color theme="10"/>
      <name val="ＭＳ Ｐゴシック"/>
      <family val="3"/>
      <charset val="128"/>
    </font>
    <font>
      <b/>
      <sz val="11"/>
      <name val="ＭＳ Ｐゴシック"/>
      <family val="2"/>
      <charset val="128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>
      <alignment vertical="center"/>
    </xf>
    <xf numFmtId="0" fontId="0" fillId="33" borderId="0" xfId="0" applyFill="1">
      <alignment vertical="center"/>
    </xf>
    <xf numFmtId="49" fontId="0" fillId="0" borderId="0" xfId="0" applyNumberFormat="1">
      <alignment vertical="center"/>
    </xf>
    <xf numFmtId="38" fontId="0" fillId="0" borderId="0" xfId="42" applyFont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38" fontId="0" fillId="35" borderId="0" xfId="42" applyFont="1" applyFill="1">
      <alignment vertical="center"/>
    </xf>
    <xf numFmtId="0" fontId="0" fillId="36" borderId="0" xfId="0" applyFill="1">
      <alignment vertical="center"/>
    </xf>
    <xf numFmtId="49" fontId="0" fillId="35" borderId="0" xfId="0" applyNumberFormat="1" applyFill="1">
      <alignment vertical="center"/>
    </xf>
    <xf numFmtId="0" fontId="20" fillId="34" borderId="11" xfId="0" applyFont="1" applyFill="1" applyBorder="1">
      <alignment vertical="center"/>
    </xf>
    <xf numFmtId="0" fontId="21" fillId="35" borderId="0" xfId="0" applyFont="1" applyFill="1">
      <alignment vertical="center"/>
    </xf>
    <xf numFmtId="0" fontId="21" fillId="0" borderId="0" xfId="0" applyFont="1">
      <alignment vertical="center"/>
    </xf>
    <xf numFmtId="14" fontId="0" fillId="0" borderId="0" xfId="0" applyNumberFormat="1">
      <alignment vertical="center"/>
    </xf>
    <xf numFmtId="0" fontId="0" fillId="37" borderId="0" xfId="0" applyFill="1">
      <alignment vertical="center"/>
    </xf>
    <xf numFmtId="0" fontId="20" fillId="34" borderId="12" xfId="0" applyFont="1" applyFill="1" applyBorder="1">
      <alignment vertical="center"/>
    </xf>
    <xf numFmtId="10" fontId="0" fillId="0" borderId="0" xfId="0" applyNumberFormat="1">
      <alignment vertical="center"/>
    </xf>
    <xf numFmtId="176" fontId="0" fillId="35" borderId="0" xfId="42" applyNumberFormat="1" applyFont="1" applyFill="1">
      <alignment vertical="center"/>
    </xf>
    <xf numFmtId="176" fontId="0" fillId="0" borderId="0" xfId="42" applyNumberFormat="1" applyFont="1">
      <alignment vertical="center"/>
    </xf>
    <xf numFmtId="14" fontId="0" fillId="34" borderId="0" xfId="0" applyNumberFormat="1" applyFill="1">
      <alignment vertical="center"/>
    </xf>
    <xf numFmtId="14" fontId="24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0" fillId="33" borderId="0" xfId="0" applyFill="1" applyAlignment="1">
      <alignment horizontal="right" vertical="center"/>
    </xf>
    <xf numFmtId="0" fontId="0" fillId="39" borderId="0" xfId="0" applyFill="1">
      <alignment vertical="center"/>
    </xf>
    <xf numFmtId="0" fontId="0" fillId="40" borderId="0" xfId="0" applyFill="1">
      <alignment vertical="center"/>
    </xf>
    <xf numFmtId="0" fontId="20" fillId="40" borderId="10" xfId="0" applyFont="1" applyFill="1" applyBorder="1">
      <alignment vertical="center"/>
    </xf>
    <xf numFmtId="0" fontId="21" fillId="34" borderId="0" xfId="0" applyFont="1" applyFill="1">
      <alignment vertical="center"/>
    </xf>
    <xf numFmtId="179" fontId="0" fillId="33" borderId="0" xfId="0" applyNumberFormat="1" applyFill="1">
      <alignment vertical="center"/>
    </xf>
    <xf numFmtId="179" fontId="0" fillId="0" borderId="0" xfId="0" applyNumberFormat="1">
      <alignment vertical="center"/>
    </xf>
    <xf numFmtId="0" fontId="0" fillId="0" borderId="10" xfId="0" applyBorder="1">
      <alignment vertical="center"/>
    </xf>
    <xf numFmtId="38" fontId="0" fillId="33" borderId="0" xfId="42" applyFont="1" applyFill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NumberFormat="1">
      <alignment vertical="center"/>
    </xf>
    <xf numFmtId="0" fontId="0" fillId="0" borderId="0" xfId="43" applyNumberFormat="1" applyFont="1">
      <alignment vertical="center"/>
    </xf>
    <xf numFmtId="0" fontId="0" fillId="33" borderId="0" xfId="43" applyNumberFormat="1" applyFont="1" applyFill="1">
      <alignment vertical="center"/>
    </xf>
    <xf numFmtId="0" fontId="0" fillId="0" borderId="0" xfId="0" pivotButton="1">
      <alignment vertical="center"/>
    </xf>
    <xf numFmtId="0" fontId="25" fillId="33" borderId="0" xfId="0" applyFont="1" applyFill="1">
      <alignment vertical="center"/>
    </xf>
    <xf numFmtId="49" fontId="27" fillId="33" borderId="13" xfId="0" applyNumberFormat="1" applyFont="1" applyFill="1" applyBorder="1">
      <alignment vertical="center"/>
    </xf>
    <xf numFmtId="38" fontId="0" fillId="0" borderId="10" xfId="42" applyFont="1" applyBorder="1">
      <alignment vertical="center"/>
    </xf>
    <xf numFmtId="0" fontId="21" fillId="38" borderId="0" xfId="0" applyFont="1" applyFill="1">
      <alignment vertical="center"/>
    </xf>
    <xf numFmtId="0" fontId="20" fillId="33" borderId="10" xfId="0" applyFont="1" applyFill="1" applyBorder="1">
      <alignment vertical="center"/>
    </xf>
    <xf numFmtId="0" fontId="19" fillId="33" borderId="0" xfId="0" applyFont="1" applyFill="1">
      <alignment vertical="center"/>
    </xf>
    <xf numFmtId="0" fontId="21" fillId="41" borderId="0" xfId="0" applyFont="1" applyFill="1">
      <alignment vertical="center"/>
    </xf>
    <xf numFmtId="0" fontId="20" fillId="37" borderId="0" xfId="0" applyFont="1" applyFill="1">
      <alignment vertical="center"/>
    </xf>
    <xf numFmtId="0" fontId="20" fillId="40" borderId="0" xfId="0" applyFont="1" applyFill="1">
      <alignment vertical="center"/>
    </xf>
    <xf numFmtId="0" fontId="20" fillId="35" borderId="0" xfId="0" applyFont="1" applyFill="1">
      <alignment vertical="center"/>
    </xf>
    <xf numFmtId="0" fontId="20" fillId="35" borderId="15" xfId="0" applyFont="1" applyFill="1" applyBorder="1">
      <alignment vertical="center"/>
    </xf>
    <xf numFmtId="0" fontId="21" fillId="35" borderId="11" xfId="0" applyFont="1" applyFill="1" applyBorder="1">
      <alignment vertical="center"/>
    </xf>
    <xf numFmtId="0" fontId="20" fillId="35" borderId="16" xfId="0" applyFont="1" applyFill="1" applyBorder="1">
      <alignment vertical="center"/>
    </xf>
    <xf numFmtId="0" fontId="20" fillId="35" borderId="10" xfId="0" applyFont="1" applyFill="1" applyBorder="1">
      <alignment vertical="center"/>
    </xf>
    <xf numFmtId="0" fontId="20" fillId="35" borderId="14" xfId="0" applyFont="1" applyFill="1" applyBorder="1">
      <alignment vertical="center"/>
    </xf>
    <xf numFmtId="0" fontId="20" fillId="37" borderId="10" xfId="0" applyFont="1" applyFill="1" applyBorder="1">
      <alignment vertical="center"/>
    </xf>
    <xf numFmtId="49" fontId="20" fillId="35" borderId="10" xfId="0" applyNumberFormat="1" applyFont="1" applyFill="1" applyBorder="1">
      <alignment vertical="center"/>
    </xf>
    <xf numFmtId="179" fontId="20" fillId="35" borderId="10" xfId="0" applyNumberFormat="1" applyFont="1" applyFill="1" applyBorder="1">
      <alignment vertical="center"/>
    </xf>
    <xf numFmtId="3" fontId="20" fillId="35" borderId="10" xfId="0" applyNumberFormat="1" applyFont="1" applyFill="1" applyBorder="1">
      <alignment vertical="center"/>
    </xf>
    <xf numFmtId="176" fontId="20" fillId="35" borderId="10" xfId="42" applyNumberFormat="1" applyFont="1" applyFill="1" applyBorder="1">
      <alignment vertical="center"/>
    </xf>
    <xf numFmtId="38" fontId="20" fillId="35" borderId="10" xfId="42" applyFont="1" applyFill="1" applyBorder="1">
      <alignment vertical="center"/>
    </xf>
    <xf numFmtId="10" fontId="20" fillId="35" borderId="10" xfId="0" applyNumberFormat="1" applyFont="1" applyFill="1" applyBorder="1">
      <alignment vertical="center"/>
    </xf>
    <xf numFmtId="0" fontId="21" fillId="0" borderId="0" xfId="0" applyFont="1" applyAlignment="1">
      <alignment horizontal="center" vertical="center"/>
    </xf>
    <xf numFmtId="179" fontId="20" fillId="35" borderId="0" xfId="0" applyNumberFormat="1" applyFont="1" applyFill="1">
      <alignment vertical="center"/>
    </xf>
    <xf numFmtId="3" fontId="20" fillId="35" borderId="0" xfId="0" applyNumberFormat="1" applyFont="1" applyFill="1">
      <alignment vertical="center"/>
    </xf>
    <xf numFmtId="3" fontId="20" fillId="35" borderId="0" xfId="0" applyNumberFormat="1" applyFont="1" applyFill="1" applyAlignment="1">
      <alignment horizontal="right" vertical="center"/>
    </xf>
    <xf numFmtId="176" fontId="0" fillId="42" borderId="0" xfId="42" applyNumberFormat="1" applyFont="1" applyFill="1">
      <alignment vertical="center"/>
    </xf>
    <xf numFmtId="38" fontId="20" fillId="35" borderId="0" xfId="42" applyFont="1" applyFill="1" applyBorder="1">
      <alignment vertical="center"/>
    </xf>
    <xf numFmtId="10" fontId="20" fillId="35" borderId="0" xfId="0" applyNumberFormat="1" applyFont="1" applyFill="1">
      <alignment vertical="center"/>
    </xf>
    <xf numFmtId="49" fontId="20" fillId="35" borderId="0" xfId="0" applyNumberFormat="1" applyFont="1" applyFill="1">
      <alignment vertical="center"/>
    </xf>
    <xf numFmtId="176" fontId="20" fillId="35" borderId="0" xfId="42" applyNumberFormat="1" applyFont="1" applyFill="1" applyBorder="1">
      <alignment vertical="center"/>
    </xf>
    <xf numFmtId="0" fontId="20" fillId="35" borderId="11" xfId="0" applyFont="1" applyFill="1" applyBorder="1">
      <alignment vertical="center"/>
    </xf>
    <xf numFmtId="0" fontId="0" fillId="43" borderId="0" xfId="0" applyFill="1">
      <alignment vertical="center"/>
    </xf>
    <xf numFmtId="0" fontId="0" fillId="44" borderId="0" xfId="0" applyFill="1">
      <alignment vertical="center"/>
    </xf>
    <xf numFmtId="0" fontId="0" fillId="42" borderId="0" xfId="0" applyFill="1">
      <alignment vertical="center"/>
    </xf>
    <xf numFmtId="179" fontId="0" fillId="42" borderId="0" xfId="0" applyNumberFormat="1" applyFill="1">
      <alignment vertical="center"/>
    </xf>
    <xf numFmtId="178" fontId="0" fillId="42" borderId="0" xfId="0" applyNumberFormat="1" applyFill="1">
      <alignment vertical="center"/>
    </xf>
    <xf numFmtId="38" fontId="0" fillId="42" borderId="0" xfId="42" applyFont="1" applyFill="1">
      <alignment vertical="center"/>
    </xf>
    <xf numFmtId="10" fontId="0" fillId="42" borderId="0" xfId="0" applyNumberFormat="1" applyFill="1">
      <alignment vertical="center"/>
    </xf>
    <xf numFmtId="49" fontId="0" fillId="42" borderId="0" xfId="0" applyNumberFormat="1" applyFill="1">
      <alignment vertical="center"/>
    </xf>
    <xf numFmtId="10" fontId="0" fillId="44" borderId="0" xfId="0" applyNumberFormat="1" applyFill="1">
      <alignment vertical="center"/>
    </xf>
    <xf numFmtId="38" fontId="20" fillId="43" borderId="0" xfId="42" applyFont="1" applyFill="1">
      <alignment vertical="center"/>
    </xf>
    <xf numFmtId="178" fontId="0" fillId="42" borderId="0" xfId="0" applyNumberFormat="1" applyFill="1" applyAlignment="1">
      <alignment horizontal="center" vertical="center"/>
    </xf>
    <xf numFmtId="14" fontId="0" fillId="0" borderId="0" xfId="0" applyNumberFormat="1" applyAlignment="1">
      <alignment horizontal="left"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" xfId="43" builtinId="5"/>
    <cellStyle name="ハイパーリンク 2" xfId="44" xr:uid="{D648D2A0-E005-449C-8398-305A1D3B6B44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11">
    <dxf>
      <numFmt numFmtId="178" formatCode="#,##0_ "/>
    </dxf>
    <dxf>
      <numFmt numFmtId="178" formatCode="#,##0_ "/>
    </dxf>
    <dxf>
      <numFmt numFmtId="178" formatCode="#,##0_ "/>
    </dxf>
    <dxf>
      <numFmt numFmtId="14" formatCode="0.00%"/>
    </dxf>
    <dxf>
      <numFmt numFmtId="177" formatCode="0.0%"/>
    </dxf>
    <dxf>
      <numFmt numFmtId="177" formatCode="0.0%"/>
    </dxf>
    <dxf>
      <numFmt numFmtId="14" formatCode="0.00%"/>
    </dxf>
    <dxf>
      <numFmt numFmtId="178" formatCode="#,##0_ "/>
    </dxf>
    <dxf>
      <numFmt numFmtId="178" formatCode="#,##0_ "/>
    </dxf>
    <dxf>
      <numFmt numFmtId="178" formatCode="#,##0_ "/>
    </dxf>
    <dxf>
      <font>
        <strike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minor"/>
      </font>
      <fill>
        <patternFill patternType="solid">
          <fgColor indexed="64"/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5930485948246947"/>
          <c:y val="2.9785375263480452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7026404727947891"/>
          <c:y val="0.2000377203243166"/>
          <c:w val="0.66728110855277256"/>
          <c:h val="0.75065477987845464"/>
        </c:manualLayout>
      </c:layout>
      <c:doughnut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21C-4AC5-A316-6C78E9C4392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21C-4AC5-A316-6C78E9C43922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21C-4AC5-A316-6C78E9C43922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21C-4AC5-A316-6C78E9C43922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21C-4AC5-A316-6C78E9C43922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21C-4AC5-A316-6C78E9C43922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21C-4AC5-A316-6C78E9C43922}"/>
              </c:ext>
            </c:extLst>
          </c:dPt>
          <c:dLbls>
            <c:dLbl>
              <c:idx val="5"/>
              <c:layout>
                <c:manualLayout>
                  <c:x val="-3.2407407407407642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C-4AC5-A316-6C78E9C43922}"/>
                </c:ext>
              </c:extLst>
            </c:dLbl>
            <c:dLbl>
              <c:idx val="7"/>
              <c:layout>
                <c:manualLayout>
                  <c:x val="-9.8982244482662227E-2"/>
                  <c:y val="-0.28920465816688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C-4AC5-A316-6C78E9C43922}"/>
                </c:ext>
              </c:extLst>
            </c:dLbl>
            <c:dLbl>
              <c:idx val="8"/>
              <c:layout>
                <c:manualLayout>
                  <c:x val="-2.469135587981805E-2"/>
                  <c:y val="-0.276794085140439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C-4AC5-A316-6C78E9C43922}"/>
                </c:ext>
              </c:extLst>
            </c:dLbl>
            <c:dLbl>
              <c:idx val="9"/>
              <c:layout>
                <c:manualLayout>
                  <c:x val="5.1589143037727707E-2"/>
                  <c:y val="-0.27182985592986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C-4AC5-A316-6C78E9C43922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'【D】見える化(自作）'!$H$15:$H$24</c:f>
              <c:numCache>
                <c:formatCode>#,##0_);[Red]\(#,##0\)</c:formatCode>
                <c:ptCount val="10"/>
                <c:pt idx="1">
                  <c:v>919654.6</c:v>
                </c:pt>
                <c:pt idx="4">
                  <c:v>320284</c:v>
                </c:pt>
                <c:pt idx="5">
                  <c:v>123744.3</c:v>
                </c:pt>
                <c:pt idx="7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1C-4AC5-A316-6C78E9C43922}"/>
            </c:ext>
          </c:extLst>
        </c:ser>
        <c:ser>
          <c:idx val="1"/>
          <c:order val="1"/>
          <c:spPr>
            <a:ln w="57150">
              <a:solidFill>
                <a:schemeClr val="bg1">
                  <a:alpha val="52000"/>
                </a:scheme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21C-4AC5-A316-6C78E9C4392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F21C-4AC5-A316-6C78E9C4392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21C-4AC5-A316-6C78E9C43922}"/>
              </c:ext>
            </c:extLst>
          </c:dPt>
          <c:dLbls>
            <c:dLbl>
              <c:idx val="0"/>
              <c:layout>
                <c:manualLayout>
                  <c:x val="6.5338534072130238E-3"/>
                  <c:y val="-4.7550694544383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C-4AC5-A316-6C78E9C43922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C-4AC5-A316-6C78E9C43922}"/>
                </c:ext>
              </c:extLst>
            </c:dLbl>
            <c:dLbl>
              <c:idx val="6"/>
              <c:layout>
                <c:manualLayout>
                  <c:x val="-5.4333138913191898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C-4AC5-A316-6C78E9C43922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'【D】見える化(自作）'!$I$15:$I$24</c:f>
              <c:numCache>
                <c:formatCode>#,##0_);[Red]\(#,##0\)</c:formatCode>
                <c:ptCount val="10"/>
                <c:pt idx="0">
                  <c:v>919654.6</c:v>
                </c:pt>
                <c:pt idx="3">
                  <c:v>444028.3</c:v>
                </c:pt>
                <c:pt idx="6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1C-4AC5-A316-6C78E9C43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16"/>
      </c:doughnut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6811434810460904"/>
          <c:y val="3.9584860899156832E-2"/>
        </c:manualLayout>
      </c:layout>
      <c:overlay val="1"/>
      <c:spPr>
        <a:solidFill>
          <a:schemeClr val="bg1"/>
        </a:solidFill>
      </c:spPr>
    </c:title>
    <c:autoTitleDeleted val="0"/>
    <c:view3D>
      <c:rotX val="4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94533537175706"/>
          <c:y val="0.19003651061308105"/>
          <c:w val="0.66728110855277289"/>
          <c:h val="0.75065477987845464"/>
        </c:manualLayout>
      </c:layout>
      <c:pie3D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28-4E79-97CC-470803D56B88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28-4E79-97CC-470803D56B88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28-4E79-97CC-470803D56B88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28-4E79-97CC-470803D56B88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28-4E79-97CC-470803D56B88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28-4E79-97CC-470803D56B88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B28-4E79-97CC-470803D56B88}"/>
              </c:ext>
            </c:extLst>
          </c:dPt>
          <c:dLbls>
            <c:dLbl>
              <c:idx val="5"/>
              <c:layout>
                <c:manualLayout>
                  <c:x val="-3.2407407407407655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8-4E79-97CC-470803D56B88}"/>
                </c:ext>
              </c:extLst>
            </c:dLbl>
            <c:dLbl>
              <c:idx val="7"/>
              <c:layout>
                <c:manualLayout>
                  <c:x val="-5.9339158048730814E-2"/>
                  <c:y val="-8.67537786697701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28-4E79-97CC-470803D56B88}"/>
                </c:ext>
              </c:extLst>
            </c:dLbl>
            <c:dLbl>
              <c:idx val="8"/>
              <c:layout>
                <c:manualLayout>
                  <c:x val="-2.0286615952728036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8-4E79-97CC-470803D56B88}"/>
                </c:ext>
              </c:extLst>
            </c:dLbl>
            <c:dLbl>
              <c:idx val="9"/>
              <c:layout>
                <c:manualLayout>
                  <c:x val="3.1767659268369407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28-4E79-97CC-470803D56B88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'【D】見える化(自作）'!$H$15:$H$24</c:f>
              <c:numCache>
                <c:formatCode>#,##0_);[Red]\(#,##0\)</c:formatCode>
                <c:ptCount val="10"/>
                <c:pt idx="1">
                  <c:v>919654.6</c:v>
                </c:pt>
                <c:pt idx="4">
                  <c:v>320284</c:v>
                </c:pt>
                <c:pt idx="5">
                  <c:v>123744.3</c:v>
                </c:pt>
                <c:pt idx="7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28-4E79-97CC-470803D56B88}"/>
            </c:ext>
          </c:extLst>
        </c:ser>
        <c:ser>
          <c:idx val="1"/>
          <c:order val="1"/>
          <c:spPr>
            <a:ln w="57150">
              <a:solidFill>
                <a:srgbClr val="1F497D">
                  <a:lumMod val="60000"/>
                  <a:lumOff val="40000"/>
                  <a:alpha val="52000"/>
                </a:srgb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B28-4E79-97CC-470803D56B88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BB28-4E79-97CC-470803D56B88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BB28-4E79-97CC-470803D56B88}"/>
              </c:ext>
            </c:extLst>
          </c:dPt>
          <c:dLbls>
            <c:dLbl>
              <c:idx val="0"/>
              <c:layout>
                <c:manualLayout>
                  <c:x val="6.5338534072130281E-3"/>
                  <c:y val="-4.75506945443834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28-4E79-97CC-470803D56B88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28-4E79-97CC-470803D56B88}"/>
                </c:ext>
              </c:extLst>
            </c:dLbl>
            <c:dLbl>
              <c:idx val="6"/>
              <c:layout>
                <c:manualLayout>
                  <c:x val="-5.4333138913191933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28-4E79-97CC-470803D56B88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'【D】見える化(自作）'!$G$15:$G$24</c:f>
              <c:strCache>
                <c:ptCount val="8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2米国債等</c:v>
                </c:pt>
                <c:pt idx="6">
                  <c:v>3貴金属･ｺﾓ・仮通</c:v>
                </c:pt>
                <c:pt idx="7">
                  <c:v>3貴金属</c:v>
                </c:pt>
              </c:strCache>
            </c:strRef>
          </c:cat>
          <c:val>
            <c:numRef>
              <c:f>'【D】見える化(自作）'!$I$15:$I$24</c:f>
              <c:numCache>
                <c:formatCode>#,##0_);[Red]\(#,##0\)</c:formatCode>
                <c:ptCount val="10"/>
                <c:pt idx="0">
                  <c:v>919654.6</c:v>
                </c:pt>
                <c:pt idx="3">
                  <c:v>444028.3</c:v>
                </c:pt>
                <c:pt idx="6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28-4E79-97CC-470803D56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[20220407【公開用】03-ネオモバイル証券Ver..xlsx]【D】見える化(自作）!ﾋﾟﾎﾞｯﾄﾃｰﾌﾞﾙ7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4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6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8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2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5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6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8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5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0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1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2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63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'【D】見える化(自作）'!$B$13:$B$14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0047-47B5-BA91-9692327C4D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047-47B5-BA91-9692327C4D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047-47B5-BA91-9692327C4D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0047-47B5-BA91-9692327C4D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047-47B5-BA91-9692327C4D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4DB3-46EB-BC1B-7F2D663EB98F}"/>
              </c:ext>
            </c:extLst>
          </c:dPt>
          <c:dLbls>
            <c:dLbl>
              <c:idx val="3"/>
              <c:layout>
                <c:manualLayout>
                  <c:x val="0.17662857655260833"/>
                  <c:y val="8.959189922141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37546567924363"/>
                      <c:h val="0.10318393278928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047-47B5-BA91-9692327C4DD4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'【D】見える化(自作）'!$A$15:$A$22</c:f>
              <c:multiLvlStrCache>
                <c:ptCount val="4"/>
                <c:lvl>
                  <c:pt idx="0">
                    <c:v>1株式</c:v>
                  </c:pt>
                  <c:pt idx="1">
                    <c:v>2米国債など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'【D】見える化(自作）'!$B$15:$B$22</c:f>
              <c:numCache>
                <c:formatCode>#,##0_ </c:formatCode>
                <c:ptCount val="4"/>
                <c:pt idx="0">
                  <c:v>919654.6</c:v>
                </c:pt>
                <c:pt idx="1">
                  <c:v>123744.3</c:v>
                </c:pt>
                <c:pt idx="2">
                  <c:v>320284</c:v>
                </c:pt>
                <c:pt idx="3">
                  <c:v>51940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7-47B5-BA91-9692327C4DD4}"/>
            </c:ext>
          </c:extLst>
        </c:ser>
        <c:ser>
          <c:idx val="1"/>
          <c:order val="1"/>
          <c:tx>
            <c:strRef>
              <c:f>'【D】見える化(自作）'!$C$13:$C$14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'【D】見える化(自作）'!$A$15:$A$22</c:f>
              <c:multiLvlStrCache>
                <c:ptCount val="4"/>
                <c:lvl>
                  <c:pt idx="0">
                    <c:v>1株式</c:v>
                  </c:pt>
                  <c:pt idx="1">
                    <c:v>2米国債など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'【D】見える化(自作）'!$C$15:$C$22</c:f>
              <c:numCache>
                <c:formatCode>0.00%</c:formatCode>
                <c:ptCount val="4"/>
                <c:pt idx="0">
                  <c:v>0.64964659726824148</c:v>
                </c:pt>
                <c:pt idx="1">
                  <c:v>8.7413321725722304E-2</c:v>
                </c:pt>
                <c:pt idx="2">
                  <c:v>0.22624951885138339</c:v>
                </c:pt>
                <c:pt idx="3">
                  <c:v>3.6690562154652911E-2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7-47B5-BA91-9692327C4DD4}"/>
            </c:ext>
          </c:extLst>
        </c:ser>
        <c:ser>
          <c:idx val="2"/>
          <c:order val="2"/>
          <c:tx>
            <c:strRef>
              <c:f>'【D】見える化(自作）'!$D$13:$D$14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'【D】見える化(自作）'!$A$15:$A$22</c:f>
              <c:multiLvlStrCache>
                <c:ptCount val="4"/>
                <c:lvl>
                  <c:pt idx="0">
                    <c:v>1株式</c:v>
                  </c:pt>
                  <c:pt idx="1">
                    <c:v>2米国債など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'【D】見える化(自作）'!$D$15:$D$22</c:f>
              <c:numCache>
                <c:formatCode>#,##0_ ;[Red]\-#,##0\ </c:formatCode>
                <c:ptCount val="4"/>
                <c:pt idx="0">
                  <c:v>169237</c:v>
                </c:pt>
                <c:pt idx="1">
                  <c:v>1380</c:v>
                </c:pt>
                <c:pt idx="3">
                  <c:v>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7-47B5-BA91-9692327C4DD4}"/>
            </c:ext>
          </c:extLst>
        </c:ser>
        <c:ser>
          <c:idx val="3"/>
          <c:order val="3"/>
          <c:tx>
            <c:strRef>
              <c:f>'【D】見える化(自作）'!$E$13:$E$14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2C80-42D8-B526-F1C0C78A90A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F-4DB3-46EB-BC1B-7F2D663EB98F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'【D】見える化(自作）'!$A$15:$A$22</c:f>
              <c:multiLvlStrCache>
                <c:ptCount val="4"/>
                <c:lvl>
                  <c:pt idx="0">
                    <c:v>1株式</c:v>
                  </c:pt>
                  <c:pt idx="1">
                    <c:v>2米国債など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1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'【D】見える化(自作）'!$E$15:$E$22</c:f>
              <c:numCache>
                <c:formatCode>0.0%</c:formatCode>
                <c:ptCount val="4"/>
                <c:pt idx="0">
                  <c:v>0.22552376170281721</c:v>
                </c:pt>
                <c:pt idx="1">
                  <c:v>1.1277799162010488E-2</c:v>
                </c:pt>
                <c:pt idx="2">
                  <c:v>0</c:v>
                </c:pt>
                <c:pt idx="3">
                  <c:v>0.17890054019701304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7-47B5-BA91-9692327C4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79</xdr:col>
      <xdr:colOff>123825</xdr:colOff>
      <xdr:row>406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33F3F73-25AA-4833-937B-1B66C3790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4302025" cy="6976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41</xdr:col>
      <xdr:colOff>9525</xdr:colOff>
      <xdr:row>206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AD28505-4770-4084-9A41-A5F466B3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127325" cy="3547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570973</xdr:colOff>
      <xdr:row>226</xdr:row>
      <xdr:rowOff>16990</xdr:rowOff>
    </xdr:from>
    <xdr:to>
      <xdr:col>20</xdr:col>
      <xdr:colOff>215178</xdr:colOff>
      <xdr:row>242</xdr:row>
      <xdr:rowOff>62711</xdr:rowOff>
    </xdr:to>
    <xdr:sp macro="" textlink="">
      <xdr:nvSpPr>
        <xdr:cNvPr id="9" name="矢印: 上下 8">
          <a:extLst>
            <a:ext uri="{FF2B5EF4-FFF2-40B4-BE49-F238E27FC236}">
              <a16:creationId xmlns:a16="http://schemas.microsoft.com/office/drawing/2014/main" id="{8DA83576-C842-4F2F-8A99-853249344C08}"/>
            </a:ext>
          </a:extLst>
        </xdr:cNvPr>
        <xdr:cNvSpPr/>
      </xdr:nvSpPr>
      <xdr:spPr>
        <a:xfrm>
          <a:off x="13701866" y="39994776"/>
          <a:ext cx="2283991" cy="2876006"/>
        </a:xfrm>
        <a:prstGeom prst="upDownArrow">
          <a:avLst>
            <a:gd name="adj1" fmla="val 5814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枠が足りない場合は、行コピーで増やしてください。</a:t>
          </a:r>
          <a:endParaRPr kumimoji="1" lang="en-US" altLang="ja-JP" sz="1100" b="1"/>
        </a:p>
        <a:p>
          <a:pPr algn="l"/>
          <a:r>
            <a:rPr kumimoji="1" lang="en-US" altLang="ja-JP" sz="1100" b="1"/>
            <a:t>※</a:t>
          </a:r>
          <a:r>
            <a:rPr kumimoji="1" lang="ja-JP" altLang="en-US" sz="1100" b="1"/>
            <a:t>確実に、数式をコピーしてください。</a:t>
          </a:r>
          <a:endParaRPr kumimoji="1" lang="en-US" altLang="ja-JP" sz="1100" b="1"/>
        </a:p>
      </xdr:txBody>
    </xdr:sp>
    <xdr:clientData/>
  </xdr:twoCellAnchor>
  <xdr:twoCellAnchor>
    <xdr:from>
      <xdr:col>34</xdr:col>
      <xdr:colOff>161925</xdr:colOff>
      <xdr:row>2</xdr:row>
      <xdr:rowOff>57151</xdr:rowOff>
    </xdr:from>
    <xdr:to>
      <xdr:col>40</xdr:col>
      <xdr:colOff>231962</xdr:colOff>
      <xdr:row>4</xdr:row>
      <xdr:rowOff>66676</xdr:rowOff>
    </xdr:to>
    <xdr:sp macro="" textlink="">
      <xdr:nvSpPr>
        <xdr:cNvPr id="10" name="吹き出し: 線 (枠付き、強調線付き) 9">
          <a:extLst>
            <a:ext uri="{FF2B5EF4-FFF2-40B4-BE49-F238E27FC236}">
              <a16:creationId xmlns:a16="http://schemas.microsoft.com/office/drawing/2014/main" id="{A72C6CBF-32AE-4AF1-8436-CF4FD06B2A86}"/>
            </a:ext>
          </a:extLst>
        </xdr:cNvPr>
        <xdr:cNvSpPr/>
      </xdr:nvSpPr>
      <xdr:spPr>
        <a:xfrm>
          <a:off x="25422225" y="419101"/>
          <a:ext cx="4089587" cy="361950"/>
        </a:xfrm>
        <a:prstGeom prst="accentBorderCallout1">
          <a:avLst>
            <a:gd name="adj1" fmla="val 24013"/>
            <a:gd name="adj2" fmla="val 279"/>
            <a:gd name="adj3" fmla="val -70834"/>
            <a:gd name="adj4" fmla="val -4548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「保有数量」「平均取得価格」「現在値」は別記事で説明します。</a:t>
          </a:r>
        </a:p>
      </xdr:txBody>
    </xdr:sp>
    <xdr:clientData/>
  </xdr:twoCellAnchor>
  <xdr:twoCellAnchor>
    <xdr:from>
      <xdr:col>33</xdr:col>
      <xdr:colOff>350520</xdr:colOff>
      <xdr:row>1</xdr:row>
      <xdr:rowOff>15240</xdr:rowOff>
    </xdr:from>
    <xdr:to>
      <xdr:col>34</xdr:col>
      <xdr:colOff>213360</xdr:colOff>
      <xdr:row>2</xdr:row>
      <xdr:rowOff>99060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CC9A5ECF-407A-4D37-B409-00F965E38557}"/>
            </a:ext>
          </a:extLst>
        </xdr:cNvPr>
        <xdr:cNvCxnSpPr/>
      </xdr:nvCxnSpPr>
      <xdr:spPr>
        <a:xfrm>
          <a:off x="23035260" y="190500"/>
          <a:ext cx="472440" cy="25908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411480</xdr:colOff>
      <xdr:row>1</xdr:row>
      <xdr:rowOff>7620</xdr:rowOff>
    </xdr:from>
    <xdr:to>
      <xdr:col>35</xdr:col>
      <xdr:colOff>167640</xdr:colOff>
      <xdr:row>2</xdr:row>
      <xdr:rowOff>68580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D5A9F4A6-498A-4CC8-8BF0-3CAD5B0B4339}"/>
            </a:ext>
          </a:extLst>
        </xdr:cNvPr>
        <xdr:cNvCxnSpPr/>
      </xdr:nvCxnSpPr>
      <xdr:spPr>
        <a:xfrm flipH="1">
          <a:off x="23705820" y="182880"/>
          <a:ext cx="365760" cy="23622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20731</xdr:colOff>
      <xdr:row>29</xdr:row>
      <xdr:rowOff>2241</xdr:rowOff>
    </xdr:from>
    <xdr:to>
      <xdr:col>11</xdr:col>
      <xdr:colOff>1275228</xdr:colOff>
      <xdr:row>58</xdr:row>
      <xdr:rowOff>145675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30172C2-3F26-4119-BD84-24D13DC39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65</xdr:row>
      <xdr:rowOff>44823</xdr:rowOff>
    </xdr:from>
    <xdr:to>
      <xdr:col>11</xdr:col>
      <xdr:colOff>1299883</xdr:colOff>
      <xdr:row>94</xdr:row>
      <xdr:rowOff>143434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EE6A697-42B3-454D-A09E-9F0E1385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174812</xdr:colOff>
      <xdr:row>29</xdr:row>
      <xdr:rowOff>0</xdr:rowOff>
    </xdr:from>
    <xdr:to>
      <xdr:col>4</xdr:col>
      <xdr:colOff>1143000</xdr:colOff>
      <xdr:row>59</xdr:row>
      <xdr:rowOff>11207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1C32296-2B41-4819-8577-70FE73FDF0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259975</xdr:colOff>
      <xdr:row>5</xdr:row>
      <xdr:rowOff>87706</xdr:rowOff>
    </xdr:from>
    <xdr:ext cx="2976283" cy="360382"/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EE422C69-88EB-4006-B54B-794E7D53F256}"/>
            </a:ext>
          </a:extLst>
        </xdr:cNvPr>
        <xdr:cNvSpPr/>
      </xdr:nvSpPr>
      <xdr:spPr>
        <a:xfrm>
          <a:off x="259975" y="939353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oneCellAnchor>
    <xdr:from>
      <xdr:col>6</xdr:col>
      <xdr:colOff>44823</xdr:colOff>
      <xdr:row>6</xdr:row>
      <xdr:rowOff>80683</xdr:rowOff>
    </xdr:from>
    <xdr:ext cx="3316941" cy="360382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0C35EE25-B604-44B3-B8A8-2D32DCA243E8}"/>
            </a:ext>
          </a:extLst>
        </xdr:cNvPr>
        <xdr:cNvSpPr/>
      </xdr:nvSpPr>
      <xdr:spPr>
        <a:xfrm>
          <a:off x="7619999" y="1102659"/>
          <a:ext cx="3316941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en-US" sz="1400" b="1"/>
            <a:t>二重円グラフ用に左表からデータを抽出</a:t>
          </a:r>
        </a:p>
      </xdr:txBody>
    </xdr:sp>
    <xdr:clientData/>
  </xdr:oneCellAnchor>
  <xdr:twoCellAnchor>
    <xdr:from>
      <xdr:col>1</xdr:col>
      <xdr:colOff>869576</xdr:colOff>
      <xdr:row>25</xdr:row>
      <xdr:rowOff>107576</xdr:rowOff>
    </xdr:from>
    <xdr:to>
      <xdr:col>2</xdr:col>
      <xdr:colOff>71717</xdr:colOff>
      <xdr:row>28</xdr:row>
      <xdr:rowOff>98612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AD5911C0-4DF7-43FC-8DA0-CDC43221C615}"/>
            </a:ext>
          </a:extLst>
        </xdr:cNvPr>
        <xdr:cNvSpPr/>
      </xdr:nvSpPr>
      <xdr:spPr>
        <a:xfrm>
          <a:off x="2366682" y="3514164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430306</xdr:colOff>
      <xdr:row>25</xdr:row>
      <xdr:rowOff>98611</xdr:rowOff>
    </xdr:from>
    <xdr:to>
      <xdr:col>8</xdr:col>
      <xdr:colOff>502024</xdr:colOff>
      <xdr:row>28</xdr:row>
      <xdr:rowOff>89647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E4112EFF-ED88-4DA8-955B-5CDB51C16D82}"/>
            </a:ext>
          </a:extLst>
        </xdr:cNvPr>
        <xdr:cNvSpPr/>
      </xdr:nvSpPr>
      <xdr:spPr>
        <a:xfrm>
          <a:off x="9090212" y="3505199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67235</xdr:colOff>
      <xdr:row>7</xdr:row>
      <xdr:rowOff>44823</xdr:rowOff>
    </xdr:from>
    <xdr:to>
      <xdr:col>4</xdr:col>
      <xdr:colOff>1165412</xdr:colOff>
      <xdr:row>11</xdr:row>
      <xdr:rowOff>11205</xdr:rowOff>
    </xdr:to>
    <xdr:sp macro="" textlink="">
      <xdr:nvSpPr>
        <xdr:cNvPr id="10" name="吹き出し: 線 (枠付き、強調線付き) 9">
          <a:extLst>
            <a:ext uri="{FF2B5EF4-FFF2-40B4-BE49-F238E27FC236}">
              <a16:creationId xmlns:a16="http://schemas.microsoft.com/office/drawing/2014/main" id="{91DD90D1-1589-4F9F-909E-46FD6CE964CE}"/>
            </a:ext>
          </a:extLst>
        </xdr:cNvPr>
        <xdr:cNvSpPr/>
      </xdr:nvSpPr>
      <xdr:spPr>
        <a:xfrm>
          <a:off x="4560794" y="1221441"/>
          <a:ext cx="2689412" cy="638735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ji" refreshedDate="44707.92697349537" createdVersion="7" refreshedVersion="7" minRefreshableVersion="3" recordCount="242" xr:uid="{CDD7D7F2-453D-40E6-ABE3-60F0DCB9E9AF}">
  <cacheSource type="worksheet">
    <worksheetSource ref="A1:AZ243" sheet="【C】データベース（自作）"/>
  </cacheSource>
  <cacheFields count="54">
    <cacheField name="№(合体）" numFmtId="0">
      <sharedItems containsNonDate="0" containsString="0" containsBlank="1"/>
    </cacheField>
    <cacheField name="年月日" numFmtId="14">
      <sharedItems containsSemiMixedTypes="0" containsNonDate="0" containsDate="1" containsString="0" minDate="2022-02-20T00:00:00" maxDate="2022-02-21T00:00:00" count="1">
        <d v="2022-02-20T00:00:00"/>
      </sharedItems>
    </cacheField>
    <cacheField name="№(日毎）" numFmtId="0">
      <sharedItems containsSemiMixedTypes="0" containsString="0" containsNumber="1" containsInteger="1" minValue="1" maxValue="242"/>
    </cacheField>
    <cacheField name="名義" numFmtId="0">
      <sharedItems count="1">
        <s v="00-PP"/>
      </sharedItems>
    </cacheField>
    <cacheField name="金融機関" numFmtId="0">
      <sharedItems/>
    </cacheField>
    <cacheField name="備考" numFmtId="0">
      <sharedItems containsBlank="1"/>
    </cacheField>
    <cacheField name="現預金" numFmtId="0">
      <sharedItems containsBlank="1"/>
    </cacheField>
    <cacheField name="ここから1" numFmtId="0">
      <sharedItems containsBlank="1" containsMixedTypes="1" containsNumber="1" containsInteger="1" minValue="1306" maxValue="320284"/>
    </cacheField>
    <cacheField name="ここから2" numFmtId="0">
      <sharedItems containsBlank="1" containsMixedTypes="1" containsNumber="1" minValue="6.9599999999999995E-2" maxValue="6.9599999999999995E-2"/>
    </cacheField>
    <cacheField name="ここから3" numFmtId="0">
      <sharedItems containsBlank="1"/>
    </cacheField>
    <cacheField name="ここから4" numFmtId="0">
      <sharedItems containsBlank="1"/>
    </cacheField>
    <cacheField name="ここから5" numFmtId="0">
      <sharedItems containsBlank="1"/>
    </cacheField>
    <cacheField name="ここから6" numFmtId="0">
      <sharedItems containsBlank="1"/>
    </cacheField>
    <cacheField name="ここから7" numFmtId="0">
      <sharedItems containsBlank="1"/>
    </cacheField>
    <cacheField name="ここから8" numFmtId="0">
      <sharedItems containsBlank="1"/>
    </cacheField>
    <cacheField name="ここから9" numFmtId="0">
      <sharedItems containsBlank="1"/>
    </cacheField>
    <cacheField name="ここから10" numFmtId="0">
      <sharedItems containsBlank="1" containsMixedTypes="1" containsNumber="1" containsInteger="1" minValue="1" maxValue="21"/>
    </cacheField>
    <cacheField name="ここから11" numFmtId="0">
      <sharedItems containsBlank="1"/>
    </cacheField>
    <cacheField name="ここから12" numFmtId="0">
      <sharedItems containsNonDate="0" containsString="0" containsBlank="1"/>
    </cacheField>
    <cacheField name="ここから13" numFmtId="0">
      <sharedItems containsNonDate="0" containsString="0" containsBlank="1"/>
    </cacheField>
    <cacheField name="ここから14" numFmtId="0">
      <sharedItems containsNonDate="0" containsString="0" containsBlank="1"/>
    </cacheField>
    <cacheField name="ここから15" numFmtId="0">
      <sharedItems containsNonDate="0" containsString="0" containsBlank="1"/>
    </cacheField>
    <cacheField name="ここから16" numFmtId="0">
      <sharedItems containsNonDate="0" containsString="0" containsBlank="1"/>
    </cacheField>
    <cacheField name="ここから17" numFmtId="0">
      <sharedItems containsNonDate="0" containsString="0" containsBlank="1"/>
    </cacheField>
    <cacheField name="ここから18" numFmtId="0">
      <sharedItems containsNonDate="0" containsString="0" containsBlank="1"/>
    </cacheField>
    <cacheField name="余白1" numFmtId="0">
      <sharedItems containsNonDate="0" containsString="0" containsBlank="1"/>
    </cacheField>
    <cacheField name="余白2" numFmtId="0">
      <sharedItems containsNonDate="0" containsString="0" containsBlank="1"/>
    </cacheField>
    <cacheField name="種別" numFmtId="0">
      <sharedItems containsBlank="1"/>
    </cacheField>
    <cacheField name="銘柄コード・ティッカー" numFmtId="0">
      <sharedItems containsBlank="1"/>
    </cacheField>
    <cacheField name="銘柄" numFmtId="0">
      <sharedItems containsBlank="1"/>
    </cacheField>
    <cacheField name="NISA" numFmtId="0">
      <sharedItems containsBlank="1"/>
    </cacheField>
    <cacheField name="保有数量" numFmtId="179">
      <sharedItems containsBlank="1"/>
    </cacheField>
    <cacheField name="［単位］" numFmtId="0">
      <sharedItems containsNonDate="0" containsString="0" containsBlank="1"/>
    </cacheField>
    <cacheField name="平均取得価額" numFmtId="0">
      <sharedItems containsBlank="1"/>
    </cacheField>
    <cacheField name="［単位］2" numFmtId="0">
      <sharedItems containsNonDate="0" containsString="0" containsBlank="1"/>
    </cacheField>
    <cacheField name="現在値" numFmtId="0">
      <sharedItems containsBlank="1"/>
    </cacheField>
    <cacheField name="［単位］3" numFmtId="0">
      <sharedItems containsNonDate="0" containsString="0" containsBlank="1"/>
    </cacheField>
    <cacheField name="現在値(更新日)" numFmtId="0">
      <sharedItems containsNonDate="0" containsString="0" containsBlank="1"/>
    </cacheField>
    <cacheField name="(参考為替)" numFmtId="0">
      <sharedItems containsNonDate="0" containsString="0" containsBlank="1"/>
    </cacheField>
    <cacheField name="前日比" numFmtId="0">
      <sharedItems containsNonDate="0" containsString="0" containsBlank="1"/>
    </cacheField>
    <cacheField name="［単位］4" numFmtId="0">
      <sharedItems containsNonDate="0" containsString="0" containsBlank="1"/>
    </cacheField>
    <cacheField name="時価評価額[円]" numFmtId="176">
      <sharedItems containsString="0" containsBlank="1" containsNumber="1" minValue="7618" maxValue="320284"/>
    </cacheField>
    <cacheField name="時価評価額[外貨]" numFmtId="0">
      <sharedItems containsNonDate="0" containsString="0" containsBlank="1"/>
    </cacheField>
    <cacheField name="評価損益[円]" numFmtId="38">
      <sharedItems containsString="0" containsBlank="1" containsNumber="1" containsInteger="1" minValue="-12471" maxValue="18658"/>
    </cacheField>
    <cacheField name="評価損益[％]" numFmtId="10">
      <sharedItems containsMixedTypes="1" containsNumber="1" minValue="-0.37766418140963132" maxValue="1.2803129074315516"/>
    </cacheField>
    <cacheField name="余白4" numFmtId="0">
      <sharedItems containsNonDate="0" containsString="0" containsBlank="1"/>
    </cacheField>
    <cacheField name="余白3" numFmtId="0">
      <sharedItems containsNonDate="0" containsString="0" containsBlank="1"/>
    </cacheField>
    <cacheField name="3区分・大" numFmtId="0">
      <sharedItems containsBlank="1" count="6">
        <m/>
        <s v="2現金・米国債など"/>
        <e v="#N/A"/>
        <s v="1株式・投信等"/>
        <s v="3貴金属･ｺﾓ・仮通"/>
        <e v="#REF!" u="1"/>
      </sharedItems>
    </cacheField>
    <cacheField name="3区分・中" numFmtId="0">
      <sharedItems containsBlank="1" count="7">
        <m/>
        <s v="2現金"/>
        <e v="#N/A"/>
        <s v="1株式"/>
        <s v="3貴金属"/>
        <s v="2米国債など"/>
        <e v="#REF!" u="1"/>
      </sharedItems>
    </cacheField>
    <cacheField name="セクター・1" numFmtId="0">
      <sharedItems containsBlank="1"/>
    </cacheField>
    <cacheField name="セクター・2" numFmtId="0">
      <sharedItems containsBlank="1"/>
    </cacheField>
    <cacheField name="通貨" numFmtId="0">
      <sharedItems containsBlank="1"/>
    </cacheField>
    <cacheField name="評価損益・割合(%)" numFmtId="0" formula="'評価損益[円]'/'時価評価額[円]'-'評価損益[円]'" databaseField="0"/>
    <cacheField name="評価・損益（％）" numFmtId="0" formula="'評価損益[円]'/('時価評価額[円]'-'評価損益[円]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2">
  <r>
    <m/>
    <x v="0"/>
    <n v="1"/>
    <x v="0"/>
    <s v="03-ネオモバイル証券"/>
    <m/>
    <s v="右→残高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m/>
    <m/>
    <m/>
    <m/>
    <m/>
    <m/>
    <m/>
    <m/>
    <m/>
    <m/>
    <m/>
    <m/>
    <m/>
    <m/>
    <m/>
    <e v="#DIV/0!"/>
    <m/>
    <m/>
    <x v="0"/>
    <x v="0"/>
    <m/>
    <m/>
    <m/>
  </r>
  <r>
    <m/>
    <x v="0"/>
    <n v="2"/>
    <x v="0"/>
    <s v="03-ネオモバイル証券"/>
    <s v="●ここに入力→"/>
    <s v="現預金"/>
    <n v="320284"/>
    <m/>
    <m/>
    <m/>
    <m/>
    <m/>
    <m/>
    <m/>
    <m/>
    <n v="1"/>
    <m/>
    <m/>
    <m/>
    <m/>
    <m/>
    <m/>
    <m/>
    <m/>
    <m/>
    <m/>
    <m/>
    <s v="現預金・ネオモバ"/>
    <s v="現預金・ネオモバ"/>
    <s v="現金"/>
    <m/>
    <m/>
    <m/>
    <m/>
    <m/>
    <m/>
    <m/>
    <m/>
    <m/>
    <m/>
    <n v="320284"/>
    <m/>
    <m/>
    <n v="0"/>
    <m/>
    <m/>
    <x v="1"/>
    <x v="1"/>
    <s v="現預金"/>
    <s v="現預金"/>
    <s v="01 日本円"/>
  </r>
  <r>
    <m/>
    <x v="0"/>
    <n v="3"/>
    <x v="0"/>
    <s v="03-ネオモバイル証券"/>
    <m/>
    <s v="現預金"/>
    <m/>
    <m/>
    <m/>
    <m/>
    <m/>
    <m/>
    <m/>
    <m/>
    <m/>
    <n v="2"/>
    <m/>
    <m/>
    <m/>
    <m/>
    <m/>
    <m/>
    <m/>
    <m/>
    <m/>
    <m/>
    <m/>
    <m/>
    <e v="#REF!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"/>
    <x v="0"/>
    <s v="03-ネオモバイル証券"/>
    <m/>
    <s v="右→個別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neomoba"/>
    <m/>
    <e v="#REF!"/>
    <m/>
    <m/>
    <m/>
    <m/>
    <m/>
    <m/>
    <m/>
    <m/>
    <m/>
    <m/>
    <m/>
    <m/>
    <m/>
    <m/>
    <e v="#DIV/0!"/>
    <m/>
    <m/>
    <x v="0"/>
    <x v="0"/>
    <m/>
    <m/>
    <m/>
  </r>
  <r>
    <m/>
    <x v="0"/>
    <n v="5"/>
    <x v="0"/>
    <s v="03-ネオモバイル証券"/>
    <s v="●ここにコピペ→"/>
    <m/>
    <s v="ＮＥＸＴ　ＦＵＮＤＳ　ＴＯＰＩＸ連動型上場投信"/>
    <m/>
    <m/>
    <m/>
    <m/>
    <m/>
    <m/>
    <m/>
    <m/>
    <n v="1"/>
    <s v="●1～最後まで、PCサイトの画面を一括コピーペースト"/>
    <m/>
    <m/>
    <m/>
    <m/>
    <m/>
    <m/>
    <m/>
    <m/>
    <m/>
    <m/>
    <s v="1306"/>
    <s v="ＮＥＸＴ　ＦＵＮＤＳ　ＴＯＰＩＸ連動型上場投信"/>
    <s v="特定"/>
    <e v="#VALUE!"/>
    <m/>
    <e v="#VALUE!"/>
    <m/>
    <s v="●ﾔﾌｰﾌｧｲﾅﾝｽの現在値"/>
    <m/>
    <m/>
    <m/>
    <m/>
    <m/>
    <n v="7618"/>
    <m/>
    <n v="-314"/>
    <n v="-3.9586485123550175E-2"/>
    <m/>
    <m/>
    <x v="3"/>
    <x v="3"/>
    <s v="指数"/>
    <s v="指数・トピックス"/>
    <s v="01 日本円"/>
  </r>
  <r>
    <m/>
    <x v="0"/>
    <n v="6"/>
    <x v="0"/>
    <s v="03-ネオモバイル証券"/>
    <m/>
    <m/>
    <n v="1306"/>
    <m/>
    <m/>
    <m/>
    <m/>
    <m/>
    <m/>
    <m/>
    <m/>
    <n v="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"/>
    <x v="0"/>
    <s v="03-ネオモバイル証券"/>
    <m/>
    <m/>
    <s v="ＮＥＸＴ　ＦＵＮＤＳ　ＴＯＰＩＸ連動型上場投信"/>
    <m/>
    <m/>
    <m/>
    <m/>
    <m/>
    <m/>
    <m/>
    <m/>
    <n v="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"/>
    <x v="0"/>
    <s v="03-ネオモバイル証券"/>
    <m/>
    <m/>
    <s v="評価額"/>
    <m/>
    <m/>
    <m/>
    <m/>
    <m/>
    <m/>
    <m/>
    <m/>
    <n v="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"/>
    <x v="0"/>
    <s v="03-ネオモバイル証券"/>
    <m/>
    <m/>
    <s v="7,618円"/>
    <m/>
    <m/>
    <m/>
    <m/>
    <m/>
    <m/>
    <m/>
    <m/>
    <n v="5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"/>
    <x v="0"/>
    <s v="03-ネオモバイル証券"/>
    <m/>
    <m/>
    <s v="評価損益"/>
    <m/>
    <m/>
    <m/>
    <m/>
    <m/>
    <m/>
    <m/>
    <m/>
    <n v="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"/>
    <x v="0"/>
    <s v="03-ネオモバイル証券"/>
    <m/>
    <m/>
    <s v="-314円"/>
    <m/>
    <m/>
    <m/>
    <m/>
    <m/>
    <m/>
    <m/>
    <m/>
    <n v="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"/>
    <x v="0"/>
    <s v="03-ネオモバイル証券"/>
    <m/>
    <m/>
    <s v="ＮＥＸＴ　ＦＵＮＤＳ　東証ＲＥＩＴ指数連動型上場投信"/>
    <s v="2,121円 / -15   -0.7%"/>
    <m/>
    <m/>
    <m/>
    <m/>
    <m/>
    <m/>
    <m/>
    <n v="8"/>
    <m/>
    <m/>
    <m/>
    <m/>
    <m/>
    <m/>
    <m/>
    <m/>
    <m/>
    <m/>
    <m/>
    <s v="1343"/>
    <s v="ＮＦＪ－ＲＥＩＴ"/>
    <s v="特定"/>
    <e v="#VALUE!"/>
    <m/>
    <e v="#VALUE!"/>
    <m/>
    <s v="●ﾔﾌｰﾌｧｲﾅﾝｽの現在値"/>
    <m/>
    <m/>
    <m/>
    <m/>
    <m/>
    <n v="61095"/>
    <m/>
    <n v="7155"/>
    <n v="0.13264738598442713"/>
    <m/>
    <m/>
    <x v="3"/>
    <x v="3"/>
    <s v="不動産"/>
    <s v="Jリート"/>
    <s v="01 日本円"/>
  </r>
  <r>
    <m/>
    <x v="0"/>
    <n v="13"/>
    <x v="0"/>
    <s v="03-ネオモバイル証券"/>
    <m/>
    <m/>
    <n v="1343"/>
    <s v="4株"/>
    <m/>
    <m/>
    <m/>
    <m/>
    <m/>
    <m/>
    <m/>
    <n v="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"/>
    <x v="0"/>
    <s v="03-ネオモバイル証券"/>
    <m/>
    <m/>
    <s v="ＮＥＸＴ　ＦＵＮＤＳ　東証ＲＥＩＴ指数連動型上場投信"/>
    <s v="0株"/>
    <m/>
    <m/>
    <m/>
    <m/>
    <m/>
    <m/>
    <m/>
    <n v="1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"/>
    <x v="0"/>
    <s v="03-ネオモバイル証券"/>
    <m/>
    <m/>
    <s v="評価額"/>
    <n v="6.9599999999999995E-2"/>
    <m/>
    <m/>
    <m/>
    <m/>
    <m/>
    <m/>
    <m/>
    <n v="1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"/>
    <x v="0"/>
    <s v="03-ネオモバイル証券"/>
    <m/>
    <m/>
    <s v="61,095円"/>
    <s v="1,983円"/>
    <m/>
    <m/>
    <m/>
    <m/>
    <m/>
    <m/>
    <m/>
    <n v="12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"/>
    <x v="0"/>
    <s v="03-ネオモバイル証券"/>
    <m/>
    <m/>
    <s v="評価損益"/>
    <m/>
    <m/>
    <m/>
    <m/>
    <m/>
    <m/>
    <m/>
    <m/>
    <n v="13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"/>
    <x v="0"/>
    <s v="03-ネオモバイル証券"/>
    <m/>
    <m/>
    <s v=" 7,155円"/>
    <m/>
    <m/>
    <m/>
    <m/>
    <m/>
    <m/>
    <m/>
    <m/>
    <n v="14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"/>
    <x v="0"/>
    <s v="03-ネオモバイル証券"/>
    <m/>
    <m/>
    <s v="上場インデックスファンドＪリート（東証ＲＥＩＴ指数）隔月分配型"/>
    <m/>
    <m/>
    <m/>
    <m/>
    <m/>
    <m/>
    <m/>
    <m/>
    <n v="15"/>
    <m/>
    <m/>
    <m/>
    <m/>
    <m/>
    <m/>
    <m/>
    <m/>
    <m/>
    <m/>
    <m/>
    <s v="1345"/>
    <s v="上場Ｊリート"/>
    <s v="特定"/>
    <e v="#VALUE!"/>
    <m/>
    <e v="#VALUE!"/>
    <m/>
    <s v="●ﾔﾌｰﾌｧｲﾅﾝｽの現在値"/>
    <m/>
    <m/>
    <m/>
    <m/>
    <m/>
    <n v="7638"/>
    <m/>
    <n v="-646"/>
    <n v="-7.7981651376146793E-2"/>
    <m/>
    <m/>
    <x v="3"/>
    <x v="3"/>
    <s v="不動産"/>
    <s v="Jリート"/>
    <s v="01 日本円"/>
  </r>
  <r>
    <m/>
    <x v="0"/>
    <n v="20"/>
    <x v="0"/>
    <s v="03-ネオモバイル証券"/>
    <m/>
    <m/>
    <n v="1345"/>
    <m/>
    <m/>
    <m/>
    <m/>
    <m/>
    <m/>
    <m/>
    <m/>
    <n v="16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"/>
    <x v="0"/>
    <s v="03-ネオモバイル証券"/>
    <m/>
    <m/>
    <s v="上場インデックスファンドＪリート（東証ＲＥＩＴ指数）隔月分配型"/>
    <m/>
    <m/>
    <m/>
    <m/>
    <m/>
    <m/>
    <m/>
    <m/>
    <n v="17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"/>
    <x v="0"/>
    <s v="03-ネオモバイル証券"/>
    <m/>
    <m/>
    <s v="評価額"/>
    <m/>
    <m/>
    <m/>
    <m/>
    <m/>
    <m/>
    <m/>
    <m/>
    <n v="18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"/>
    <x v="0"/>
    <s v="03-ネオモバイル証券"/>
    <m/>
    <m/>
    <s v="7,638円"/>
    <m/>
    <m/>
    <m/>
    <m/>
    <m/>
    <m/>
    <m/>
    <m/>
    <n v="19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"/>
    <x v="0"/>
    <s v="03-ネオモバイル証券"/>
    <m/>
    <m/>
    <s v="評価損益"/>
    <m/>
    <m/>
    <m/>
    <m/>
    <m/>
    <m/>
    <m/>
    <m/>
    <n v="20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5"/>
    <x v="0"/>
    <s v="03-ネオモバイル証券"/>
    <m/>
    <m/>
    <s v="-646円"/>
    <m/>
    <m/>
    <m/>
    <m/>
    <m/>
    <m/>
    <m/>
    <m/>
    <n v="21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6"/>
    <x v="0"/>
    <s v="03-ネオモバイル証券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s v="1476"/>
    <s v="Ｉシェアーズ・コアＪリート"/>
    <s v="特定"/>
    <e v="#VALUE!"/>
    <m/>
    <e v="#VALUE!"/>
    <m/>
    <s v="●ﾔﾌｰﾌｧｲﾅﾝｽの現在値"/>
    <m/>
    <m/>
    <m/>
    <m/>
    <m/>
    <n v="56579"/>
    <m/>
    <n v="6612"/>
    <n v="0.13232733604178759"/>
    <m/>
    <m/>
    <x v="3"/>
    <x v="3"/>
    <s v="不動産"/>
    <s v="Jリート"/>
    <s v="01 日本円"/>
  </r>
  <r>
    <m/>
    <x v="0"/>
    <n v="27"/>
    <x v="0"/>
    <s v="03-ネオモバイル証券"/>
    <m/>
    <m/>
    <n v="1476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8"/>
    <x v="0"/>
    <s v="03-ネオモバイル証券"/>
    <m/>
    <m/>
    <s v="ｉシェアーズ・コア　Ｊリート　ＥＴＦ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9"/>
    <x v="0"/>
    <s v="03-ネオモバイル証券"/>
    <m/>
    <m/>
    <s v="評価額"/>
    <m/>
    <m/>
    <m/>
    <m/>
    <m/>
    <m/>
    <m/>
    <m/>
    <s v="・"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0"/>
    <x v="0"/>
    <s v="03-ネオモバイル証券"/>
    <m/>
    <m/>
    <s v="56,57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2"/>
    <x v="0"/>
    <s v="03-ネオモバイル証券"/>
    <m/>
    <m/>
    <s v=" 6,6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3"/>
    <x v="0"/>
    <s v="03-ネオモバイル証券"/>
    <m/>
    <m/>
    <s v="ダイワ上場投信−東証ＲＥＩＴ指数"/>
    <m/>
    <m/>
    <m/>
    <m/>
    <m/>
    <m/>
    <m/>
    <m/>
    <m/>
    <m/>
    <m/>
    <m/>
    <m/>
    <m/>
    <m/>
    <m/>
    <m/>
    <m/>
    <m/>
    <m/>
    <s v="1488"/>
    <s v="ダイワ東証ＲＥＩＴ指数"/>
    <s v="特定"/>
    <e v="#VALUE!"/>
    <m/>
    <e v="#VALUE!"/>
    <m/>
    <s v="●ﾔﾌｰﾌｧｲﾅﾝｽの現在値"/>
    <m/>
    <m/>
    <m/>
    <m/>
    <m/>
    <n v="60155.5"/>
    <m/>
    <n v="6215"/>
    <n v="0.1152195474643357"/>
    <m/>
    <m/>
    <x v="3"/>
    <x v="3"/>
    <s v="不動産"/>
    <s v="Jリート"/>
    <s v="01 日本円"/>
  </r>
  <r>
    <m/>
    <x v="0"/>
    <n v="34"/>
    <x v="0"/>
    <s v="03-ネオモバイル証券"/>
    <m/>
    <m/>
    <n v="148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5"/>
    <x v="0"/>
    <s v="03-ネオモバイル証券"/>
    <m/>
    <m/>
    <s v="ダイワ上場投信−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7"/>
    <x v="0"/>
    <s v="03-ネオモバイル証券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39"/>
    <x v="0"/>
    <s v="03-ネオモバイル証券"/>
    <m/>
    <m/>
    <s v=" 6,21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0"/>
    <x v="0"/>
    <s v="03-ネオモバイル証券"/>
    <m/>
    <m/>
    <s v="純プラチナ上場信託（現物国内保管型）"/>
    <m/>
    <m/>
    <m/>
    <m/>
    <m/>
    <m/>
    <m/>
    <m/>
    <m/>
    <m/>
    <m/>
    <m/>
    <m/>
    <m/>
    <m/>
    <m/>
    <m/>
    <m/>
    <m/>
    <m/>
    <s v="1541"/>
    <s v="純プラチナ上場信託"/>
    <s v="特定"/>
    <e v="#VALUE!"/>
    <m/>
    <e v="#VALUE!"/>
    <m/>
    <s v="●ﾔﾌｰﾌｧｲﾅﾝｽの現在値"/>
    <m/>
    <m/>
    <m/>
    <m/>
    <m/>
    <n v="51940"/>
    <m/>
    <n v="7882"/>
    <n v="0.17890054019701304"/>
    <m/>
    <m/>
    <x v="4"/>
    <x v="4"/>
    <s v="プラチナ"/>
    <s v="国内・プラチナ"/>
    <s v="01 日本円"/>
  </r>
  <r>
    <m/>
    <x v="0"/>
    <n v="41"/>
    <x v="0"/>
    <s v="03-ネオモバイル証券"/>
    <m/>
    <m/>
    <n v="154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2"/>
    <x v="0"/>
    <s v="03-ネオモバイル証券"/>
    <m/>
    <m/>
    <s v="純プラチナ上場信託（現物国内保管型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4"/>
    <x v="0"/>
    <s v="03-ネオモバイル証券"/>
    <m/>
    <m/>
    <s v="51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6"/>
    <x v="0"/>
    <s v="03-ネオモバイル証券"/>
    <m/>
    <m/>
    <s v=" 7,88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7"/>
    <x v="0"/>
    <s v="03-ネオモバイル証券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s v="1615"/>
    <s v="ＮＦ銀行業"/>
    <s v="特定"/>
    <e v="#VALUE!"/>
    <m/>
    <e v="#VALUE!"/>
    <m/>
    <s v="●ﾔﾌｰﾌｧｲﾅﾝｽの現在値"/>
    <m/>
    <m/>
    <m/>
    <m/>
    <m/>
    <n v="15741"/>
    <m/>
    <n v="891"/>
    <n v="0.06"/>
    <m/>
    <m/>
    <x v="3"/>
    <x v="3"/>
    <s v="金融"/>
    <s v="銀行業"/>
    <s v="01 日本円"/>
  </r>
  <r>
    <m/>
    <x v="0"/>
    <n v="48"/>
    <x v="0"/>
    <s v="03-ネオモバイル証券"/>
    <m/>
    <m/>
    <n v="161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49"/>
    <x v="0"/>
    <s v="03-ネオモバイル証券"/>
    <m/>
    <m/>
    <s v="ＮＥＸＴ　ＦＵＮＤＳ　東証銀行業株価指数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1"/>
    <x v="0"/>
    <s v="03-ネオモバイル証券"/>
    <m/>
    <m/>
    <s v="15,7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3"/>
    <x v="0"/>
    <s v="03-ネオモバイル証券"/>
    <m/>
    <m/>
    <s v=" 89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4"/>
    <x v="0"/>
    <s v="03-ネオモバイル証券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s v="1655"/>
    <s v="iShares S&amp;P 500 ETF"/>
    <s v="特定"/>
    <e v="#VALUE!"/>
    <m/>
    <e v="#VALUE!"/>
    <m/>
    <s v="●ﾔﾌｰﾌｧｲﾅﾝｽの現在値"/>
    <m/>
    <m/>
    <m/>
    <m/>
    <m/>
    <n v="17805"/>
    <m/>
    <n v="7755"/>
    <n v="0.77164179104477615"/>
    <m/>
    <m/>
    <x v="3"/>
    <x v="3"/>
    <s v="指数"/>
    <s v="SP500指数"/>
    <s v="01 日本円"/>
  </r>
  <r>
    <m/>
    <x v="0"/>
    <n v="55"/>
    <x v="0"/>
    <s v="03-ネオモバイル証券"/>
    <m/>
    <m/>
    <n v="165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6"/>
    <x v="0"/>
    <s v="03-ネオモバイル証券"/>
    <m/>
    <m/>
    <s v="ｉシェアーズ　Ｓ＆Ｐ　５００　米国株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8"/>
    <x v="0"/>
    <s v="03-ネオモバイル証券"/>
    <m/>
    <m/>
    <s v="17,8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5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0"/>
    <x v="0"/>
    <s v="03-ネオモバイル証券"/>
    <m/>
    <m/>
    <s v=" 7,75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1"/>
    <x v="0"/>
    <s v="03-ネオモバイル証券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s v="1656"/>
    <s v="ｉシェアーズ・コア　米国債７−１０年　ＥＴＦ"/>
    <s v="特定"/>
    <e v="#VALUE!"/>
    <m/>
    <e v="#VALUE!"/>
    <m/>
    <s v="●ﾔﾌｰﾌｧｲﾅﾝｽの現在値"/>
    <m/>
    <m/>
    <m/>
    <m/>
    <m/>
    <n v="71712"/>
    <m/>
    <n v="2592"/>
    <n v="3.7499999999999999E-2"/>
    <m/>
    <m/>
    <x v="1"/>
    <x v="5"/>
    <s v="債券"/>
    <s v="米国債"/>
    <s v="01 日本円"/>
  </r>
  <r>
    <m/>
    <x v="0"/>
    <n v="62"/>
    <x v="0"/>
    <s v="03-ネオモバイル証券"/>
    <m/>
    <m/>
    <n v="16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3"/>
    <x v="0"/>
    <s v="03-ネオモバイル証券"/>
    <m/>
    <m/>
    <s v="ｉシェアーズ・コア　米国債７−１０年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5"/>
    <x v="0"/>
    <s v="03-ネオモバイル証券"/>
    <m/>
    <m/>
    <s v="71,71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7"/>
    <x v="0"/>
    <s v="03-ネオモバイル証券"/>
    <m/>
    <m/>
    <s v=" 2,59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68"/>
    <x v="0"/>
    <s v="03-ネオモバイル証券"/>
    <m/>
    <m/>
    <s v="ｉシェアーズ　米国リート　ＥＴＦ"/>
    <m/>
    <m/>
    <m/>
    <m/>
    <m/>
    <m/>
    <m/>
    <m/>
    <m/>
    <m/>
    <m/>
    <m/>
    <m/>
    <m/>
    <m/>
    <m/>
    <m/>
    <m/>
    <m/>
    <m/>
    <s v="1659"/>
    <s v="ＩＳ米国リートＥＴＦ"/>
    <s v="特定"/>
    <e v="#VALUE!"/>
    <m/>
    <e v="#VALUE!"/>
    <m/>
    <s v="●ﾔﾌｰﾌｧｲﾅﾝｽの現在値"/>
    <m/>
    <m/>
    <m/>
    <m/>
    <m/>
    <n v="45305"/>
    <m/>
    <n v="17799"/>
    <n v="0.64709517923362181"/>
    <m/>
    <m/>
    <x v="3"/>
    <x v="3"/>
    <s v="不動産"/>
    <s v="米国・リート"/>
    <s v="01 日本円"/>
  </r>
  <r>
    <m/>
    <x v="0"/>
    <n v="69"/>
    <x v="0"/>
    <s v="03-ネオモバイル証券"/>
    <m/>
    <m/>
    <n v="16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0"/>
    <x v="0"/>
    <s v="03-ネオモバイル証券"/>
    <m/>
    <m/>
    <s v="ｉシェアーズ　米国リート　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2"/>
    <x v="0"/>
    <s v="03-ネオモバイル証券"/>
    <m/>
    <m/>
    <s v="45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4"/>
    <x v="0"/>
    <s v="03-ネオモバイル証券"/>
    <m/>
    <m/>
    <s v=" 17,79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5"/>
    <x v="0"/>
    <s v="03-ネオモバイル証券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s v="1678"/>
    <s v="ＮＥＸＴ　ＦＵＮＤＳ　インド株式指数・Ｎｉｆｔｙ　５０連動型上場投信"/>
    <s v="特定"/>
    <e v="#VALUE!"/>
    <m/>
    <e v="#VALUE!"/>
    <m/>
    <s v="●ﾔﾌｰﾌｧｲﾅﾝｽの現在値"/>
    <m/>
    <m/>
    <m/>
    <m/>
    <m/>
    <n v="112370.2"/>
    <m/>
    <n v="11267"/>
    <n v="0.11144058743936888"/>
    <m/>
    <m/>
    <x v="3"/>
    <x v="3"/>
    <s v="新興国"/>
    <s v="インド"/>
    <s v="01 日本円"/>
  </r>
  <r>
    <m/>
    <x v="0"/>
    <n v="76"/>
    <x v="0"/>
    <s v="03-ネオモバイル証券"/>
    <m/>
    <m/>
    <n v="167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7"/>
    <x v="0"/>
    <s v="03-ネオモバイル証券"/>
    <m/>
    <m/>
    <s v="ＮＥＸＴ　ＦＵＮＤＳ　インド株式指数・Ｎｉｆｔｙ　５０連動型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79"/>
    <x v="0"/>
    <s v="03-ネオモバイル証券"/>
    <m/>
    <m/>
    <s v="112,370.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1"/>
    <x v="0"/>
    <s v="03-ネオモバイル証券"/>
    <m/>
    <m/>
    <s v=" 11,267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2"/>
    <x v="0"/>
    <s v="03-ネオモバイル証券"/>
    <m/>
    <m/>
    <s v="ＣＤＳ"/>
    <m/>
    <m/>
    <m/>
    <m/>
    <m/>
    <m/>
    <m/>
    <m/>
    <m/>
    <m/>
    <m/>
    <m/>
    <m/>
    <m/>
    <m/>
    <m/>
    <m/>
    <m/>
    <m/>
    <m/>
    <s v="2169"/>
    <s v="ＣＤＳ"/>
    <s v="特定"/>
    <e v="#VALUE!"/>
    <m/>
    <e v="#VALUE!"/>
    <m/>
    <s v="●ﾔﾌｰﾌｧｲﾅﾝｽの現在値"/>
    <m/>
    <m/>
    <m/>
    <m/>
    <m/>
    <n v="11298"/>
    <m/>
    <n v="3248"/>
    <n v="0.40347826086956523"/>
    <m/>
    <m/>
    <x v="3"/>
    <x v="3"/>
    <s v="サービス"/>
    <s v="サービス"/>
    <s v="01 日本円"/>
  </r>
  <r>
    <m/>
    <x v="0"/>
    <n v="83"/>
    <x v="0"/>
    <s v="03-ネオモバイル証券"/>
    <m/>
    <m/>
    <n v="216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4"/>
    <x v="0"/>
    <s v="03-ネオモバイル証券"/>
    <m/>
    <m/>
    <s v="ＣＤＳ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6"/>
    <x v="0"/>
    <s v="03-ネオモバイル証券"/>
    <m/>
    <m/>
    <s v="11,2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8"/>
    <x v="0"/>
    <s v="03-ネオモバイル証券"/>
    <m/>
    <m/>
    <s v=" 3,2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89"/>
    <x v="0"/>
    <s v="03-ネオモバイル証券"/>
    <m/>
    <m/>
    <s v="日本ケアサプライ"/>
    <m/>
    <m/>
    <m/>
    <m/>
    <m/>
    <m/>
    <m/>
    <m/>
    <m/>
    <m/>
    <m/>
    <m/>
    <m/>
    <m/>
    <m/>
    <m/>
    <m/>
    <m/>
    <m/>
    <m/>
    <s v="2393"/>
    <s v="日本ケアサプライ"/>
    <s v="特定"/>
    <e v="#VALUE!"/>
    <m/>
    <e v="#VALUE!"/>
    <m/>
    <s v="●ﾔﾌｰﾌｧｲﾅﾝｽの現在値"/>
    <m/>
    <m/>
    <m/>
    <m/>
    <m/>
    <n v="18070"/>
    <m/>
    <n v="1586"/>
    <n v="9.6214511041009462E-2"/>
    <m/>
    <m/>
    <x v="3"/>
    <x v="3"/>
    <s v="サービス"/>
    <s v="サービス"/>
    <s v="01 日本円"/>
  </r>
  <r>
    <m/>
    <x v="0"/>
    <n v="90"/>
    <x v="0"/>
    <s v="03-ネオモバイル証券"/>
    <m/>
    <m/>
    <n v="239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1"/>
    <x v="0"/>
    <s v="03-ネオモバイル証券"/>
    <m/>
    <m/>
    <s v="日本ケアサプライ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3"/>
    <x v="0"/>
    <s v="03-ネオモバイル証券"/>
    <m/>
    <m/>
    <s v="18,07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5"/>
    <x v="0"/>
    <s v="03-ネオモバイル証券"/>
    <m/>
    <m/>
    <s v=" 1,58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6"/>
    <x v="0"/>
    <s v="03-ネオモバイル証券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s v="2511"/>
    <s v="ＮＦ外債ヘッジ無"/>
    <s v="特定"/>
    <e v="#VALUE!"/>
    <m/>
    <e v="#VALUE!"/>
    <m/>
    <s v="●ﾔﾌｰﾌｧｲﾅﾝｽの現在値"/>
    <m/>
    <m/>
    <m/>
    <m/>
    <m/>
    <n v="12702.3"/>
    <m/>
    <n v="-414"/>
    <n v="-3.1563779419500927E-2"/>
    <m/>
    <m/>
    <x v="1"/>
    <x v="5"/>
    <s v="債券"/>
    <s v="外国債"/>
    <s v="01 日本円"/>
  </r>
  <r>
    <m/>
    <x v="0"/>
    <n v="97"/>
    <x v="0"/>
    <s v="03-ネオモバイル証券"/>
    <m/>
    <m/>
    <n v="251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8"/>
    <x v="0"/>
    <s v="03-ネオモバイル証券"/>
    <m/>
    <m/>
    <s v="ＮＥＸＴ　ＦＵＮＤＳ　外国債券・ＦＴＳＥ世界国債インデックス（除く日本・為替ヘッ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9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0"/>
    <x v="0"/>
    <s v="03-ネオモバイル証券"/>
    <m/>
    <m/>
    <s v="12,702.3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2"/>
    <x v="0"/>
    <s v="03-ネオモバイル証券"/>
    <m/>
    <m/>
    <s v="-41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3"/>
    <x v="0"/>
    <s v="03-ネオモバイル証券"/>
    <m/>
    <m/>
    <s v="東証マザーズＥＴＦ"/>
    <m/>
    <m/>
    <m/>
    <m/>
    <m/>
    <m/>
    <m/>
    <m/>
    <m/>
    <m/>
    <m/>
    <m/>
    <m/>
    <m/>
    <m/>
    <m/>
    <m/>
    <m/>
    <m/>
    <m/>
    <s v="2516"/>
    <s v="東証マザーズＥＴＦ"/>
    <s v="特定"/>
    <e v="#VALUE!"/>
    <m/>
    <e v="#VALUE!"/>
    <m/>
    <s v="●ﾔﾌｰﾌｧｲﾅﾝｽの現在値"/>
    <m/>
    <m/>
    <m/>
    <m/>
    <m/>
    <n v="20550.400000000001"/>
    <m/>
    <n v="-12471"/>
    <n v="-0.37766418140963132"/>
    <m/>
    <m/>
    <x v="3"/>
    <x v="3"/>
    <s v="指数"/>
    <s v="マザーズ指数"/>
    <s v="01 日本円"/>
  </r>
  <r>
    <m/>
    <x v="0"/>
    <n v="104"/>
    <x v="0"/>
    <s v="03-ネオモバイル証券"/>
    <m/>
    <m/>
    <n v="251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5"/>
    <x v="0"/>
    <s v="03-ネオモバイル証券"/>
    <m/>
    <m/>
    <s v="東証マザーズＥＴ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7"/>
    <x v="0"/>
    <s v="03-ネオモバイル証券"/>
    <m/>
    <m/>
    <s v="20,550.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09"/>
    <x v="0"/>
    <s v="03-ネオモバイル証券"/>
    <m/>
    <m/>
    <s v="-12,47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0"/>
    <x v="0"/>
    <s v="03-ネオモバイル証券"/>
    <m/>
    <m/>
    <s v="Ｏｎｅ　ＥＴＦ　東証ＲＥＩＴ指数"/>
    <m/>
    <m/>
    <m/>
    <m/>
    <m/>
    <m/>
    <m/>
    <m/>
    <m/>
    <m/>
    <m/>
    <m/>
    <m/>
    <m/>
    <m/>
    <m/>
    <m/>
    <m/>
    <m/>
    <m/>
    <s v="2556"/>
    <s v="ＯＮＥＥＴＦ東証ＲＥＩＴ"/>
    <s v="特定"/>
    <e v="#VALUE!"/>
    <m/>
    <e v="#VALUE!"/>
    <m/>
    <s v="●ﾔﾌｰﾌｧｲﾅﾝｽの現在値"/>
    <m/>
    <m/>
    <m/>
    <m/>
    <m/>
    <n v="60155.5"/>
    <m/>
    <n v="7176"/>
    <n v="0.13544861691786445"/>
    <m/>
    <m/>
    <x v="3"/>
    <x v="3"/>
    <s v="不動産"/>
    <s v="Jリート"/>
    <s v="01 日本円"/>
  </r>
  <r>
    <m/>
    <x v="0"/>
    <n v="111"/>
    <x v="0"/>
    <s v="03-ネオモバイル証券"/>
    <m/>
    <m/>
    <n v="255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2"/>
    <x v="0"/>
    <s v="03-ネオモバイル証券"/>
    <m/>
    <m/>
    <s v="Ｏｎｅ　ＥＴＦ　東証ＲＥＩＴ指数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4"/>
    <x v="0"/>
    <s v="03-ネオモバイル証券"/>
    <m/>
    <m/>
    <s v="60,155.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6"/>
    <x v="0"/>
    <s v="03-ネオモバイル証券"/>
    <m/>
    <m/>
    <s v=" 7,17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7"/>
    <x v="0"/>
    <s v="03-ネオモバイル証券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s v="2558"/>
    <s v="ＭＡＸＩＳ米国株式（Ｓ＆Ｐ５００）上場投信"/>
    <s v="特定"/>
    <e v="#VALUE!"/>
    <m/>
    <e v="#VALUE!"/>
    <m/>
    <s v="●ﾔﾌｰﾌｧｲﾅﾝｽの現在値"/>
    <m/>
    <m/>
    <m/>
    <m/>
    <m/>
    <n v="56940"/>
    <m/>
    <n v="17848"/>
    <n v="0.45656400286503634"/>
    <m/>
    <m/>
    <x v="3"/>
    <x v="3"/>
    <s v="指数"/>
    <s v="SP500指数"/>
    <s v="01 日本円"/>
  </r>
  <r>
    <m/>
    <x v="0"/>
    <n v="118"/>
    <x v="0"/>
    <s v="03-ネオモバイル証券"/>
    <m/>
    <m/>
    <n v="255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19"/>
    <x v="0"/>
    <s v="03-ネオモバイル証券"/>
    <m/>
    <m/>
    <s v="ＭＡＸＩＳ米国株式（Ｓ＆Ｐ５００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1"/>
    <x v="0"/>
    <s v="03-ネオモバイル証券"/>
    <m/>
    <m/>
    <s v="56,94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3"/>
    <x v="0"/>
    <s v="03-ネオモバイル証券"/>
    <m/>
    <m/>
    <s v=" 17,84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4"/>
    <x v="0"/>
    <s v="03-ネオモバイル証券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s v="2559"/>
    <s v="ＭＡＸＩＳ全世界株式（オール・カントリー）上場投信"/>
    <s v="特定"/>
    <e v="#VALUE!"/>
    <m/>
    <e v="#VALUE!"/>
    <m/>
    <s v="●ﾔﾌｰﾌｧｲﾅﾝｽの現在値"/>
    <m/>
    <m/>
    <m/>
    <m/>
    <m/>
    <n v="26160"/>
    <m/>
    <n v="10800"/>
    <n v="0.703125"/>
    <m/>
    <m/>
    <x v="3"/>
    <x v="3"/>
    <s v="指数"/>
    <s v="全世界指数"/>
    <s v="01 日本円"/>
  </r>
  <r>
    <m/>
    <x v="0"/>
    <n v="125"/>
    <x v="0"/>
    <s v="03-ネオモバイル証券"/>
    <m/>
    <m/>
    <n v="2559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6"/>
    <x v="0"/>
    <s v="03-ネオモバイル証券"/>
    <m/>
    <m/>
    <s v="ＭＡＸＩＳ全世界株式（オール・カントリー）上場投信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8"/>
    <x v="0"/>
    <s v="03-ネオモバイル証券"/>
    <m/>
    <m/>
    <s v="26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2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0"/>
    <x v="0"/>
    <s v="03-ネオモバイル証券"/>
    <m/>
    <m/>
    <s v=" 10,8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1"/>
    <x v="0"/>
    <s v="03-ネオモバイル証券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s v="2621"/>
    <s v="ｉＳ米国債二十ヘジ"/>
    <s v="特定"/>
    <e v="#VALUE!"/>
    <m/>
    <e v="#VALUE!"/>
    <m/>
    <s v="●ﾔﾌｰﾌｧｲﾅﾝｽの現在値"/>
    <m/>
    <m/>
    <m/>
    <m/>
    <m/>
    <n v="39330"/>
    <m/>
    <n v="-798"/>
    <n v="-1.9886363636363636E-2"/>
    <m/>
    <m/>
    <x v="1"/>
    <x v="5"/>
    <s v="債券"/>
    <s v="米国債"/>
    <s v="01 日本円"/>
  </r>
  <r>
    <m/>
    <x v="0"/>
    <n v="132"/>
    <x v="0"/>
    <s v="03-ネオモバイル証券"/>
    <m/>
    <m/>
    <n v="262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3"/>
    <x v="0"/>
    <s v="03-ネオモバイル証券"/>
    <m/>
    <m/>
    <s v="ｉシェアーズ　米国債２０年超　ＥＴＦ（為替ヘッジあり）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5"/>
    <x v="0"/>
    <s v="03-ネオモバイル証券"/>
    <m/>
    <m/>
    <s v="39,3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7"/>
    <x v="0"/>
    <s v="03-ネオモバイル証券"/>
    <m/>
    <m/>
    <s v="-79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38"/>
    <x v="0"/>
    <s v="03-ネオモバイル証券"/>
    <m/>
    <m/>
    <s v="旭化成"/>
    <m/>
    <m/>
    <m/>
    <m/>
    <m/>
    <m/>
    <m/>
    <m/>
    <m/>
    <m/>
    <m/>
    <m/>
    <m/>
    <m/>
    <m/>
    <m/>
    <m/>
    <m/>
    <m/>
    <m/>
    <s v="3407"/>
    <s v="旭化成"/>
    <s v="特定"/>
    <e v="#VALUE!"/>
    <m/>
    <e v="#VALUE!"/>
    <m/>
    <s v="●ﾔﾌｰﾌｧｲﾅﾝｽの現在値"/>
    <m/>
    <m/>
    <m/>
    <m/>
    <m/>
    <n v="25325"/>
    <m/>
    <n v="6225"/>
    <n v="0.32591623036649214"/>
    <m/>
    <m/>
    <x v="3"/>
    <x v="3"/>
    <s v="化学"/>
    <s v="化学"/>
    <s v="01 日本円"/>
  </r>
  <r>
    <m/>
    <x v="0"/>
    <n v="139"/>
    <x v="0"/>
    <s v="03-ネオモバイル証券"/>
    <m/>
    <m/>
    <n v="340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0"/>
    <x v="0"/>
    <s v="03-ネオモバイル証券"/>
    <m/>
    <m/>
    <s v="旭化成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2"/>
    <x v="0"/>
    <s v="03-ネオモバイル証券"/>
    <m/>
    <m/>
    <s v="25,3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4"/>
    <x v="0"/>
    <s v="03-ネオモバイル証券"/>
    <m/>
    <m/>
    <s v=" 6,22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5"/>
    <x v="0"/>
    <s v="03-ネオモバイル証券"/>
    <m/>
    <m/>
    <s v="自重堂"/>
    <m/>
    <m/>
    <m/>
    <m/>
    <m/>
    <m/>
    <m/>
    <m/>
    <m/>
    <m/>
    <m/>
    <m/>
    <m/>
    <m/>
    <m/>
    <m/>
    <m/>
    <m/>
    <m/>
    <m/>
    <s v="3597"/>
    <s v="自重堂"/>
    <s v="特定"/>
    <e v="#VALUE!"/>
    <m/>
    <e v="#VALUE!"/>
    <m/>
    <s v="●ﾔﾌｰﾌｧｲﾅﾝｽの現在値"/>
    <m/>
    <m/>
    <m/>
    <m/>
    <m/>
    <n v="46130"/>
    <m/>
    <n v="4305"/>
    <n v="0.10292887029288703"/>
    <m/>
    <m/>
    <x v="3"/>
    <x v="3"/>
    <s v="製造業"/>
    <s v="製造業・繊維製品"/>
    <s v="01 日本円"/>
  </r>
  <r>
    <m/>
    <x v="0"/>
    <n v="146"/>
    <x v="0"/>
    <s v="03-ネオモバイル証券"/>
    <m/>
    <m/>
    <n v="359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7"/>
    <x v="0"/>
    <s v="03-ネオモバイル証券"/>
    <m/>
    <m/>
    <s v="自重堂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49"/>
    <x v="0"/>
    <s v="03-ネオモバイル証券"/>
    <m/>
    <m/>
    <s v="46,13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1"/>
    <x v="0"/>
    <s v="03-ネオモバイル証券"/>
    <m/>
    <m/>
    <s v=" 4,3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2"/>
    <x v="0"/>
    <s v="03-ネオモバイル証券"/>
    <m/>
    <m/>
    <s v="プロシップ"/>
    <m/>
    <m/>
    <m/>
    <m/>
    <m/>
    <m/>
    <m/>
    <m/>
    <m/>
    <m/>
    <m/>
    <m/>
    <m/>
    <m/>
    <m/>
    <m/>
    <m/>
    <m/>
    <m/>
    <m/>
    <s v="3763"/>
    <s v="プロシップ"/>
    <s v="特定"/>
    <e v="#VALUE!"/>
    <m/>
    <e v="#VALUE!"/>
    <m/>
    <s v="●ﾔﾌｰﾌｧｲﾅﾝｽの現在値"/>
    <m/>
    <m/>
    <m/>
    <m/>
    <m/>
    <n v="11560"/>
    <m/>
    <n v="3008"/>
    <n v="0.3517305893358279"/>
    <m/>
    <m/>
    <x v="3"/>
    <x v="3"/>
    <s v="情報・通信"/>
    <s v="情報・通信"/>
    <s v="01 日本円"/>
  </r>
  <r>
    <m/>
    <x v="0"/>
    <n v="153"/>
    <x v="0"/>
    <s v="03-ネオモバイル証券"/>
    <m/>
    <m/>
    <n v="376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4"/>
    <x v="0"/>
    <s v="03-ネオモバイル証券"/>
    <m/>
    <m/>
    <s v="プロシッ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6"/>
    <x v="0"/>
    <s v="03-ネオモバイル証券"/>
    <m/>
    <m/>
    <s v="11,5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8"/>
    <x v="0"/>
    <s v="03-ネオモバイル証券"/>
    <m/>
    <m/>
    <s v=" 3,00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59"/>
    <x v="0"/>
    <s v="03-ネオモバイル証券"/>
    <m/>
    <m/>
    <s v="インテージホールディングス"/>
    <m/>
    <m/>
    <m/>
    <m/>
    <m/>
    <m/>
    <m/>
    <m/>
    <m/>
    <m/>
    <m/>
    <m/>
    <m/>
    <m/>
    <m/>
    <m/>
    <m/>
    <m/>
    <m/>
    <m/>
    <s v="4326"/>
    <s v="インテージホールディングス"/>
    <s v="特定"/>
    <e v="#VALUE!"/>
    <m/>
    <e v="#VALUE!"/>
    <m/>
    <s v="●ﾔﾌｰﾌｧｲﾅﾝｽの現在値"/>
    <m/>
    <m/>
    <m/>
    <m/>
    <m/>
    <n v="33231"/>
    <m/>
    <n v="18658"/>
    <n v="1.2803129074315516"/>
    <m/>
    <m/>
    <x v="3"/>
    <x v="3"/>
    <s v="情報・通信"/>
    <s v="情報・通信"/>
    <s v="01 日本円"/>
  </r>
  <r>
    <m/>
    <x v="0"/>
    <n v="160"/>
    <x v="0"/>
    <s v="03-ネオモバイル証券"/>
    <m/>
    <m/>
    <n v="432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1"/>
    <x v="0"/>
    <s v="03-ネオモバイル証券"/>
    <m/>
    <m/>
    <s v="インテージホールディング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3"/>
    <x v="0"/>
    <s v="03-ネオモバイル証券"/>
    <m/>
    <m/>
    <s v="33,2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5"/>
    <x v="0"/>
    <s v="03-ネオモバイル証券"/>
    <m/>
    <m/>
    <s v=" 18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6"/>
    <x v="0"/>
    <s v="03-ネオモバイル証券"/>
    <m/>
    <m/>
    <s v="日本エス・エイチ・エル"/>
    <m/>
    <m/>
    <m/>
    <m/>
    <m/>
    <m/>
    <m/>
    <m/>
    <m/>
    <m/>
    <m/>
    <m/>
    <m/>
    <m/>
    <m/>
    <m/>
    <m/>
    <m/>
    <m/>
    <m/>
    <s v="4327"/>
    <s v="日本エス・エイチ・エル"/>
    <s v="特定"/>
    <e v="#VALUE!"/>
    <m/>
    <e v="#VALUE!"/>
    <m/>
    <s v="●ﾔﾌｰﾌｧｲﾅﾝｽの現在値"/>
    <m/>
    <m/>
    <m/>
    <m/>
    <m/>
    <n v="25650"/>
    <m/>
    <n v="7866"/>
    <n v="0.44230769230769229"/>
    <m/>
    <m/>
    <x v="3"/>
    <x v="3"/>
    <s v="サービス"/>
    <s v="サービス"/>
    <s v="01 日本円"/>
  </r>
  <r>
    <m/>
    <x v="0"/>
    <n v="167"/>
    <x v="0"/>
    <s v="03-ネオモバイル証券"/>
    <m/>
    <m/>
    <n v="432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8"/>
    <x v="0"/>
    <s v="03-ネオモバイル証券"/>
    <m/>
    <m/>
    <s v="日本エス・エイチ・エル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6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0"/>
    <x v="0"/>
    <s v="03-ネオモバイル証券"/>
    <m/>
    <m/>
    <s v="25,6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2"/>
    <x v="0"/>
    <s v="03-ネオモバイル証券"/>
    <m/>
    <m/>
    <s v=" 7,86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3"/>
    <x v="0"/>
    <s v="03-ネオモバイル証券"/>
    <m/>
    <m/>
    <s v="ユー・エス・エス"/>
    <m/>
    <m/>
    <m/>
    <m/>
    <m/>
    <m/>
    <m/>
    <m/>
    <m/>
    <m/>
    <m/>
    <m/>
    <m/>
    <m/>
    <m/>
    <m/>
    <m/>
    <m/>
    <m/>
    <m/>
    <s v="4732"/>
    <s v="ユー・エス・エス"/>
    <s v="特定"/>
    <e v="#VALUE!"/>
    <m/>
    <e v="#VALUE!"/>
    <m/>
    <s v="●ﾔﾌｰﾌｧｲﾅﾝｽの現在値"/>
    <m/>
    <m/>
    <m/>
    <m/>
    <m/>
    <n v="17658"/>
    <m/>
    <n v="5220"/>
    <n v="0.41968162083936322"/>
    <m/>
    <m/>
    <x v="3"/>
    <x v="3"/>
    <s v="サービス"/>
    <s v="サービス"/>
    <s v="01 日本円"/>
  </r>
  <r>
    <m/>
    <x v="0"/>
    <n v="174"/>
    <x v="0"/>
    <s v="03-ネオモバイル証券"/>
    <m/>
    <m/>
    <n v="4732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5"/>
    <x v="0"/>
    <s v="03-ネオモバイル証券"/>
    <m/>
    <m/>
    <s v="ユー・エス・エス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6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7"/>
    <x v="0"/>
    <s v="03-ネオモバイル証券"/>
    <m/>
    <m/>
    <s v="17,658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8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79"/>
    <x v="0"/>
    <s v="03-ネオモバイル証券"/>
    <m/>
    <m/>
    <s v=" 5,2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0"/>
    <x v="0"/>
    <s v="03-ネオモバイル証券"/>
    <m/>
    <m/>
    <s v="ブリヂストン"/>
    <m/>
    <m/>
    <m/>
    <m/>
    <m/>
    <m/>
    <m/>
    <m/>
    <m/>
    <m/>
    <m/>
    <m/>
    <m/>
    <m/>
    <m/>
    <m/>
    <m/>
    <m/>
    <m/>
    <m/>
    <s v="5108"/>
    <s v="ブリヂストン"/>
    <s v="特定"/>
    <e v="#VALUE!"/>
    <m/>
    <e v="#VALUE!"/>
    <m/>
    <s v="●ﾔﾌｰﾌｧｲﾅﾝｽの現在値"/>
    <m/>
    <m/>
    <m/>
    <m/>
    <m/>
    <n v="21405"/>
    <m/>
    <n v="5605"/>
    <n v="0.35474683544303798"/>
    <m/>
    <m/>
    <x v="3"/>
    <x v="3"/>
    <s v="製造業"/>
    <s v="製造業・ゴム"/>
    <s v="01 日本円"/>
  </r>
  <r>
    <m/>
    <x v="0"/>
    <n v="181"/>
    <x v="0"/>
    <s v="03-ネオモバイル証券"/>
    <m/>
    <m/>
    <n v="5108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2"/>
    <x v="0"/>
    <s v="03-ネオモバイル証券"/>
    <m/>
    <m/>
    <s v="ブリヂストン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3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4"/>
    <x v="0"/>
    <s v="03-ネオモバイル証券"/>
    <m/>
    <m/>
    <s v="21,4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5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6"/>
    <x v="0"/>
    <s v="03-ネオモバイル証券"/>
    <m/>
    <m/>
    <s v=" 5,60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7"/>
    <x v="0"/>
    <s v="03-ネオモバイル証券"/>
    <m/>
    <m/>
    <s v="アビスト"/>
    <m/>
    <m/>
    <m/>
    <m/>
    <m/>
    <m/>
    <m/>
    <m/>
    <m/>
    <m/>
    <m/>
    <m/>
    <m/>
    <m/>
    <m/>
    <m/>
    <m/>
    <m/>
    <m/>
    <m/>
    <s v="6087"/>
    <s v="アビスト"/>
    <s v="特定"/>
    <e v="#VALUE!"/>
    <m/>
    <e v="#VALUE!"/>
    <m/>
    <s v="●ﾔﾌｰﾌｧｲﾅﾝｽの現在値"/>
    <m/>
    <m/>
    <m/>
    <m/>
    <m/>
    <n v="17250"/>
    <m/>
    <n v="7500"/>
    <n v="0.76923076923076927"/>
    <m/>
    <m/>
    <x v="3"/>
    <x v="3"/>
    <s v="サービス"/>
    <s v="サービス"/>
    <s v="01 日本円"/>
  </r>
  <r>
    <m/>
    <x v="0"/>
    <n v="188"/>
    <x v="0"/>
    <s v="03-ネオモバイル証券"/>
    <m/>
    <m/>
    <n v="6087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89"/>
    <x v="0"/>
    <s v="03-ネオモバイル証券"/>
    <m/>
    <m/>
    <s v="アビスト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0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1"/>
    <x v="0"/>
    <s v="03-ネオモバイル証券"/>
    <m/>
    <m/>
    <s v="17,25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2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3"/>
    <x v="0"/>
    <s v="03-ネオモバイル証券"/>
    <m/>
    <m/>
    <s v=" 7,5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4"/>
    <x v="0"/>
    <s v="03-ネオモバイル証券"/>
    <m/>
    <m/>
    <s v="アマダ"/>
    <m/>
    <m/>
    <m/>
    <m/>
    <m/>
    <m/>
    <m/>
    <m/>
    <m/>
    <m/>
    <m/>
    <m/>
    <m/>
    <m/>
    <m/>
    <m/>
    <m/>
    <m/>
    <m/>
    <m/>
    <s v="6113"/>
    <s v="アマダ"/>
    <s v="特定"/>
    <e v="#VALUE!"/>
    <m/>
    <e v="#VALUE!"/>
    <m/>
    <s v="●ﾔﾌｰﾌｧｲﾅﾝｽの現在値"/>
    <m/>
    <m/>
    <m/>
    <m/>
    <m/>
    <n v="12519"/>
    <m/>
    <n v="2431"/>
    <n v="0.24097938144329897"/>
    <m/>
    <m/>
    <x v="3"/>
    <x v="3"/>
    <s v="製造業"/>
    <s v="製造業・機械"/>
    <s v="01 日本円"/>
  </r>
  <r>
    <m/>
    <x v="0"/>
    <n v="195"/>
    <x v="0"/>
    <s v="03-ネオモバイル証券"/>
    <m/>
    <m/>
    <n v="6113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6"/>
    <x v="0"/>
    <s v="03-ネオモバイル証券"/>
    <m/>
    <m/>
    <s v="アマ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7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8"/>
    <x v="0"/>
    <s v="03-ネオモバイル証券"/>
    <m/>
    <m/>
    <s v="12,51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199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0"/>
    <x v="0"/>
    <s v="03-ネオモバイル証券"/>
    <m/>
    <m/>
    <s v=" 2,43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1"/>
    <x v="0"/>
    <s v="03-ネオモバイル証券"/>
    <m/>
    <m/>
    <s v="小松製作所"/>
    <m/>
    <m/>
    <m/>
    <m/>
    <m/>
    <m/>
    <m/>
    <m/>
    <m/>
    <m/>
    <m/>
    <m/>
    <m/>
    <m/>
    <m/>
    <m/>
    <m/>
    <m/>
    <m/>
    <m/>
    <s v="6301"/>
    <s v="小松製作所"/>
    <s v="特定"/>
    <e v="#VALUE!"/>
    <m/>
    <e v="#VALUE!"/>
    <m/>
    <s v="●ﾔﾌｰﾌｧｲﾅﾝｽの現在値"/>
    <m/>
    <m/>
    <m/>
    <m/>
    <m/>
    <n v="13575"/>
    <m/>
    <n v="5000"/>
    <n v="0.58309037900874638"/>
    <m/>
    <m/>
    <x v="3"/>
    <x v="3"/>
    <s v="製造業"/>
    <s v="製造業・機械"/>
    <s v="01 日本円"/>
  </r>
  <r>
    <m/>
    <x v="0"/>
    <n v="202"/>
    <x v="0"/>
    <s v="03-ネオモバイル証券"/>
    <m/>
    <m/>
    <n v="6301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3"/>
    <x v="0"/>
    <s v="03-ネオモバイル証券"/>
    <m/>
    <m/>
    <s v="小松製作所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4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5"/>
    <x v="0"/>
    <s v="03-ネオモバイル証券"/>
    <m/>
    <m/>
    <s v="13,57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6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7"/>
    <x v="0"/>
    <s v="03-ネオモバイル証券"/>
    <m/>
    <m/>
    <s v=" 5,00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08"/>
    <x v="0"/>
    <s v="03-ネオモバイル証券"/>
    <m/>
    <m/>
    <s v="ニホンフラッシュ"/>
    <m/>
    <m/>
    <m/>
    <m/>
    <m/>
    <m/>
    <m/>
    <m/>
    <m/>
    <m/>
    <m/>
    <m/>
    <m/>
    <m/>
    <m/>
    <m/>
    <m/>
    <m/>
    <m/>
    <m/>
    <s v="7820"/>
    <s v="ニホンフラッシュ"/>
    <s v="特定"/>
    <e v="#VALUE!"/>
    <m/>
    <e v="#VALUE!"/>
    <m/>
    <s v="●ﾔﾌｰﾌｧｲﾅﾝｽの現在値"/>
    <m/>
    <m/>
    <m/>
    <m/>
    <m/>
    <n v="8224"/>
    <m/>
    <n v="1160"/>
    <n v="0.16421291053227632"/>
    <m/>
    <m/>
    <x v="3"/>
    <x v="3"/>
    <s v="製造業"/>
    <s v="製造業・その他製品"/>
    <s v="01 日本円"/>
  </r>
  <r>
    <m/>
    <x v="0"/>
    <n v="209"/>
    <x v="0"/>
    <s v="03-ネオモバイル証券"/>
    <m/>
    <m/>
    <n v="7820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0"/>
    <x v="0"/>
    <s v="03-ネオモバイル証券"/>
    <m/>
    <m/>
    <s v="ニホンフラッシュ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1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2"/>
    <x v="0"/>
    <s v="03-ネオモバイル証券"/>
    <m/>
    <m/>
    <s v="8,22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3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4"/>
    <x v="0"/>
    <s v="03-ネオモバイル証券"/>
    <m/>
    <m/>
    <s v=" 1,1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5"/>
    <x v="0"/>
    <s v="03-ネオモバイル証券"/>
    <m/>
    <m/>
    <s v="バルカー"/>
    <m/>
    <m/>
    <m/>
    <m/>
    <m/>
    <m/>
    <m/>
    <m/>
    <m/>
    <m/>
    <m/>
    <m/>
    <m/>
    <m/>
    <m/>
    <m/>
    <m/>
    <m/>
    <m/>
    <m/>
    <s v="7995"/>
    <s v="バルカー"/>
    <s v="特定"/>
    <e v="#VALUE!"/>
    <m/>
    <e v="#VALUE!"/>
    <m/>
    <s v="●ﾔﾌｰﾌｧｲﾅﾝｽの現在値"/>
    <m/>
    <m/>
    <m/>
    <m/>
    <m/>
    <n v="17745"/>
    <m/>
    <n v="4641"/>
    <n v="0.35416666666666669"/>
    <m/>
    <m/>
    <x v="3"/>
    <x v="3"/>
    <s v="化学"/>
    <s v="化学"/>
    <s v="01 日本円"/>
  </r>
  <r>
    <m/>
    <x v="0"/>
    <n v="216"/>
    <x v="0"/>
    <s v="03-ネオモバイル証券"/>
    <m/>
    <m/>
    <n v="7995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7"/>
    <x v="0"/>
    <s v="03-ネオモバイル証券"/>
    <m/>
    <m/>
    <s v="バルカー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8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19"/>
    <x v="0"/>
    <s v="03-ネオモバイル証券"/>
    <m/>
    <m/>
    <s v="17,745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0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1"/>
    <x v="0"/>
    <s v="03-ネオモバイル証券"/>
    <m/>
    <m/>
    <s v=" 4,641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2"/>
    <x v="0"/>
    <s v="03-ネオモバイル証券"/>
    <m/>
    <m/>
    <s v="沖縄セルラー電話"/>
    <m/>
    <m/>
    <m/>
    <m/>
    <m/>
    <m/>
    <m/>
    <m/>
    <m/>
    <m/>
    <m/>
    <m/>
    <m/>
    <m/>
    <m/>
    <m/>
    <m/>
    <m/>
    <m/>
    <m/>
    <s v="9436"/>
    <s v="沖縄セルラー電話"/>
    <s v="特定"/>
    <e v="#VALUE!"/>
    <m/>
    <e v="#VALUE!"/>
    <m/>
    <s v="●ﾔﾌｰﾌｧｲﾅﾝｽの現在値"/>
    <m/>
    <m/>
    <m/>
    <m/>
    <m/>
    <n v="39360"/>
    <m/>
    <n v="9944"/>
    <n v="0.33804732118574926"/>
    <m/>
    <m/>
    <x v="3"/>
    <x v="3"/>
    <s v="通信"/>
    <s v="日本・通信"/>
    <s v="01 日本円"/>
  </r>
  <r>
    <m/>
    <x v="0"/>
    <n v="223"/>
    <x v="0"/>
    <s v="03-ネオモバイル証券"/>
    <m/>
    <m/>
    <n v="943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4"/>
    <x v="0"/>
    <s v="03-ネオモバイル証券"/>
    <m/>
    <m/>
    <s v="沖縄セルラー電話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5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6"/>
    <x v="0"/>
    <s v="03-ネオモバイル証券"/>
    <m/>
    <m/>
    <s v="39,36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7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8"/>
    <x v="0"/>
    <s v="03-ネオモバイル証券"/>
    <m/>
    <m/>
    <s v=" 9,944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29"/>
    <x v="0"/>
    <s v="03-ネオモバイル証券"/>
    <m/>
    <m/>
    <s v="ソフトバンクグループ"/>
    <m/>
    <m/>
    <m/>
    <m/>
    <m/>
    <m/>
    <m/>
    <m/>
    <m/>
    <m/>
    <m/>
    <m/>
    <m/>
    <m/>
    <m/>
    <m/>
    <m/>
    <m/>
    <m/>
    <m/>
    <s v="9984"/>
    <s v="ソフトバンクグループ"/>
    <s v="特定"/>
    <e v="#VALUE!"/>
    <m/>
    <e v="#VALUE!"/>
    <m/>
    <s v="●ﾔﾌｰﾌｧｲﾅﾝｽの現在値"/>
    <m/>
    <m/>
    <m/>
    <m/>
    <m/>
    <n v="19120"/>
    <m/>
    <n v="-7736"/>
    <n v="-0.2880548108430146"/>
    <m/>
    <m/>
    <x v="3"/>
    <x v="3"/>
    <s v="投資"/>
    <s v="投資"/>
    <s v="01 日本円"/>
  </r>
  <r>
    <m/>
    <x v="0"/>
    <n v="230"/>
    <x v="0"/>
    <s v="03-ネオモバイル証券"/>
    <m/>
    <m/>
    <n v="9984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1"/>
    <x v="0"/>
    <s v="03-ネオモバイル証券"/>
    <m/>
    <m/>
    <s v="ソフトバンクグループ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2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3"/>
    <x v="0"/>
    <s v="03-ネオモバイル証券"/>
    <m/>
    <m/>
    <s v="19,120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4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5"/>
    <x v="0"/>
    <s v="03-ネオモバイル証券"/>
    <m/>
    <m/>
    <s v="-7,736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6"/>
    <x v="0"/>
    <s v="03-ネオモバイル証券"/>
    <m/>
    <m/>
    <s v="蔵王産業"/>
    <m/>
    <m/>
    <m/>
    <m/>
    <m/>
    <m/>
    <m/>
    <m/>
    <m/>
    <m/>
    <m/>
    <m/>
    <m/>
    <m/>
    <m/>
    <m/>
    <m/>
    <m/>
    <m/>
    <m/>
    <s v="9986"/>
    <s v="蔵王産業"/>
    <s v="特定"/>
    <e v="#VALUE!"/>
    <m/>
    <e v="#VALUE!"/>
    <m/>
    <s v="●ﾔﾌｰﾌｧｲﾅﾝｽの現在値"/>
    <m/>
    <m/>
    <m/>
    <m/>
    <m/>
    <n v="33422"/>
    <m/>
    <n v="10489"/>
    <n v="0.45737583395107489"/>
    <m/>
    <m/>
    <x v="3"/>
    <x v="3"/>
    <s v="卸売業"/>
    <s v="卸売業"/>
    <s v="01 日本円"/>
  </r>
  <r>
    <m/>
    <x v="0"/>
    <n v="237"/>
    <x v="0"/>
    <s v="03-ネオモバイル証券"/>
    <m/>
    <m/>
    <n v="9986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8"/>
    <x v="0"/>
    <s v="03-ネオモバイル証券"/>
    <m/>
    <m/>
    <s v="蔵王産業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39"/>
    <x v="0"/>
    <s v="03-ネオモバイル証券"/>
    <m/>
    <m/>
    <s v="評価額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0"/>
    <x v="0"/>
    <s v="03-ネオモバイル証券"/>
    <m/>
    <m/>
    <s v="33,422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1"/>
    <x v="0"/>
    <s v="03-ネオモバイル証券"/>
    <m/>
    <m/>
    <s v="評価損益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  <r>
    <m/>
    <x v="0"/>
    <n v="242"/>
    <x v="0"/>
    <s v="03-ネオモバイル証券"/>
    <m/>
    <m/>
    <s v=" 10,489円"/>
    <m/>
    <m/>
    <m/>
    <m/>
    <m/>
    <m/>
    <m/>
    <m/>
    <m/>
    <m/>
    <m/>
    <m/>
    <m/>
    <m/>
    <m/>
    <m/>
    <m/>
    <m/>
    <m/>
    <m/>
    <m/>
    <e v="#N/A"/>
    <m/>
    <m/>
    <m/>
    <m/>
    <m/>
    <m/>
    <m/>
    <m/>
    <m/>
    <m/>
    <m/>
    <m/>
    <m/>
    <m/>
    <e v="#DIV/0!"/>
    <m/>
    <m/>
    <x v="2"/>
    <x v="2"/>
    <e v="#N/A"/>
    <e v="#N/A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96CC8A-E383-491E-B9E7-374050C9416A}" name="ﾋﾟﾎﾞｯﾄﾃｰﾌﾞﾙ7" cacheId="57" applyNumberFormats="0" applyBorderFormats="0" applyFontFormats="0" applyPatternFormats="0" applyAlignmentFormats="0" applyWidthHeightFormats="1" dataCaption="値" updatedVersion="7" minRefreshableVersion="3" showCalcMbrs="0" useAutoFormatting="1" itemPrintTitles="1" createdVersion="3" indent="0" outline="1" outlineData="1" multipleFieldFilters="0" chartFormat="6">
  <location ref="A13:E22" firstHeaderRow="1" firstDataRow="2" firstDataCol="1" rowPageCount="2" colPageCount="1"/>
  <pivotFields count="54">
    <pivotField showAll="0" defaultSubtotal="0"/>
    <pivotField axis="axisPage" showAll="0" defaultSubtotal="0">
      <items count="1">
        <item x="0"/>
      </items>
    </pivotField>
    <pivotField showAll="0" defaultSubtotal="0"/>
    <pivotField axis="axisPage" multipleItemSelectionAllowed="1" showAll="0">
      <items count="2">
        <item x="0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7">
        <item x="3"/>
        <item x="1"/>
        <item x="4"/>
        <item h="1" x="2"/>
        <item h="1" x="0"/>
        <item h="1" m="1" x="5"/>
        <item t="default"/>
      </items>
    </pivotField>
    <pivotField axis="axisRow" showAll="0">
      <items count="8">
        <item x="3"/>
        <item x="4"/>
        <item x="2"/>
        <item x="0"/>
        <item m="1" x="6"/>
        <item x="5"/>
        <item x="1"/>
        <item t="default"/>
      </items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8">
    <i>
      <x/>
    </i>
    <i r="1">
      <x/>
    </i>
    <i>
      <x v="1"/>
    </i>
    <i r="1">
      <x v="5"/>
    </i>
    <i r="1">
      <x v="6"/>
    </i>
    <i>
      <x v="2"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item="0" hier="-1"/>
  </pageFields>
  <dataFields count="4">
    <dataField name="合計 / 時価評価額[円]" fld="41" baseField="0" baseItem="0" numFmtId="178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7"/>
  </dataFields>
  <formats count="5"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0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1"/>
          </reference>
        </references>
      </pivotArea>
    </format>
    <format dxfId="5">
      <pivotArea outline="0" fieldPosition="0">
        <references count="1">
          <reference field="4294967294" count="1">
            <x v="3"/>
          </reference>
        </references>
      </pivotArea>
    </format>
  </formats>
  <chartFormats count="5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1"/>
          </reference>
        </references>
      </pivotArea>
    </chartFormat>
    <chartFormat chart="5" format="44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45">
      <pivotArea type="data" outline="0" fieldPosition="0">
        <references count="3">
          <reference field="4294967294" count="1" selected="0">
            <x v="0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46">
      <pivotArea type="data" outline="0" fieldPosition="0">
        <references count="3">
          <reference field="4294967294" count="1" selected="0">
            <x v="0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47">
      <pivotArea type="data" outline="0" fieldPosition="0">
        <references count="3">
          <reference field="4294967294" count="1" selected="0">
            <x v="0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48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49">
      <pivotArea type="data" outline="0" fieldPosition="0">
        <references count="3">
          <reference field="4294967294" count="1" selected="0">
            <x v="1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0">
      <pivotArea type="data" outline="0" fieldPosition="0">
        <references count="3">
          <reference field="4294967294" count="1" selected="0">
            <x v="1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1">
      <pivotArea type="data" outline="0" fieldPosition="0">
        <references count="3">
          <reference field="4294967294" count="1" selected="0">
            <x v="1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5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53">
      <pivotArea type="data" outline="0" fieldPosition="0">
        <references count="3">
          <reference field="4294967294" count="1" selected="0">
            <x v="2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4">
      <pivotArea type="data" outline="0" fieldPosition="0">
        <references count="3">
          <reference field="4294967294" count="1" selected="0">
            <x v="2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5">
      <pivotArea type="data" outline="0" fieldPosition="0">
        <references count="3">
          <reference field="4294967294" count="1" selected="0">
            <x v="2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56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5"/>
          </reference>
        </references>
      </pivotArea>
    </chartFormat>
    <chartFormat chart="5" format="57">
      <pivotArea type="data" outline="0" fieldPosition="0">
        <references count="3">
          <reference field="4294967294" count="1" selected="0">
            <x v="3"/>
          </reference>
          <reference field="47" count="1" selected="0">
            <x v="3"/>
          </reference>
          <reference field="48" count="1" selected="0">
            <x v="2"/>
          </reference>
        </references>
      </pivotArea>
    </chartFormat>
    <chartFormat chart="5" format="58">
      <pivotArea type="data" outline="0" fieldPosition="0">
        <references count="3">
          <reference field="4294967294" count="1" selected="0">
            <x v="3"/>
          </reference>
          <reference field="47" count="1" selected="0">
            <x v="4"/>
          </reference>
          <reference field="48" count="1" selected="0">
            <x v="3"/>
          </reference>
        </references>
      </pivotArea>
    </chartFormat>
    <chartFormat chart="5" format="59">
      <pivotArea type="data" outline="0" fieldPosition="0">
        <references count="3">
          <reference field="4294967294" count="1" selected="0">
            <x v="3"/>
          </reference>
          <reference field="47" count="1" selected="0">
            <x v="5"/>
          </reference>
          <reference field="48" count="1" selected="0">
            <x v="4"/>
          </reference>
        </references>
      </pivotArea>
    </chartFormat>
    <chartFormat chart="5" format="60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2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  <chartFormat chart="5" format="63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FD73FA-9744-4889-B206-6C670663118B}" name="デモテーブル" displayName="デモテーブル" ref="A1:M164" totalsRowShown="0" headerRowDxfId="10">
  <autoFilter ref="A1:M164" xr:uid="{38288940-6D8F-42B1-85AD-D67751DB8F9F}"/>
  <tableColumns count="13">
    <tableColumn id="1" xr3:uid="{D8F637D0-47D9-4BF9-8A72-C5FA44753F39}" name="ｺｰﾄﾞ・ﾃｨｯｶｰ等"/>
    <tableColumn id="2" xr3:uid="{31FF9113-3722-4E80-BC00-9877D20ECFE4}" name="銘柄"/>
    <tableColumn id="3" xr3:uid="{8049DA86-91FB-41EF-963F-803B0AD2C4B0}" name="3区分・大"/>
    <tableColumn id="4" xr3:uid="{9A22A040-6FDF-4B8A-80E5-8FC3983AFD74}" name="3区分・中"/>
    <tableColumn id="5" xr3:uid="{5C90A3F7-8DF5-4E4C-A688-86E99D0A5B4E}" name="セクター・1"/>
    <tableColumn id="6" xr3:uid="{E05F1A36-F89E-49F2-A74E-124D021E17FB}" name="セクター・2"/>
    <tableColumn id="7" xr3:uid="{EBD3119D-7EFD-43E1-807B-512B9616F8F3}" name="通貨"/>
    <tableColumn id="8" xr3:uid="{9B53955F-F68A-489D-B54C-1B0DBFEE9200}" name="対象国など"/>
    <tableColumn id="9" xr3:uid="{3DC8CD55-22A7-4332-A209-09FEFE5E1A4C}" name="高配当"/>
    <tableColumn id="10" xr3:uid="{1694AA41-CACD-4A03-8EBB-ED484D679B15}" name="口座区分"/>
    <tableColumn id="11" xr3:uid="{20CE1E3B-6CFB-4694-BB96-6E2860B780A3}" name="個別・ETF・投信・ほか"/>
    <tableColumn id="12" xr3:uid="{D0832463-CA64-4BB5-B433-4DB9F8DE6DE4}" name="ｵﾘｼﾞﾅﾙ区分"/>
    <tableColumn id="13" xr3:uid="{0A9A186F-8157-4F6C-8118-D2E486FABE53}" name="番号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9269-5F60-4ADE-9BA1-18CA089336F7}">
  <dimension ref="A1"/>
  <sheetViews>
    <sheetView zoomScale="10" zoomScaleNormal="10" workbookViewId="0">
      <selection activeCell="DH301" sqref="DH301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92741-AB39-442D-ACC0-7D35D4E14F40}">
  <dimension ref="A1"/>
  <sheetViews>
    <sheetView zoomScale="25" zoomScaleNormal="25" workbookViewId="0"/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4BF14-B192-4009-AE64-2BC356CB7147}">
  <dimension ref="A1:M164"/>
  <sheetViews>
    <sheetView workbookViewId="0">
      <selection activeCell="F29" sqref="F29"/>
    </sheetView>
  </sheetViews>
  <sheetFormatPr defaultRowHeight="13.5" x14ac:dyDescent="0.15"/>
  <cols>
    <col min="1" max="2" width="67.25" bestFit="1" customWidth="1"/>
    <col min="3" max="4" width="11" customWidth="1"/>
    <col min="5" max="6" width="11.875" customWidth="1"/>
    <col min="8" max="8" width="12.25" customWidth="1"/>
    <col min="10" max="10" width="10.75" customWidth="1"/>
    <col min="11" max="11" width="21.625" customWidth="1"/>
    <col min="12" max="12" width="13.625" customWidth="1"/>
  </cols>
  <sheetData>
    <row r="1" spans="1:13" x14ac:dyDescent="0.15">
      <c r="A1" s="44" t="s">
        <v>479</v>
      </c>
      <c r="B1" s="39" t="s">
        <v>191</v>
      </c>
      <c r="C1" s="39" t="s">
        <v>192</v>
      </c>
      <c r="D1" s="39" t="s">
        <v>193</v>
      </c>
      <c r="E1" s="39" t="s">
        <v>478</v>
      </c>
      <c r="F1" s="39" t="s">
        <v>477</v>
      </c>
      <c r="G1" s="39" t="s">
        <v>145</v>
      </c>
      <c r="H1" s="39" t="s">
        <v>194</v>
      </c>
      <c r="I1" s="39" t="s">
        <v>195</v>
      </c>
      <c r="J1" s="39" t="s">
        <v>170</v>
      </c>
      <c r="K1" s="39" t="s">
        <v>345</v>
      </c>
      <c r="L1" s="39" t="s">
        <v>348</v>
      </c>
      <c r="M1" s="39" t="s">
        <v>196</v>
      </c>
    </row>
    <row r="2" spans="1:13" x14ac:dyDescent="0.15">
      <c r="A2" t="s">
        <v>476</v>
      </c>
      <c r="B2" t="s">
        <v>400</v>
      </c>
      <c r="C2" t="s">
        <v>197</v>
      </c>
      <c r="D2" t="s">
        <v>198</v>
      </c>
      <c r="E2" t="s">
        <v>199</v>
      </c>
      <c r="F2" t="s">
        <v>200</v>
      </c>
      <c r="G2" t="s">
        <v>202</v>
      </c>
      <c r="H2" t="s">
        <v>201</v>
      </c>
      <c r="I2" t="s">
        <v>195</v>
      </c>
      <c r="J2" t="s">
        <v>203</v>
      </c>
      <c r="K2" t="s">
        <v>204</v>
      </c>
      <c r="M2">
        <v>1</v>
      </c>
    </row>
    <row r="3" spans="1:13" x14ac:dyDescent="0.15">
      <c r="A3" t="s">
        <v>475</v>
      </c>
      <c r="B3" t="s">
        <v>444</v>
      </c>
      <c r="C3" t="s">
        <v>197</v>
      </c>
      <c r="D3" t="s">
        <v>198</v>
      </c>
      <c r="E3" t="s">
        <v>205</v>
      </c>
      <c r="F3" t="s">
        <v>206</v>
      </c>
      <c r="G3" t="s">
        <v>202</v>
      </c>
      <c r="H3" t="s">
        <v>201</v>
      </c>
      <c r="J3" t="s">
        <v>203</v>
      </c>
      <c r="K3" t="s">
        <v>207</v>
      </c>
      <c r="M3">
        <v>2</v>
      </c>
    </row>
    <row r="4" spans="1:13" x14ac:dyDescent="0.15">
      <c r="A4" t="s">
        <v>474</v>
      </c>
      <c r="B4" t="s">
        <v>73</v>
      </c>
      <c r="C4" t="s">
        <v>197</v>
      </c>
      <c r="D4" t="s">
        <v>198</v>
      </c>
      <c r="E4" t="s">
        <v>205</v>
      </c>
      <c r="F4" t="s">
        <v>208</v>
      </c>
      <c r="G4" t="s">
        <v>210</v>
      </c>
      <c r="H4" t="s">
        <v>209</v>
      </c>
      <c r="J4" t="s">
        <v>203</v>
      </c>
      <c r="K4" t="s">
        <v>207</v>
      </c>
      <c r="M4">
        <v>3</v>
      </c>
    </row>
    <row r="5" spans="1:13" x14ac:dyDescent="0.15">
      <c r="A5" t="s">
        <v>473</v>
      </c>
      <c r="B5" t="s">
        <v>472</v>
      </c>
      <c r="C5" t="s">
        <v>197</v>
      </c>
      <c r="D5" t="s">
        <v>198</v>
      </c>
      <c r="E5" t="s">
        <v>205</v>
      </c>
      <c r="F5" t="s">
        <v>211</v>
      </c>
      <c r="G5" t="s">
        <v>210</v>
      </c>
      <c r="H5" t="s">
        <v>209</v>
      </c>
      <c r="J5" t="s">
        <v>203</v>
      </c>
      <c r="K5" t="s">
        <v>207</v>
      </c>
      <c r="M5">
        <v>4</v>
      </c>
    </row>
    <row r="6" spans="1:13" x14ac:dyDescent="0.15">
      <c r="A6" t="s">
        <v>471</v>
      </c>
      <c r="B6" t="s">
        <v>63</v>
      </c>
      <c r="C6" t="s">
        <v>197</v>
      </c>
      <c r="D6" t="s">
        <v>198</v>
      </c>
      <c r="E6" t="s">
        <v>212</v>
      </c>
      <c r="F6" t="s">
        <v>408</v>
      </c>
      <c r="G6" t="s">
        <v>210</v>
      </c>
      <c r="H6" t="s">
        <v>209</v>
      </c>
      <c r="I6" t="s">
        <v>195</v>
      </c>
      <c r="J6" t="s">
        <v>203</v>
      </c>
      <c r="K6" t="s">
        <v>207</v>
      </c>
      <c r="M6">
        <v>5</v>
      </c>
    </row>
    <row r="7" spans="1:13" x14ac:dyDescent="0.15">
      <c r="A7" t="s">
        <v>470</v>
      </c>
      <c r="B7" t="s">
        <v>143</v>
      </c>
      <c r="C7" t="s">
        <v>197</v>
      </c>
      <c r="D7" t="s">
        <v>198</v>
      </c>
      <c r="E7" t="s">
        <v>212</v>
      </c>
      <c r="F7" t="s">
        <v>408</v>
      </c>
      <c r="G7" t="s">
        <v>210</v>
      </c>
      <c r="H7" t="s">
        <v>209</v>
      </c>
      <c r="I7" t="s">
        <v>195</v>
      </c>
      <c r="J7" t="s">
        <v>203</v>
      </c>
      <c r="K7" t="s">
        <v>207</v>
      </c>
      <c r="M7">
        <v>6</v>
      </c>
    </row>
    <row r="8" spans="1:13" x14ac:dyDescent="0.15">
      <c r="A8" t="s">
        <v>469</v>
      </c>
      <c r="B8" t="s">
        <v>64</v>
      </c>
      <c r="C8" t="s">
        <v>197</v>
      </c>
      <c r="D8" t="s">
        <v>198</v>
      </c>
      <c r="E8" t="s">
        <v>212</v>
      </c>
      <c r="F8" t="s">
        <v>408</v>
      </c>
      <c r="G8" t="s">
        <v>210</v>
      </c>
      <c r="H8" t="s">
        <v>209</v>
      </c>
      <c r="I8" t="s">
        <v>195</v>
      </c>
      <c r="J8" t="s">
        <v>203</v>
      </c>
      <c r="K8" t="s">
        <v>207</v>
      </c>
      <c r="M8">
        <v>7</v>
      </c>
    </row>
    <row r="9" spans="1:13" x14ac:dyDescent="0.15">
      <c r="A9" t="s">
        <v>468</v>
      </c>
      <c r="B9" t="s">
        <v>65</v>
      </c>
      <c r="C9" t="s">
        <v>197</v>
      </c>
      <c r="D9" t="s">
        <v>198</v>
      </c>
      <c r="E9" t="s">
        <v>212</v>
      </c>
      <c r="F9" t="s">
        <v>408</v>
      </c>
      <c r="G9" t="s">
        <v>210</v>
      </c>
      <c r="H9" t="s">
        <v>209</v>
      </c>
      <c r="I9" t="s">
        <v>195</v>
      </c>
      <c r="J9" t="s">
        <v>203</v>
      </c>
      <c r="K9" t="s">
        <v>207</v>
      </c>
      <c r="M9">
        <v>8</v>
      </c>
    </row>
    <row r="10" spans="1:13" x14ac:dyDescent="0.15">
      <c r="A10" t="s">
        <v>467</v>
      </c>
      <c r="B10" t="s">
        <v>14</v>
      </c>
      <c r="C10" t="s">
        <v>213</v>
      </c>
      <c r="D10" t="s">
        <v>214</v>
      </c>
      <c r="E10" t="s">
        <v>384</v>
      </c>
      <c r="F10" t="s">
        <v>215</v>
      </c>
      <c r="G10" t="s">
        <v>210</v>
      </c>
      <c r="H10" t="s">
        <v>216</v>
      </c>
      <c r="J10" t="s">
        <v>203</v>
      </c>
      <c r="K10" t="s">
        <v>217</v>
      </c>
      <c r="M10">
        <v>9</v>
      </c>
    </row>
    <row r="11" spans="1:13" x14ac:dyDescent="0.15">
      <c r="A11" t="s">
        <v>466</v>
      </c>
      <c r="B11" t="s">
        <v>16</v>
      </c>
      <c r="C11" t="s">
        <v>213</v>
      </c>
      <c r="D11" t="s">
        <v>214</v>
      </c>
      <c r="E11" t="s">
        <v>465</v>
      </c>
      <c r="F11" t="s">
        <v>218</v>
      </c>
      <c r="G11" t="s">
        <v>210</v>
      </c>
      <c r="H11" t="s">
        <v>216</v>
      </c>
      <c r="J11" t="s">
        <v>203</v>
      </c>
      <c r="K11" t="s">
        <v>217</v>
      </c>
      <c r="M11">
        <v>10</v>
      </c>
    </row>
    <row r="12" spans="1:13" x14ac:dyDescent="0.15">
      <c r="A12" t="s">
        <v>464</v>
      </c>
      <c r="B12" t="s">
        <v>219</v>
      </c>
      <c r="C12" t="s">
        <v>213</v>
      </c>
      <c r="D12" t="s">
        <v>214</v>
      </c>
      <c r="E12" t="s">
        <v>372</v>
      </c>
      <c r="F12" t="s">
        <v>220</v>
      </c>
      <c r="G12" t="s">
        <v>210</v>
      </c>
      <c r="H12" t="s">
        <v>216</v>
      </c>
      <c r="J12" t="s">
        <v>203</v>
      </c>
      <c r="K12" t="s">
        <v>217</v>
      </c>
      <c r="M12">
        <v>11</v>
      </c>
    </row>
    <row r="13" spans="1:13" x14ac:dyDescent="0.15">
      <c r="A13" t="s">
        <v>463</v>
      </c>
      <c r="B13" t="s">
        <v>221</v>
      </c>
      <c r="C13" t="s">
        <v>197</v>
      </c>
      <c r="D13" t="s">
        <v>198</v>
      </c>
      <c r="E13" t="s">
        <v>354</v>
      </c>
      <c r="F13" t="s">
        <v>171</v>
      </c>
      <c r="G13" t="s">
        <v>210</v>
      </c>
      <c r="H13" t="s">
        <v>209</v>
      </c>
      <c r="I13" t="s">
        <v>195</v>
      </c>
      <c r="J13" t="s">
        <v>203</v>
      </c>
      <c r="K13" t="s">
        <v>204</v>
      </c>
      <c r="M13">
        <v>12</v>
      </c>
    </row>
    <row r="14" spans="1:13" x14ac:dyDescent="0.15">
      <c r="A14" t="s">
        <v>462</v>
      </c>
      <c r="B14" t="s">
        <v>66</v>
      </c>
      <c r="C14" t="s">
        <v>197</v>
      </c>
      <c r="D14" t="s">
        <v>198</v>
      </c>
      <c r="E14" t="s">
        <v>222</v>
      </c>
      <c r="F14" t="s">
        <v>223</v>
      </c>
      <c r="G14" t="s">
        <v>210</v>
      </c>
      <c r="H14" t="s">
        <v>209</v>
      </c>
      <c r="I14" t="s">
        <v>195</v>
      </c>
      <c r="J14" t="s">
        <v>203</v>
      </c>
      <c r="K14" t="s">
        <v>207</v>
      </c>
      <c r="M14">
        <v>13</v>
      </c>
    </row>
    <row r="15" spans="1:13" x14ac:dyDescent="0.15">
      <c r="A15" t="s">
        <v>461</v>
      </c>
      <c r="B15" t="s">
        <v>224</v>
      </c>
      <c r="C15" t="s">
        <v>197</v>
      </c>
      <c r="D15" t="s">
        <v>198</v>
      </c>
      <c r="E15" t="s">
        <v>205</v>
      </c>
      <c r="F15" t="s">
        <v>225</v>
      </c>
      <c r="G15" t="s">
        <v>210</v>
      </c>
      <c r="H15" t="s">
        <v>226</v>
      </c>
      <c r="J15" t="s">
        <v>203</v>
      </c>
      <c r="K15" t="s">
        <v>207</v>
      </c>
      <c r="M15">
        <v>14</v>
      </c>
    </row>
    <row r="16" spans="1:13" x14ac:dyDescent="0.15">
      <c r="A16" t="s">
        <v>460</v>
      </c>
      <c r="B16" t="s">
        <v>74</v>
      </c>
      <c r="C16" t="s">
        <v>227</v>
      </c>
      <c r="D16" t="s">
        <v>228</v>
      </c>
      <c r="E16" t="s">
        <v>229</v>
      </c>
      <c r="F16" t="s">
        <v>230</v>
      </c>
      <c r="G16" t="s">
        <v>210</v>
      </c>
      <c r="H16" t="s">
        <v>226</v>
      </c>
      <c r="J16" t="s">
        <v>203</v>
      </c>
      <c r="K16" t="s">
        <v>217</v>
      </c>
      <c r="M16">
        <v>15</v>
      </c>
    </row>
    <row r="17" spans="1:13" x14ac:dyDescent="0.15">
      <c r="A17" t="s">
        <v>459</v>
      </c>
      <c r="B17" t="s">
        <v>17</v>
      </c>
      <c r="C17" t="s">
        <v>197</v>
      </c>
      <c r="D17" t="s">
        <v>198</v>
      </c>
      <c r="E17" t="s">
        <v>212</v>
      </c>
      <c r="F17" t="s">
        <v>231</v>
      </c>
      <c r="G17" t="s">
        <v>210</v>
      </c>
      <c r="H17" t="s">
        <v>226</v>
      </c>
      <c r="I17" t="s">
        <v>195</v>
      </c>
      <c r="J17" t="s">
        <v>203</v>
      </c>
      <c r="K17" t="s">
        <v>207</v>
      </c>
      <c r="M17">
        <v>16</v>
      </c>
    </row>
    <row r="18" spans="1:13" x14ac:dyDescent="0.15">
      <c r="A18" t="s">
        <v>458</v>
      </c>
      <c r="B18" t="s">
        <v>75</v>
      </c>
      <c r="C18" t="s">
        <v>197</v>
      </c>
      <c r="D18" t="s">
        <v>198</v>
      </c>
      <c r="E18" t="s">
        <v>232</v>
      </c>
      <c r="F18" t="s">
        <v>381</v>
      </c>
      <c r="G18" t="s">
        <v>210</v>
      </c>
      <c r="H18" t="s">
        <v>380</v>
      </c>
      <c r="J18" t="s">
        <v>203</v>
      </c>
      <c r="K18" t="s">
        <v>207</v>
      </c>
      <c r="M18">
        <v>17</v>
      </c>
    </row>
    <row r="19" spans="1:13" x14ac:dyDescent="0.15">
      <c r="A19" t="s">
        <v>457</v>
      </c>
      <c r="B19" t="s">
        <v>190</v>
      </c>
      <c r="C19" t="s">
        <v>213</v>
      </c>
      <c r="D19" t="s">
        <v>389</v>
      </c>
      <c r="E19" t="s">
        <v>456</v>
      </c>
      <c r="F19" t="s">
        <v>455</v>
      </c>
      <c r="G19" t="s">
        <v>210</v>
      </c>
      <c r="H19" t="s">
        <v>216</v>
      </c>
      <c r="J19" t="s">
        <v>203</v>
      </c>
      <c r="K19" t="s">
        <v>207</v>
      </c>
      <c r="M19">
        <v>18</v>
      </c>
    </row>
    <row r="20" spans="1:13" x14ac:dyDescent="0.15">
      <c r="A20" t="s">
        <v>454</v>
      </c>
      <c r="B20" t="s">
        <v>76</v>
      </c>
      <c r="C20" t="s">
        <v>197</v>
      </c>
      <c r="D20" t="s">
        <v>198</v>
      </c>
      <c r="E20" t="s">
        <v>432</v>
      </c>
      <c r="F20" t="s">
        <v>432</v>
      </c>
      <c r="G20" t="s">
        <v>210</v>
      </c>
      <c r="H20" t="s">
        <v>209</v>
      </c>
      <c r="I20" t="s">
        <v>195</v>
      </c>
      <c r="J20" t="s">
        <v>203</v>
      </c>
      <c r="K20" t="s">
        <v>204</v>
      </c>
      <c r="M20">
        <v>19</v>
      </c>
    </row>
    <row r="21" spans="1:13" x14ac:dyDescent="0.15">
      <c r="A21" t="s">
        <v>453</v>
      </c>
      <c r="B21" t="s">
        <v>77</v>
      </c>
      <c r="C21" t="s">
        <v>197</v>
      </c>
      <c r="D21" t="s">
        <v>198</v>
      </c>
      <c r="E21" t="s">
        <v>432</v>
      </c>
      <c r="F21" t="s">
        <v>432</v>
      </c>
      <c r="G21" t="s">
        <v>210</v>
      </c>
      <c r="H21" t="s">
        <v>209</v>
      </c>
      <c r="I21" t="s">
        <v>195</v>
      </c>
      <c r="J21" t="s">
        <v>203</v>
      </c>
      <c r="K21" t="s">
        <v>204</v>
      </c>
      <c r="M21">
        <v>20</v>
      </c>
    </row>
    <row r="22" spans="1:13" x14ac:dyDescent="0.15">
      <c r="A22" t="s">
        <v>452</v>
      </c>
      <c r="B22" t="s">
        <v>67</v>
      </c>
      <c r="C22" t="s">
        <v>227</v>
      </c>
      <c r="D22" t="s">
        <v>228</v>
      </c>
      <c r="E22" t="s">
        <v>229</v>
      </c>
      <c r="F22" t="s">
        <v>233</v>
      </c>
      <c r="G22" t="s">
        <v>210</v>
      </c>
      <c r="H22" t="s">
        <v>355</v>
      </c>
      <c r="J22" t="s">
        <v>203</v>
      </c>
      <c r="K22" t="s">
        <v>217</v>
      </c>
      <c r="M22">
        <v>21</v>
      </c>
    </row>
    <row r="23" spans="1:13" x14ac:dyDescent="0.15">
      <c r="A23" t="s">
        <v>128</v>
      </c>
      <c r="B23" t="s">
        <v>127</v>
      </c>
      <c r="C23" t="s">
        <v>197</v>
      </c>
      <c r="D23" t="s">
        <v>198</v>
      </c>
      <c r="E23" t="s">
        <v>205</v>
      </c>
      <c r="F23" t="s">
        <v>234</v>
      </c>
      <c r="G23" t="s">
        <v>210</v>
      </c>
      <c r="H23" t="s">
        <v>209</v>
      </c>
      <c r="J23" t="s">
        <v>203</v>
      </c>
      <c r="K23" t="s">
        <v>207</v>
      </c>
      <c r="M23">
        <v>22</v>
      </c>
    </row>
    <row r="24" spans="1:13" x14ac:dyDescent="0.15">
      <c r="A24" t="s">
        <v>451</v>
      </c>
      <c r="B24" t="s">
        <v>68</v>
      </c>
      <c r="C24" t="s">
        <v>197</v>
      </c>
      <c r="D24" t="s">
        <v>198</v>
      </c>
      <c r="E24" t="s">
        <v>212</v>
      </c>
      <c r="F24" t="s">
        <v>408</v>
      </c>
      <c r="G24" t="s">
        <v>210</v>
      </c>
      <c r="H24" t="s">
        <v>209</v>
      </c>
      <c r="I24" t="s">
        <v>195</v>
      </c>
      <c r="J24" t="s">
        <v>203</v>
      </c>
      <c r="K24" t="s">
        <v>207</v>
      </c>
      <c r="M24">
        <v>23</v>
      </c>
    </row>
    <row r="25" spans="1:13" x14ac:dyDescent="0.15">
      <c r="A25" t="s">
        <v>450</v>
      </c>
      <c r="B25" t="s">
        <v>78</v>
      </c>
      <c r="C25" t="s">
        <v>197</v>
      </c>
      <c r="D25" t="s">
        <v>198</v>
      </c>
      <c r="E25" t="s">
        <v>205</v>
      </c>
      <c r="F25" t="s">
        <v>225</v>
      </c>
      <c r="G25" t="s">
        <v>210</v>
      </c>
      <c r="H25" t="s">
        <v>226</v>
      </c>
      <c r="J25" t="s">
        <v>203</v>
      </c>
      <c r="K25" t="s">
        <v>207</v>
      </c>
      <c r="M25">
        <v>24</v>
      </c>
    </row>
    <row r="26" spans="1:13" x14ac:dyDescent="0.15">
      <c r="A26" t="s">
        <v>449</v>
      </c>
      <c r="B26" t="s">
        <v>79</v>
      </c>
      <c r="C26" t="s">
        <v>197</v>
      </c>
      <c r="D26" t="s">
        <v>198</v>
      </c>
      <c r="E26" t="s">
        <v>205</v>
      </c>
      <c r="F26" t="s">
        <v>235</v>
      </c>
      <c r="G26" t="s">
        <v>210</v>
      </c>
      <c r="H26" t="s">
        <v>236</v>
      </c>
      <c r="J26" t="s">
        <v>203</v>
      </c>
      <c r="K26" t="s">
        <v>207</v>
      </c>
      <c r="M26">
        <v>25</v>
      </c>
    </row>
    <row r="27" spans="1:13" x14ac:dyDescent="0.15">
      <c r="A27" t="s">
        <v>448</v>
      </c>
      <c r="B27" t="s">
        <v>237</v>
      </c>
      <c r="C27" t="s">
        <v>197</v>
      </c>
      <c r="D27" t="s">
        <v>198</v>
      </c>
      <c r="E27" t="s">
        <v>205</v>
      </c>
      <c r="F27" t="s">
        <v>238</v>
      </c>
      <c r="G27" t="s">
        <v>210</v>
      </c>
      <c r="H27" t="s">
        <v>226</v>
      </c>
      <c r="J27" t="s">
        <v>203</v>
      </c>
      <c r="K27" t="s">
        <v>207</v>
      </c>
      <c r="M27">
        <v>26</v>
      </c>
    </row>
    <row r="28" spans="1:13" x14ac:dyDescent="0.15">
      <c r="A28" t="s">
        <v>447</v>
      </c>
      <c r="B28" t="s">
        <v>446</v>
      </c>
      <c r="C28" t="s">
        <v>227</v>
      </c>
      <c r="D28" t="s">
        <v>228</v>
      </c>
      <c r="E28" t="s">
        <v>229</v>
      </c>
      <c r="F28" t="s">
        <v>230</v>
      </c>
      <c r="G28" t="s">
        <v>210</v>
      </c>
      <c r="H28" t="s">
        <v>226</v>
      </c>
      <c r="J28" t="s">
        <v>203</v>
      </c>
      <c r="K28" t="s">
        <v>217</v>
      </c>
      <c r="M28">
        <v>27</v>
      </c>
    </row>
    <row r="29" spans="1:13" x14ac:dyDescent="0.15">
      <c r="A29" t="s">
        <v>445</v>
      </c>
      <c r="B29" t="s">
        <v>444</v>
      </c>
      <c r="C29" t="s">
        <v>197</v>
      </c>
      <c r="D29" t="s">
        <v>198</v>
      </c>
      <c r="E29" t="s">
        <v>205</v>
      </c>
      <c r="F29" t="s">
        <v>206</v>
      </c>
      <c r="G29" t="s">
        <v>202</v>
      </c>
      <c r="H29" t="s">
        <v>201</v>
      </c>
      <c r="J29" t="s">
        <v>203</v>
      </c>
      <c r="K29" t="s">
        <v>207</v>
      </c>
      <c r="M29">
        <v>28</v>
      </c>
    </row>
    <row r="30" spans="1:13" x14ac:dyDescent="0.15">
      <c r="A30" t="s">
        <v>443</v>
      </c>
      <c r="B30" t="s">
        <v>239</v>
      </c>
      <c r="C30" t="s">
        <v>197</v>
      </c>
      <c r="D30" t="s">
        <v>198</v>
      </c>
      <c r="E30" t="s">
        <v>240</v>
      </c>
      <c r="F30" t="s">
        <v>240</v>
      </c>
      <c r="G30" t="s">
        <v>210</v>
      </c>
      <c r="H30" t="s">
        <v>209</v>
      </c>
      <c r="I30" t="s">
        <v>195</v>
      </c>
      <c r="J30" t="s">
        <v>203</v>
      </c>
      <c r="K30" t="s">
        <v>204</v>
      </c>
      <c r="M30">
        <v>29</v>
      </c>
    </row>
    <row r="31" spans="1:13" x14ac:dyDescent="0.15">
      <c r="A31" t="s">
        <v>442</v>
      </c>
      <c r="B31" t="s">
        <v>80</v>
      </c>
      <c r="C31" t="s">
        <v>197</v>
      </c>
      <c r="D31" t="s">
        <v>198</v>
      </c>
      <c r="E31" t="s">
        <v>241</v>
      </c>
      <c r="F31" t="s">
        <v>241</v>
      </c>
      <c r="G31" t="s">
        <v>210</v>
      </c>
      <c r="H31" t="s">
        <v>209</v>
      </c>
      <c r="I31" t="s">
        <v>195</v>
      </c>
      <c r="J31" t="s">
        <v>203</v>
      </c>
      <c r="K31" t="s">
        <v>204</v>
      </c>
      <c r="M31">
        <v>30</v>
      </c>
    </row>
    <row r="32" spans="1:13" x14ac:dyDescent="0.15">
      <c r="A32" t="s">
        <v>441</v>
      </c>
      <c r="B32" t="s">
        <v>81</v>
      </c>
      <c r="C32" t="s">
        <v>197</v>
      </c>
      <c r="D32" t="s">
        <v>198</v>
      </c>
      <c r="E32" t="s">
        <v>242</v>
      </c>
      <c r="F32" t="s">
        <v>243</v>
      </c>
      <c r="G32" t="s">
        <v>210</v>
      </c>
      <c r="H32" t="s">
        <v>209</v>
      </c>
      <c r="I32" t="s">
        <v>195</v>
      </c>
      <c r="J32" t="s">
        <v>203</v>
      </c>
      <c r="K32" t="s">
        <v>204</v>
      </c>
      <c r="M32">
        <v>31</v>
      </c>
    </row>
    <row r="33" spans="1:13" x14ac:dyDescent="0.15">
      <c r="A33" t="s">
        <v>440</v>
      </c>
      <c r="B33" t="s">
        <v>82</v>
      </c>
      <c r="C33" t="s">
        <v>197</v>
      </c>
      <c r="D33" t="s">
        <v>198</v>
      </c>
      <c r="E33" t="s">
        <v>244</v>
      </c>
      <c r="F33" t="s">
        <v>244</v>
      </c>
      <c r="G33" t="s">
        <v>210</v>
      </c>
      <c r="H33" t="s">
        <v>209</v>
      </c>
      <c r="I33" t="s">
        <v>195</v>
      </c>
      <c r="J33" t="s">
        <v>203</v>
      </c>
      <c r="K33" t="s">
        <v>204</v>
      </c>
      <c r="M33">
        <v>32</v>
      </c>
    </row>
    <row r="34" spans="1:13" x14ac:dyDescent="0.15">
      <c r="A34" t="s">
        <v>439</v>
      </c>
      <c r="B34" t="s">
        <v>83</v>
      </c>
      <c r="C34" t="s">
        <v>197</v>
      </c>
      <c r="D34" t="s">
        <v>198</v>
      </c>
      <c r="E34" t="s">
        <v>244</v>
      </c>
      <c r="F34" t="s">
        <v>244</v>
      </c>
      <c r="G34" t="s">
        <v>210</v>
      </c>
      <c r="H34" t="s">
        <v>209</v>
      </c>
      <c r="I34" t="s">
        <v>195</v>
      </c>
      <c r="J34" t="s">
        <v>203</v>
      </c>
      <c r="K34" t="s">
        <v>204</v>
      </c>
      <c r="M34">
        <v>33</v>
      </c>
    </row>
    <row r="35" spans="1:13" x14ac:dyDescent="0.15">
      <c r="A35" t="s">
        <v>438</v>
      </c>
      <c r="B35" t="s">
        <v>84</v>
      </c>
      <c r="C35" t="s">
        <v>197</v>
      </c>
      <c r="D35" t="s">
        <v>198</v>
      </c>
      <c r="E35" t="s">
        <v>432</v>
      </c>
      <c r="F35" t="s">
        <v>432</v>
      </c>
      <c r="G35" t="s">
        <v>210</v>
      </c>
      <c r="H35" t="s">
        <v>209</v>
      </c>
      <c r="I35" t="s">
        <v>195</v>
      </c>
      <c r="J35" t="s">
        <v>203</v>
      </c>
      <c r="K35" t="s">
        <v>204</v>
      </c>
      <c r="M35">
        <v>34</v>
      </c>
    </row>
    <row r="36" spans="1:13" x14ac:dyDescent="0.15">
      <c r="A36" t="s">
        <v>437</v>
      </c>
      <c r="B36" t="s">
        <v>85</v>
      </c>
      <c r="C36" t="s">
        <v>197</v>
      </c>
      <c r="D36" t="s">
        <v>198</v>
      </c>
      <c r="E36" t="s">
        <v>432</v>
      </c>
      <c r="F36" t="s">
        <v>432</v>
      </c>
      <c r="G36" t="s">
        <v>210</v>
      </c>
      <c r="H36" t="s">
        <v>209</v>
      </c>
      <c r="I36" t="s">
        <v>195</v>
      </c>
      <c r="J36" t="s">
        <v>203</v>
      </c>
      <c r="K36" t="s">
        <v>204</v>
      </c>
      <c r="M36">
        <v>35</v>
      </c>
    </row>
    <row r="37" spans="1:13" x14ac:dyDescent="0.15">
      <c r="A37" t="s">
        <v>436</v>
      </c>
      <c r="B37" t="s">
        <v>435</v>
      </c>
      <c r="C37" t="s">
        <v>197</v>
      </c>
      <c r="D37" t="s">
        <v>198</v>
      </c>
      <c r="E37" t="s">
        <v>199</v>
      </c>
      <c r="F37" t="s">
        <v>245</v>
      </c>
      <c r="G37" t="s">
        <v>210</v>
      </c>
      <c r="H37" t="s">
        <v>209</v>
      </c>
      <c r="J37" t="s">
        <v>203</v>
      </c>
      <c r="K37" t="s">
        <v>204</v>
      </c>
      <c r="M37">
        <v>36</v>
      </c>
    </row>
    <row r="38" spans="1:13" x14ac:dyDescent="0.15">
      <c r="A38" t="s">
        <v>434</v>
      </c>
      <c r="B38" t="s">
        <v>86</v>
      </c>
      <c r="C38" t="s">
        <v>197</v>
      </c>
      <c r="D38" t="s">
        <v>198</v>
      </c>
      <c r="E38" t="s">
        <v>242</v>
      </c>
      <c r="F38" t="s">
        <v>246</v>
      </c>
      <c r="G38" t="s">
        <v>210</v>
      </c>
      <c r="H38" t="s">
        <v>209</v>
      </c>
      <c r="I38" t="s">
        <v>195</v>
      </c>
      <c r="J38" t="s">
        <v>203</v>
      </c>
      <c r="K38" t="s">
        <v>204</v>
      </c>
      <c r="M38">
        <v>37</v>
      </c>
    </row>
    <row r="39" spans="1:13" x14ac:dyDescent="0.15">
      <c r="A39" t="s">
        <v>433</v>
      </c>
      <c r="B39" t="s">
        <v>87</v>
      </c>
      <c r="C39" t="s">
        <v>197</v>
      </c>
      <c r="D39" t="s">
        <v>198</v>
      </c>
      <c r="E39" t="s">
        <v>432</v>
      </c>
      <c r="F39" t="s">
        <v>432</v>
      </c>
      <c r="G39" t="s">
        <v>210</v>
      </c>
      <c r="H39" t="s">
        <v>209</v>
      </c>
      <c r="I39" t="s">
        <v>195</v>
      </c>
      <c r="J39" t="s">
        <v>203</v>
      </c>
      <c r="K39" t="s">
        <v>204</v>
      </c>
      <c r="M39">
        <v>38</v>
      </c>
    </row>
    <row r="40" spans="1:13" x14ac:dyDescent="0.15">
      <c r="A40" t="s">
        <v>431</v>
      </c>
      <c r="B40" t="s">
        <v>88</v>
      </c>
      <c r="C40" t="s">
        <v>197</v>
      </c>
      <c r="D40" t="s">
        <v>198</v>
      </c>
      <c r="E40" t="s">
        <v>242</v>
      </c>
      <c r="F40" t="s">
        <v>247</v>
      </c>
      <c r="G40" t="s">
        <v>210</v>
      </c>
      <c r="H40" t="s">
        <v>209</v>
      </c>
      <c r="I40" t="s">
        <v>195</v>
      </c>
      <c r="J40" t="s">
        <v>203</v>
      </c>
      <c r="K40" t="s">
        <v>204</v>
      </c>
      <c r="M40">
        <v>39</v>
      </c>
    </row>
    <row r="41" spans="1:13" x14ac:dyDescent="0.15">
      <c r="A41" t="s">
        <v>430</v>
      </c>
      <c r="B41" t="s">
        <v>89</v>
      </c>
      <c r="C41" t="s">
        <v>197</v>
      </c>
      <c r="D41" t="s">
        <v>198</v>
      </c>
      <c r="E41" t="s">
        <v>242</v>
      </c>
      <c r="F41" t="s">
        <v>247</v>
      </c>
      <c r="G41" t="s">
        <v>210</v>
      </c>
      <c r="H41" t="s">
        <v>209</v>
      </c>
      <c r="I41" t="s">
        <v>195</v>
      </c>
      <c r="J41" t="s">
        <v>203</v>
      </c>
      <c r="K41" t="s">
        <v>204</v>
      </c>
      <c r="M41">
        <v>40</v>
      </c>
    </row>
    <row r="42" spans="1:13" x14ac:dyDescent="0.15">
      <c r="A42" t="s">
        <v>429</v>
      </c>
      <c r="B42" t="s">
        <v>248</v>
      </c>
      <c r="C42" t="s">
        <v>197</v>
      </c>
      <c r="D42" t="s">
        <v>198</v>
      </c>
      <c r="E42" t="s">
        <v>249</v>
      </c>
      <c r="F42" t="s">
        <v>249</v>
      </c>
      <c r="G42" t="s">
        <v>210</v>
      </c>
      <c r="H42" t="s">
        <v>209</v>
      </c>
      <c r="I42" t="s">
        <v>195</v>
      </c>
      <c r="J42" t="s">
        <v>203</v>
      </c>
      <c r="K42" t="s">
        <v>204</v>
      </c>
      <c r="M42">
        <v>41</v>
      </c>
    </row>
    <row r="43" spans="1:13" x14ac:dyDescent="0.15">
      <c r="A43" t="s">
        <v>428</v>
      </c>
      <c r="B43" t="s">
        <v>90</v>
      </c>
      <c r="C43" t="s">
        <v>197</v>
      </c>
      <c r="D43" t="s">
        <v>198</v>
      </c>
      <c r="E43" t="s">
        <v>242</v>
      </c>
      <c r="F43" t="s">
        <v>250</v>
      </c>
      <c r="G43" t="s">
        <v>210</v>
      </c>
      <c r="H43" t="s">
        <v>209</v>
      </c>
      <c r="I43" t="s">
        <v>195</v>
      </c>
      <c r="J43" t="s">
        <v>203</v>
      </c>
      <c r="K43" t="s">
        <v>204</v>
      </c>
      <c r="M43">
        <v>42</v>
      </c>
    </row>
    <row r="44" spans="1:13" x14ac:dyDescent="0.15">
      <c r="A44" t="s">
        <v>427</v>
      </c>
      <c r="B44" t="s">
        <v>91</v>
      </c>
      <c r="C44" t="s">
        <v>197</v>
      </c>
      <c r="D44" t="s">
        <v>198</v>
      </c>
      <c r="E44" t="s">
        <v>241</v>
      </c>
      <c r="F44" t="s">
        <v>241</v>
      </c>
      <c r="G44" t="s">
        <v>210</v>
      </c>
      <c r="H44" t="s">
        <v>209</v>
      </c>
      <c r="I44" t="s">
        <v>195</v>
      </c>
      <c r="J44" t="s">
        <v>203</v>
      </c>
      <c r="K44" t="s">
        <v>204</v>
      </c>
      <c r="M44">
        <v>43</v>
      </c>
    </row>
    <row r="45" spans="1:13" x14ac:dyDescent="0.15">
      <c r="A45" t="s">
        <v>426</v>
      </c>
      <c r="B45" t="s">
        <v>92</v>
      </c>
      <c r="C45" t="s">
        <v>197</v>
      </c>
      <c r="D45" t="s">
        <v>198</v>
      </c>
      <c r="E45" t="s">
        <v>251</v>
      </c>
      <c r="F45" t="s">
        <v>251</v>
      </c>
      <c r="G45" t="s">
        <v>210</v>
      </c>
      <c r="H45" t="s">
        <v>209</v>
      </c>
      <c r="I45" t="s">
        <v>195</v>
      </c>
      <c r="J45" t="s">
        <v>203</v>
      </c>
      <c r="K45" t="s">
        <v>204</v>
      </c>
      <c r="M45">
        <v>44</v>
      </c>
    </row>
    <row r="46" spans="1:13" x14ac:dyDescent="0.15">
      <c r="A46" t="s">
        <v>425</v>
      </c>
      <c r="B46" t="s">
        <v>93</v>
      </c>
      <c r="C46" t="s">
        <v>197</v>
      </c>
      <c r="D46" t="s">
        <v>198</v>
      </c>
      <c r="E46" t="s">
        <v>251</v>
      </c>
      <c r="F46" t="s">
        <v>251</v>
      </c>
      <c r="G46" t="s">
        <v>210</v>
      </c>
      <c r="H46" t="s">
        <v>209</v>
      </c>
      <c r="I46" t="s">
        <v>195</v>
      </c>
      <c r="J46" t="s">
        <v>203</v>
      </c>
      <c r="K46" t="s">
        <v>204</v>
      </c>
      <c r="M46">
        <v>45</v>
      </c>
    </row>
    <row r="47" spans="1:13" x14ac:dyDescent="0.15">
      <c r="A47" t="s">
        <v>424</v>
      </c>
      <c r="B47" t="s">
        <v>94</v>
      </c>
      <c r="C47" t="s">
        <v>197</v>
      </c>
      <c r="D47" t="s">
        <v>198</v>
      </c>
      <c r="E47" t="s">
        <v>251</v>
      </c>
      <c r="F47" t="s">
        <v>251</v>
      </c>
      <c r="G47" t="s">
        <v>210</v>
      </c>
      <c r="H47" t="s">
        <v>209</v>
      </c>
      <c r="I47" t="s">
        <v>195</v>
      </c>
      <c r="J47" t="s">
        <v>203</v>
      </c>
      <c r="K47" t="s">
        <v>204</v>
      </c>
      <c r="M47">
        <v>46</v>
      </c>
    </row>
    <row r="48" spans="1:13" x14ac:dyDescent="0.15">
      <c r="A48" t="s">
        <v>423</v>
      </c>
      <c r="B48" t="s">
        <v>95</v>
      </c>
      <c r="C48" t="s">
        <v>197</v>
      </c>
      <c r="D48" t="s">
        <v>198</v>
      </c>
      <c r="E48" t="s">
        <v>251</v>
      </c>
      <c r="F48" t="s">
        <v>251</v>
      </c>
      <c r="G48" t="s">
        <v>210</v>
      </c>
      <c r="H48" t="s">
        <v>209</v>
      </c>
      <c r="I48" t="s">
        <v>195</v>
      </c>
      <c r="J48" t="s">
        <v>203</v>
      </c>
      <c r="K48" t="s">
        <v>204</v>
      </c>
      <c r="M48">
        <v>47</v>
      </c>
    </row>
    <row r="49" spans="1:13" x14ac:dyDescent="0.15">
      <c r="A49" t="s">
        <v>422</v>
      </c>
      <c r="B49" t="s">
        <v>96</v>
      </c>
      <c r="C49" t="s">
        <v>197</v>
      </c>
      <c r="D49" t="s">
        <v>198</v>
      </c>
      <c r="E49" t="s">
        <v>251</v>
      </c>
      <c r="F49" t="s">
        <v>251</v>
      </c>
      <c r="G49" t="s">
        <v>210</v>
      </c>
      <c r="H49" t="s">
        <v>209</v>
      </c>
      <c r="I49" t="s">
        <v>195</v>
      </c>
      <c r="J49" t="s">
        <v>203</v>
      </c>
      <c r="K49" t="s">
        <v>204</v>
      </c>
      <c r="M49">
        <v>48</v>
      </c>
    </row>
    <row r="50" spans="1:13" x14ac:dyDescent="0.15">
      <c r="A50" t="s">
        <v>421</v>
      </c>
      <c r="B50" t="s">
        <v>97</v>
      </c>
      <c r="C50" t="s">
        <v>197</v>
      </c>
      <c r="D50" t="s">
        <v>198</v>
      </c>
      <c r="E50" t="s">
        <v>244</v>
      </c>
      <c r="F50" t="s">
        <v>244</v>
      </c>
      <c r="G50" t="s">
        <v>210</v>
      </c>
      <c r="H50" t="s">
        <v>209</v>
      </c>
      <c r="I50" t="s">
        <v>195</v>
      </c>
      <c r="J50" t="s">
        <v>203</v>
      </c>
      <c r="K50" t="s">
        <v>204</v>
      </c>
      <c r="M50">
        <v>49</v>
      </c>
    </row>
    <row r="51" spans="1:13" x14ac:dyDescent="0.15">
      <c r="A51" t="s">
        <v>420</v>
      </c>
      <c r="B51" t="s">
        <v>98</v>
      </c>
      <c r="C51" t="s">
        <v>197</v>
      </c>
      <c r="D51" t="s">
        <v>198</v>
      </c>
      <c r="E51" t="s">
        <v>222</v>
      </c>
      <c r="F51" t="s">
        <v>223</v>
      </c>
      <c r="G51" t="s">
        <v>210</v>
      </c>
      <c r="H51" t="s">
        <v>209</v>
      </c>
      <c r="I51" t="s">
        <v>195</v>
      </c>
      <c r="J51" t="s">
        <v>203</v>
      </c>
      <c r="K51" t="s">
        <v>204</v>
      </c>
      <c r="M51">
        <v>50</v>
      </c>
    </row>
    <row r="52" spans="1:13" x14ac:dyDescent="0.15">
      <c r="A52" t="s">
        <v>419</v>
      </c>
      <c r="B52" t="s">
        <v>99</v>
      </c>
      <c r="C52" t="s">
        <v>197</v>
      </c>
      <c r="D52" t="s">
        <v>198</v>
      </c>
      <c r="E52" t="s">
        <v>222</v>
      </c>
      <c r="F52" t="s">
        <v>223</v>
      </c>
      <c r="G52" t="s">
        <v>210</v>
      </c>
      <c r="H52" t="s">
        <v>209</v>
      </c>
      <c r="I52" t="s">
        <v>195</v>
      </c>
      <c r="J52" t="s">
        <v>203</v>
      </c>
      <c r="K52" t="s">
        <v>204</v>
      </c>
      <c r="M52">
        <v>51</v>
      </c>
    </row>
    <row r="53" spans="1:13" x14ac:dyDescent="0.15">
      <c r="A53" t="s">
        <v>418</v>
      </c>
      <c r="B53" t="s">
        <v>100</v>
      </c>
      <c r="C53" t="s">
        <v>197</v>
      </c>
      <c r="D53" t="s">
        <v>198</v>
      </c>
      <c r="E53" t="s">
        <v>222</v>
      </c>
      <c r="F53" t="s">
        <v>223</v>
      </c>
      <c r="G53" t="s">
        <v>210</v>
      </c>
      <c r="H53" t="s">
        <v>209</v>
      </c>
      <c r="I53" t="s">
        <v>195</v>
      </c>
      <c r="J53" t="s">
        <v>203</v>
      </c>
      <c r="K53" t="s">
        <v>204</v>
      </c>
      <c r="M53">
        <v>52</v>
      </c>
    </row>
    <row r="54" spans="1:13" x14ac:dyDescent="0.15">
      <c r="A54" t="s">
        <v>417</v>
      </c>
      <c r="B54" t="s">
        <v>101</v>
      </c>
      <c r="C54" t="s">
        <v>197</v>
      </c>
      <c r="D54" t="s">
        <v>198</v>
      </c>
      <c r="E54" t="s">
        <v>222</v>
      </c>
      <c r="F54" t="s">
        <v>413</v>
      </c>
      <c r="G54" t="s">
        <v>210</v>
      </c>
      <c r="H54" t="s">
        <v>209</v>
      </c>
      <c r="I54" t="s">
        <v>195</v>
      </c>
      <c r="J54" t="s">
        <v>203</v>
      </c>
      <c r="K54" t="s">
        <v>204</v>
      </c>
      <c r="M54">
        <v>53</v>
      </c>
    </row>
    <row r="55" spans="1:13" x14ac:dyDescent="0.15">
      <c r="A55" t="s">
        <v>416</v>
      </c>
      <c r="B55" t="s">
        <v>102</v>
      </c>
      <c r="C55" t="s">
        <v>197</v>
      </c>
      <c r="D55" t="s">
        <v>198</v>
      </c>
      <c r="E55" t="s">
        <v>222</v>
      </c>
      <c r="F55" t="s">
        <v>413</v>
      </c>
      <c r="G55" t="s">
        <v>210</v>
      </c>
      <c r="H55" t="s">
        <v>209</v>
      </c>
      <c r="I55" t="s">
        <v>195</v>
      </c>
      <c r="J55" t="s">
        <v>203</v>
      </c>
      <c r="K55" t="s">
        <v>204</v>
      </c>
      <c r="M55">
        <v>54</v>
      </c>
    </row>
    <row r="56" spans="1:13" x14ac:dyDescent="0.15">
      <c r="A56" t="s">
        <v>415</v>
      </c>
      <c r="B56" t="s">
        <v>103</v>
      </c>
      <c r="C56" t="s">
        <v>197</v>
      </c>
      <c r="D56" t="s">
        <v>198</v>
      </c>
      <c r="E56" t="s">
        <v>222</v>
      </c>
      <c r="F56" t="s">
        <v>413</v>
      </c>
      <c r="G56" t="s">
        <v>210</v>
      </c>
      <c r="H56" t="s">
        <v>209</v>
      </c>
      <c r="I56" t="s">
        <v>195</v>
      </c>
      <c r="J56" t="s">
        <v>203</v>
      </c>
      <c r="K56" t="s">
        <v>204</v>
      </c>
      <c r="M56">
        <v>55</v>
      </c>
    </row>
    <row r="57" spans="1:13" x14ac:dyDescent="0.15">
      <c r="A57" t="s">
        <v>414</v>
      </c>
      <c r="B57" t="s">
        <v>252</v>
      </c>
      <c r="C57" t="s">
        <v>197</v>
      </c>
      <c r="D57" t="s">
        <v>198</v>
      </c>
      <c r="E57" t="s">
        <v>222</v>
      </c>
      <c r="F57" t="s">
        <v>413</v>
      </c>
      <c r="G57" t="s">
        <v>210</v>
      </c>
      <c r="H57" t="s">
        <v>209</v>
      </c>
      <c r="I57" t="s">
        <v>195</v>
      </c>
      <c r="J57" t="s">
        <v>203</v>
      </c>
      <c r="K57" t="s">
        <v>204</v>
      </c>
      <c r="M57">
        <v>56</v>
      </c>
    </row>
    <row r="58" spans="1:13" x14ac:dyDescent="0.15">
      <c r="A58" t="s">
        <v>412</v>
      </c>
      <c r="B58" t="s">
        <v>253</v>
      </c>
      <c r="C58" t="s">
        <v>197</v>
      </c>
      <c r="D58" t="s">
        <v>198</v>
      </c>
      <c r="E58" t="s">
        <v>222</v>
      </c>
      <c r="F58" t="s">
        <v>254</v>
      </c>
      <c r="G58" t="s">
        <v>210</v>
      </c>
      <c r="H58" t="s">
        <v>209</v>
      </c>
      <c r="I58" t="s">
        <v>195</v>
      </c>
      <c r="J58" t="s">
        <v>203</v>
      </c>
      <c r="K58" t="s">
        <v>204</v>
      </c>
      <c r="M58">
        <v>57</v>
      </c>
    </row>
    <row r="59" spans="1:13" x14ac:dyDescent="0.15">
      <c r="A59" t="s">
        <v>411</v>
      </c>
      <c r="B59" t="s">
        <v>104</v>
      </c>
      <c r="C59" t="s">
        <v>197</v>
      </c>
      <c r="D59" t="s">
        <v>198</v>
      </c>
      <c r="E59" t="s">
        <v>222</v>
      </c>
      <c r="F59" t="s">
        <v>255</v>
      </c>
      <c r="G59" t="s">
        <v>210</v>
      </c>
      <c r="H59" t="s">
        <v>209</v>
      </c>
      <c r="I59" t="s">
        <v>195</v>
      </c>
      <c r="J59" t="s">
        <v>203</v>
      </c>
      <c r="K59" t="s">
        <v>204</v>
      </c>
      <c r="M59">
        <v>58</v>
      </c>
    </row>
    <row r="60" spans="1:13" x14ac:dyDescent="0.15">
      <c r="A60" t="s">
        <v>410</v>
      </c>
      <c r="B60" t="s">
        <v>105</v>
      </c>
      <c r="C60" t="s">
        <v>197</v>
      </c>
      <c r="D60" t="s">
        <v>198</v>
      </c>
      <c r="E60" t="s">
        <v>222</v>
      </c>
      <c r="F60" t="s">
        <v>255</v>
      </c>
      <c r="G60" t="s">
        <v>210</v>
      </c>
      <c r="H60" t="s">
        <v>209</v>
      </c>
      <c r="I60" t="s">
        <v>195</v>
      </c>
      <c r="J60" t="s">
        <v>203</v>
      </c>
      <c r="K60" t="s">
        <v>204</v>
      </c>
      <c r="M60">
        <v>59</v>
      </c>
    </row>
    <row r="61" spans="1:13" x14ac:dyDescent="0.15">
      <c r="A61" t="s">
        <v>409</v>
      </c>
      <c r="B61" t="s">
        <v>256</v>
      </c>
      <c r="C61" t="s">
        <v>197</v>
      </c>
      <c r="D61" t="s">
        <v>198</v>
      </c>
      <c r="E61" t="s">
        <v>212</v>
      </c>
      <c r="F61" t="s">
        <v>257</v>
      </c>
      <c r="G61" t="s">
        <v>210</v>
      </c>
      <c r="H61" t="s">
        <v>209</v>
      </c>
      <c r="I61" t="s">
        <v>195</v>
      </c>
      <c r="J61" t="s">
        <v>203</v>
      </c>
      <c r="K61" t="s">
        <v>204</v>
      </c>
      <c r="M61">
        <v>60</v>
      </c>
    </row>
    <row r="62" spans="1:13" x14ac:dyDescent="0.15">
      <c r="A62" t="s">
        <v>258</v>
      </c>
      <c r="B62" t="s">
        <v>164</v>
      </c>
      <c r="C62" t="s">
        <v>197</v>
      </c>
      <c r="D62" t="s">
        <v>198</v>
      </c>
      <c r="E62" t="s">
        <v>212</v>
      </c>
      <c r="F62" t="s">
        <v>408</v>
      </c>
      <c r="G62" t="s">
        <v>210</v>
      </c>
      <c r="H62" t="s">
        <v>209</v>
      </c>
      <c r="J62" t="s">
        <v>203</v>
      </c>
      <c r="K62" t="s">
        <v>207</v>
      </c>
      <c r="M62">
        <v>61</v>
      </c>
    </row>
    <row r="63" spans="1:13" x14ac:dyDescent="0.15">
      <c r="A63" t="s">
        <v>407</v>
      </c>
      <c r="B63" t="s">
        <v>106</v>
      </c>
      <c r="C63" t="s">
        <v>197</v>
      </c>
      <c r="D63" t="s">
        <v>198</v>
      </c>
      <c r="E63" t="s">
        <v>139</v>
      </c>
      <c r="F63" t="s">
        <v>259</v>
      </c>
      <c r="G63" t="s">
        <v>210</v>
      </c>
      <c r="H63" t="s">
        <v>209</v>
      </c>
      <c r="J63" t="s">
        <v>203</v>
      </c>
      <c r="K63" t="s">
        <v>204</v>
      </c>
      <c r="M63">
        <v>62</v>
      </c>
    </row>
    <row r="64" spans="1:13" x14ac:dyDescent="0.15">
      <c r="A64" t="s">
        <v>406</v>
      </c>
      <c r="B64" t="s">
        <v>260</v>
      </c>
      <c r="C64" t="s">
        <v>197</v>
      </c>
      <c r="D64" t="s">
        <v>198</v>
      </c>
      <c r="E64" t="s">
        <v>139</v>
      </c>
      <c r="F64" t="s">
        <v>259</v>
      </c>
      <c r="G64" t="s">
        <v>210</v>
      </c>
      <c r="H64" t="s">
        <v>209</v>
      </c>
      <c r="J64" t="s">
        <v>203</v>
      </c>
      <c r="K64" t="s">
        <v>204</v>
      </c>
      <c r="M64">
        <v>63</v>
      </c>
    </row>
    <row r="65" spans="1:13" x14ac:dyDescent="0.15">
      <c r="A65" t="s">
        <v>405</v>
      </c>
      <c r="B65" t="s">
        <v>107</v>
      </c>
      <c r="C65" t="s">
        <v>197</v>
      </c>
      <c r="D65" t="s">
        <v>198</v>
      </c>
      <c r="E65" t="s">
        <v>139</v>
      </c>
      <c r="F65" t="s">
        <v>259</v>
      </c>
      <c r="G65" t="s">
        <v>210</v>
      </c>
      <c r="H65" t="s">
        <v>209</v>
      </c>
      <c r="J65" t="s">
        <v>203</v>
      </c>
      <c r="K65" t="s">
        <v>204</v>
      </c>
      <c r="M65">
        <v>64</v>
      </c>
    </row>
    <row r="66" spans="1:13" x14ac:dyDescent="0.15">
      <c r="A66" t="s">
        <v>404</v>
      </c>
      <c r="B66" t="s">
        <v>18</v>
      </c>
      <c r="C66" t="s">
        <v>197</v>
      </c>
      <c r="D66" t="s">
        <v>198</v>
      </c>
      <c r="E66" t="s">
        <v>139</v>
      </c>
      <c r="F66" t="s">
        <v>259</v>
      </c>
      <c r="G66" t="s">
        <v>210</v>
      </c>
      <c r="H66" t="s">
        <v>209</v>
      </c>
      <c r="I66" t="s">
        <v>195</v>
      </c>
      <c r="J66" t="s">
        <v>203</v>
      </c>
      <c r="K66" t="s">
        <v>204</v>
      </c>
      <c r="M66">
        <v>65</v>
      </c>
    </row>
    <row r="67" spans="1:13" x14ac:dyDescent="0.15">
      <c r="A67" t="s">
        <v>403</v>
      </c>
      <c r="B67" t="s">
        <v>108</v>
      </c>
      <c r="C67" t="s">
        <v>197</v>
      </c>
      <c r="D67" t="s">
        <v>198</v>
      </c>
      <c r="E67" t="s">
        <v>139</v>
      </c>
      <c r="F67" t="s">
        <v>261</v>
      </c>
      <c r="G67" t="s">
        <v>210</v>
      </c>
      <c r="H67" t="s">
        <v>209</v>
      </c>
      <c r="J67" t="s">
        <v>203</v>
      </c>
      <c r="K67" t="s">
        <v>204</v>
      </c>
      <c r="M67">
        <v>66</v>
      </c>
    </row>
    <row r="68" spans="1:13" x14ac:dyDescent="0.15">
      <c r="A68" t="s">
        <v>402</v>
      </c>
      <c r="B68" t="s">
        <v>19</v>
      </c>
      <c r="C68" t="s">
        <v>197</v>
      </c>
      <c r="D68" t="s">
        <v>198</v>
      </c>
      <c r="E68" t="s">
        <v>139</v>
      </c>
      <c r="F68" t="s">
        <v>261</v>
      </c>
      <c r="G68" t="s">
        <v>210</v>
      </c>
      <c r="H68" t="s">
        <v>209</v>
      </c>
      <c r="J68" t="s">
        <v>203</v>
      </c>
      <c r="K68" t="s">
        <v>204</v>
      </c>
      <c r="M68">
        <v>67</v>
      </c>
    </row>
    <row r="69" spans="1:13" x14ac:dyDescent="0.15">
      <c r="A69" t="s">
        <v>401</v>
      </c>
      <c r="B69" t="s">
        <v>400</v>
      </c>
      <c r="C69" t="s">
        <v>197</v>
      </c>
      <c r="D69" t="s">
        <v>198</v>
      </c>
      <c r="E69" t="s">
        <v>199</v>
      </c>
      <c r="F69" t="s">
        <v>200</v>
      </c>
      <c r="G69" t="s">
        <v>202</v>
      </c>
      <c r="H69" t="s">
        <v>201</v>
      </c>
      <c r="I69" t="s">
        <v>195</v>
      </c>
      <c r="J69" t="s">
        <v>203</v>
      </c>
      <c r="K69" t="s">
        <v>204</v>
      </c>
      <c r="M69">
        <v>68</v>
      </c>
    </row>
    <row r="70" spans="1:13" x14ac:dyDescent="0.15">
      <c r="A70" t="s">
        <v>399</v>
      </c>
      <c r="B70" t="s">
        <v>109</v>
      </c>
      <c r="C70" t="s">
        <v>197</v>
      </c>
      <c r="D70" t="s">
        <v>198</v>
      </c>
      <c r="E70" t="s">
        <v>199</v>
      </c>
      <c r="F70" t="s">
        <v>245</v>
      </c>
      <c r="G70" t="s">
        <v>210</v>
      </c>
      <c r="H70" t="s">
        <v>209</v>
      </c>
      <c r="I70" t="s">
        <v>195</v>
      </c>
      <c r="J70" t="s">
        <v>203</v>
      </c>
      <c r="K70" t="s">
        <v>204</v>
      </c>
      <c r="M70">
        <v>69</v>
      </c>
    </row>
    <row r="71" spans="1:13" x14ac:dyDescent="0.15">
      <c r="A71" t="s">
        <v>398</v>
      </c>
      <c r="B71" t="s">
        <v>110</v>
      </c>
      <c r="C71" t="s">
        <v>197</v>
      </c>
      <c r="D71" t="s">
        <v>198</v>
      </c>
      <c r="E71" t="s">
        <v>199</v>
      </c>
      <c r="F71" t="s">
        <v>245</v>
      </c>
      <c r="G71" t="s">
        <v>210</v>
      </c>
      <c r="H71" t="s">
        <v>209</v>
      </c>
      <c r="I71" t="s">
        <v>195</v>
      </c>
      <c r="J71" t="s">
        <v>203</v>
      </c>
      <c r="K71" t="s">
        <v>204</v>
      </c>
      <c r="M71">
        <v>70</v>
      </c>
    </row>
    <row r="72" spans="1:13" x14ac:dyDescent="0.15">
      <c r="A72" t="s">
        <v>397</v>
      </c>
      <c r="B72" t="s">
        <v>396</v>
      </c>
      <c r="C72" t="s">
        <v>197</v>
      </c>
      <c r="D72" t="s">
        <v>198</v>
      </c>
      <c r="E72" t="s">
        <v>199</v>
      </c>
      <c r="F72" t="s">
        <v>245</v>
      </c>
      <c r="G72" t="s">
        <v>210</v>
      </c>
      <c r="H72" t="s">
        <v>209</v>
      </c>
      <c r="I72" t="s">
        <v>195</v>
      </c>
      <c r="J72" t="s">
        <v>203</v>
      </c>
      <c r="K72" t="s">
        <v>204</v>
      </c>
      <c r="M72">
        <v>71</v>
      </c>
    </row>
    <row r="73" spans="1:13" x14ac:dyDescent="0.15">
      <c r="A73" t="s">
        <v>395</v>
      </c>
      <c r="B73" t="s">
        <v>111</v>
      </c>
      <c r="C73" t="s">
        <v>197</v>
      </c>
      <c r="D73" t="s">
        <v>198</v>
      </c>
      <c r="E73" t="s">
        <v>199</v>
      </c>
      <c r="F73" t="s">
        <v>245</v>
      </c>
      <c r="G73" t="s">
        <v>210</v>
      </c>
      <c r="H73" t="s">
        <v>209</v>
      </c>
      <c r="I73" t="s">
        <v>195</v>
      </c>
      <c r="J73" t="s">
        <v>203</v>
      </c>
      <c r="K73" t="s">
        <v>204</v>
      </c>
      <c r="M73">
        <v>72</v>
      </c>
    </row>
    <row r="74" spans="1:13" x14ac:dyDescent="0.15">
      <c r="A74" t="s">
        <v>262</v>
      </c>
      <c r="B74" t="s">
        <v>168</v>
      </c>
      <c r="C74" t="s">
        <v>197</v>
      </c>
      <c r="D74" t="s">
        <v>198</v>
      </c>
      <c r="E74" t="s">
        <v>263</v>
      </c>
      <c r="F74" t="s">
        <v>263</v>
      </c>
      <c r="G74" t="s">
        <v>210</v>
      </c>
      <c r="H74" t="s">
        <v>209</v>
      </c>
      <c r="J74" t="s">
        <v>203</v>
      </c>
      <c r="K74" t="s">
        <v>204</v>
      </c>
      <c r="M74">
        <v>73</v>
      </c>
    </row>
    <row r="75" spans="1:13" x14ac:dyDescent="0.15">
      <c r="A75" t="s">
        <v>394</v>
      </c>
      <c r="B75" t="s">
        <v>112</v>
      </c>
      <c r="C75" t="s">
        <v>197</v>
      </c>
      <c r="D75" t="s">
        <v>198</v>
      </c>
      <c r="E75" t="s">
        <v>264</v>
      </c>
      <c r="F75" t="s">
        <v>264</v>
      </c>
      <c r="G75" t="s">
        <v>210</v>
      </c>
      <c r="H75" t="s">
        <v>209</v>
      </c>
      <c r="J75" t="s">
        <v>203</v>
      </c>
      <c r="K75" t="s">
        <v>204</v>
      </c>
      <c r="M75">
        <v>74</v>
      </c>
    </row>
    <row r="76" spans="1:13" x14ac:dyDescent="0.15">
      <c r="A76" t="s">
        <v>393</v>
      </c>
      <c r="B76" t="s">
        <v>49</v>
      </c>
      <c r="C76" t="s">
        <v>197</v>
      </c>
      <c r="D76" t="s">
        <v>198</v>
      </c>
      <c r="E76" t="s">
        <v>139</v>
      </c>
      <c r="F76" t="s">
        <v>265</v>
      </c>
      <c r="G76" t="s">
        <v>266</v>
      </c>
      <c r="H76" t="s">
        <v>226</v>
      </c>
      <c r="J76" t="s">
        <v>203</v>
      </c>
      <c r="K76" t="s">
        <v>204</v>
      </c>
      <c r="M76">
        <v>75</v>
      </c>
    </row>
    <row r="77" spans="1:13" x14ac:dyDescent="0.15">
      <c r="A77" t="s">
        <v>392</v>
      </c>
      <c r="B77" t="s">
        <v>267</v>
      </c>
      <c r="C77" t="s">
        <v>197</v>
      </c>
      <c r="D77" t="s">
        <v>198</v>
      </c>
      <c r="E77" t="s">
        <v>232</v>
      </c>
      <c r="F77" t="s">
        <v>391</v>
      </c>
      <c r="G77" t="s">
        <v>266</v>
      </c>
      <c r="H77" t="s">
        <v>390</v>
      </c>
      <c r="J77" t="s">
        <v>203</v>
      </c>
      <c r="K77" t="s">
        <v>207</v>
      </c>
      <c r="M77">
        <v>76</v>
      </c>
    </row>
    <row r="78" spans="1:13" x14ac:dyDescent="0.15">
      <c r="A78" t="s">
        <v>60</v>
      </c>
      <c r="B78" t="s">
        <v>61</v>
      </c>
      <c r="C78" t="s">
        <v>227</v>
      </c>
      <c r="D78" t="s">
        <v>228</v>
      </c>
      <c r="E78" t="s">
        <v>229</v>
      </c>
      <c r="F78" t="s">
        <v>230</v>
      </c>
      <c r="G78" t="s">
        <v>266</v>
      </c>
      <c r="H78" t="s">
        <v>226</v>
      </c>
      <c r="J78" t="s">
        <v>203</v>
      </c>
      <c r="K78" t="s">
        <v>217</v>
      </c>
      <c r="M78">
        <v>77</v>
      </c>
    </row>
    <row r="79" spans="1:13" x14ac:dyDescent="0.15">
      <c r="A79" t="s">
        <v>26</v>
      </c>
      <c r="B79" t="s">
        <v>27</v>
      </c>
      <c r="C79" t="s">
        <v>227</v>
      </c>
      <c r="D79" t="s">
        <v>228</v>
      </c>
      <c r="E79" t="s">
        <v>229</v>
      </c>
      <c r="F79" t="s">
        <v>230</v>
      </c>
      <c r="G79" t="s">
        <v>266</v>
      </c>
      <c r="H79" t="s">
        <v>226</v>
      </c>
      <c r="J79" t="s">
        <v>203</v>
      </c>
      <c r="K79" t="s">
        <v>217</v>
      </c>
      <c r="M79">
        <v>78</v>
      </c>
    </row>
    <row r="80" spans="1:13" x14ac:dyDescent="0.15">
      <c r="A80" t="s">
        <v>52</v>
      </c>
      <c r="B80" t="s">
        <v>53</v>
      </c>
      <c r="C80" t="s">
        <v>197</v>
      </c>
      <c r="D80" t="s">
        <v>198</v>
      </c>
      <c r="E80" t="s">
        <v>139</v>
      </c>
      <c r="F80" t="s">
        <v>268</v>
      </c>
      <c r="G80" t="s">
        <v>266</v>
      </c>
      <c r="H80" t="s">
        <v>226</v>
      </c>
      <c r="J80" t="s">
        <v>203</v>
      </c>
      <c r="K80" t="s">
        <v>204</v>
      </c>
      <c r="M80">
        <v>79</v>
      </c>
    </row>
    <row r="81" spans="1:13" x14ac:dyDescent="0.15">
      <c r="A81" t="s">
        <v>41</v>
      </c>
      <c r="B81" t="s">
        <v>42</v>
      </c>
      <c r="C81" t="s">
        <v>197</v>
      </c>
      <c r="D81" t="s">
        <v>198</v>
      </c>
      <c r="E81" t="s">
        <v>139</v>
      </c>
      <c r="F81" t="s">
        <v>265</v>
      </c>
      <c r="G81" t="s">
        <v>266</v>
      </c>
      <c r="H81" t="s">
        <v>226</v>
      </c>
      <c r="J81" t="s">
        <v>203</v>
      </c>
      <c r="K81" t="s">
        <v>204</v>
      </c>
      <c r="M81">
        <v>80</v>
      </c>
    </row>
    <row r="82" spans="1:13" x14ac:dyDescent="0.15">
      <c r="A82" t="s">
        <v>36</v>
      </c>
      <c r="B82" t="s">
        <v>37</v>
      </c>
      <c r="C82" t="s">
        <v>213</v>
      </c>
      <c r="D82" t="s">
        <v>389</v>
      </c>
      <c r="E82" t="s">
        <v>269</v>
      </c>
      <c r="F82" t="s">
        <v>270</v>
      </c>
      <c r="G82" t="s">
        <v>266</v>
      </c>
      <c r="H82" t="s">
        <v>216</v>
      </c>
      <c r="J82" t="s">
        <v>203</v>
      </c>
      <c r="K82" t="s">
        <v>217</v>
      </c>
      <c r="M82">
        <v>81</v>
      </c>
    </row>
    <row r="83" spans="1:13" x14ac:dyDescent="0.15">
      <c r="A83" t="s">
        <v>38</v>
      </c>
      <c r="B83" t="s">
        <v>39</v>
      </c>
      <c r="C83" t="s">
        <v>213</v>
      </c>
      <c r="D83" t="s">
        <v>389</v>
      </c>
      <c r="E83" t="s">
        <v>269</v>
      </c>
      <c r="F83" t="s">
        <v>271</v>
      </c>
      <c r="G83" t="s">
        <v>266</v>
      </c>
      <c r="H83" t="s">
        <v>216</v>
      </c>
      <c r="J83" t="s">
        <v>203</v>
      </c>
      <c r="K83" t="s">
        <v>217</v>
      </c>
      <c r="M83">
        <v>82</v>
      </c>
    </row>
    <row r="84" spans="1:13" x14ac:dyDescent="0.15">
      <c r="A84" t="s">
        <v>30</v>
      </c>
      <c r="B84" t="s">
        <v>31</v>
      </c>
      <c r="C84" t="s">
        <v>197</v>
      </c>
      <c r="D84" t="s">
        <v>198</v>
      </c>
      <c r="E84" t="s">
        <v>232</v>
      </c>
      <c r="F84" t="s">
        <v>388</v>
      </c>
      <c r="G84" t="s">
        <v>266</v>
      </c>
      <c r="H84" t="s">
        <v>387</v>
      </c>
      <c r="J84" t="s">
        <v>203</v>
      </c>
      <c r="K84" t="s">
        <v>207</v>
      </c>
      <c r="M84">
        <v>83</v>
      </c>
    </row>
    <row r="85" spans="1:13" x14ac:dyDescent="0.15">
      <c r="A85" t="s">
        <v>153</v>
      </c>
      <c r="B85" t="s">
        <v>356</v>
      </c>
      <c r="C85" t="s">
        <v>197</v>
      </c>
      <c r="D85" t="s">
        <v>272</v>
      </c>
      <c r="E85" t="s">
        <v>205</v>
      </c>
      <c r="F85" t="s">
        <v>235</v>
      </c>
      <c r="G85" t="s">
        <v>210</v>
      </c>
      <c r="H85" t="s">
        <v>236</v>
      </c>
      <c r="J85" t="s">
        <v>203</v>
      </c>
      <c r="K85" t="s">
        <v>207</v>
      </c>
      <c r="M85">
        <v>84</v>
      </c>
    </row>
    <row r="86" spans="1:13" x14ac:dyDescent="0.15">
      <c r="A86" t="s">
        <v>114</v>
      </c>
      <c r="B86" t="s">
        <v>114</v>
      </c>
      <c r="C86" t="s">
        <v>197</v>
      </c>
      <c r="D86" t="s">
        <v>272</v>
      </c>
      <c r="E86" t="s">
        <v>205</v>
      </c>
      <c r="F86" t="s">
        <v>225</v>
      </c>
      <c r="G86" t="s">
        <v>210</v>
      </c>
      <c r="H86" t="s">
        <v>226</v>
      </c>
      <c r="J86" t="s">
        <v>203</v>
      </c>
      <c r="K86" t="s">
        <v>207</v>
      </c>
      <c r="M86">
        <v>85</v>
      </c>
    </row>
    <row r="87" spans="1:13" x14ac:dyDescent="0.15">
      <c r="A87" t="s">
        <v>34</v>
      </c>
      <c r="B87" t="s">
        <v>35</v>
      </c>
      <c r="C87" t="s">
        <v>197</v>
      </c>
      <c r="D87" t="s">
        <v>198</v>
      </c>
      <c r="E87" t="s">
        <v>232</v>
      </c>
      <c r="F87" t="s">
        <v>386</v>
      </c>
      <c r="G87" t="s">
        <v>266</v>
      </c>
      <c r="H87" t="s">
        <v>385</v>
      </c>
      <c r="J87" t="s">
        <v>203</v>
      </c>
      <c r="K87" t="s">
        <v>207</v>
      </c>
      <c r="M87">
        <v>86</v>
      </c>
    </row>
    <row r="88" spans="1:13" x14ac:dyDescent="0.15">
      <c r="A88" t="s">
        <v>45</v>
      </c>
      <c r="B88" t="s">
        <v>46</v>
      </c>
      <c r="C88" t="s">
        <v>197</v>
      </c>
      <c r="D88" t="s">
        <v>198</v>
      </c>
      <c r="E88" t="s">
        <v>232</v>
      </c>
      <c r="F88" t="s">
        <v>381</v>
      </c>
      <c r="G88" t="s">
        <v>266</v>
      </c>
      <c r="H88" t="s">
        <v>380</v>
      </c>
      <c r="J88" t="s">
        <v>203</v>
      </c>
      <c r="K88" t="s">
        <v>207</v>
      </c>
      <c r="M88">
        <v>87</v>
      </c>
    </row>
    <row r="89" spans="1:13" x14ac:dyDescent="0.15">
      <c r="A89" t="s">
        <v>58</v>
      </c>
      <c r="B89" t="s">
        <v>59</v>
      </c>
      <c r="C89" t="s">
        <v>197</v>
      </c>
      <c r="D89" t="s">
        <v>198</v>
      </c>
      <c r="E89" t="s">
        <v>232</v>
      </c>
      <c r="F89" t="s">
        <v>273</v>
      </c>
      <c r="G89" t="s">
        <v>266</v>
      </c>
      <c r="H89" t="s">
        <v>274</v>
      </c>
      <c r="J89" t="s">
        <v>203</v>
      </c>
      <c r="K89" t="s">
        <v>207</v>
      </c>
      <c r="M89">
        <v>88</v>
      </c>
    </row>
    <row r="90" spans="1:13" x14ac:dyDescent="0.15">
      <c r="A90" t="s">
        <v>275</v>
      </c>
      <c r="B90" t="s">
        <v>276</v>
      </c>
      <c r="C90" t="s">
        <v>197</v>
      </c>
      <c r="D90" t="s">
        <v>198</v>
      </c>
      <c r="E90" t="s">
        <v>232</v>
      </c>
      <c r="F90" t="s">
        <v>277</v>
      </c>
      <c r="G90" t="s">
        <v>266</v>
      </c>
      <c r="H90" t="s">
        <v>201</v>
      </c>
      <c r="J90" t="s">
        <v>203</v>
      </c>
      <c r="K90" t="s">
        <v>207</v>
      </c>
      <c r="M90">
        <v>89</v>
      </c>
    </row>
    <row r="91" spans="1:13" x14ac:dyDescent="0.15">
      <c r="A91" t="s">
        <v>40</v>
      </c>
      <c r="B91" t="s">
        <v>278</v>
      </c>
      <c r="C91" t="s">
        <v>213</v>
      </c>
      <c r="D91" t="s">
        <v>214</v>
      </c>
      <c r="E91" t="s">
        <v>279</v>
      </c>
      <c r="F91" t="s">
        <v>280</v>
      </c>
      <c r="G91" t="s">
        <v>266</v>
      </c>
      <c r="H91" t="s">
        <v>216</v>
      </c>
      <c r="J91" t="s">
        <v>203</v>
      </c>
      <c r="K91" t="s">
        <v>217</v>
      </c>
      <c r="M91">
        <v>90</v>
      </c>
    </row>
    <row r="92" spans="1:13" x14ac:dyDescent="0.15">
      <c r="A92" t="s">
        <v>281</v>
      </c>
      <c r="B92" t="s">
        <v>282</v>
      </c>
      <c r="C92" t="s">
        <v>213</v>
      </c>
      <c r="D92" t="s">
        <v>214</v>
      </c>
      <c r="E92" t="s">
        <v>279</v>
      </c>
      <c r="F92" t="s">
        <v>280</v>
      </c>
      <c r="G92" t="s">
        <v>266</v>
      </c>
      <c r="H92" t="s">
        <v>216</v>
      </c>
      <c r="J92" t="s">
        <v>203</v>
      </c>
      <c r="K92" t="s">
        <v>217</v>
      </c>
      <c r="M92">
        <v>91</v>
      </c>
    </row>
    <row r="93" spans="1:13" x14ac:dyDescent="0.15">
      <c r="A93" t="s">
        <v>283</v>
      </c>
      <c r="B93" t="s">
        <v>284</v>
      </c>
      <c r="C93" t="s">
        <v>213</v>
      </c>
      <c r="D93" t="s">
        <v>214</v>
      </c>
      <c r="E93" t="s">
        <v>384</v>
      </c>
      <c r="F93" t="s">
        <v>285</v>
      </c>
      <c r="G93" t="s">
        <v>266</v>
      </c>
      <c r="H93" t="s">
        <v>216</v>
      </c>
      <c r="J93" t="s">
        <v>203</v>
      </c>
      <c r="K93" t="s">
        <v>217</v>
      </c>
      <c r="M93">
        <v>92</v>
      </c>
    </row>
    <row r="94" spans="1:13" x14ac:dyDescent="0.15">
      <c r="A94" t="s">
        <v>54</v>
      </c>
      <c r="B94" t="s">
        <v>55</v>
      </c>
      <c r="C94" t="s">
        <v>213</v>
      </c>
      <c r="D94" t="s">
        <v>214</v>
      </c>
      <c r="E94" t="s">
        <v>384</v>
      </c>
      <c r="F94" t="s">
        <v>285</v>
      </c>
      <c r="G94" t="s">
        <v>266</v>
      </c>
      <c r="H94" t="s">
        <v>216</v>
      </c>
      <c r="J94" t="s">
        <v>203</v>
      </c>
      <c r="K94" t="s">
        <v>217</v>
      </c>
      <c r="M94">
        <v>93</v>
      </c>
    </row>
    <row r="95" spans="1:13" x14ac:dyDescent="0.15">
      <c r="A95" t="s">
        <v>383</v>
      </c>
      <c r="B95" t="s">
        <v>382</v>
      </c>
      <c r="C95" t="s">
        <v>197</v>
      </c>
      <c r="D95" t="s">
        <v>198</v>
      </c>
      <c r="E95" t="s">
        <v>232</v>
      </c>
      <c r="F95" t="s">
        <v>381</v>
      </c>
      <c r="G95" t="s">
        <v>266</v>
      </c>
      <c r="H95" t="s">
        <v>380</v>
      </c>
      <c r="J95" t="s">
        <v>203</v>
      </c>
      <c r="K95" t="s">
        <v>207</v>
      </c>
      <c r="M95">
        <v>94</v>
      </c>
    </row>
    <row r="96" spans="1:13" x14ac:dyDescent="0.15">
      <c r="A96" t="s">
        <v>286</v>
      </c>
      <c r="B96" t="s">
        <v>287</v>
      </c>
      <c r="C96" t="s">
        <v>197</v>
      </c>
      <c r="D96" t="s">
        <v>198</v>
      </c>
      <c r="E96" t="s">
        <v>288</v>
      </c>
      <c r="F96" t="s">
        <v>288</v>
      </c>
      <c r="G96" t="s">
        <v>266</v>
      </c>
      <c r="H96" t="s">
        <v>226</v>
      </c>
      <c r="I96" t="s">
        <v>195</v>
      </c>
      <c r="J96" t="s">
        <v>203</v>
      </c>
      <c r="K96" t="s">
        <v>207</v>
      </c>
      <c r="M96">
        <v>95</v>
      </c>
    </row>
    <row r="97" spans="1:13" x14ac:dyDescent="0.15">
      <c r="A97" t="s">
        <v>289</v>
      </c>
      <c r="B97" t="s">
        <v>290</v>
      </c>
      <c r="C97" t="s">
        <v>197</v>
      </c>
      <c r="D97" t="s">
        <v>198</v>
      </c>
      <c r="E97" t="s">
        <v>291</v>
      </c>
      <c r="F97" t="s">
        <v>291</v>
      </c>
      <c r="G97" t="s">
        <v>266</v>
      </c>
      <c r="H97" t="s">
        <v>226</v>
      </c>
      <c r="I97" t="s">
        <v>195</v>
      </c>
      <c r="J97" t="s">
        <v>203</v>
      </c>
      <c r="K97" t="s">
        <v>207</v>
      </c>
      <c r="M97">
        <v>96</v>
      </c>
    </row>
    <row r="98" spans="1:13" x14ac:dyDescent="0.15">
      <c r="A98" t="s">
        <v>115</v>
      </c>
      <c r="B98" t="s">
        <v>115</v>
      </c>
      <c r="C98" t="s">
        <v>197</v>
      </c>
      <c r="D98" t="s">
        <v>272</v>
      </c>
      <c r="E98" t="s">
        <v>205</v>
      </c>
      <c r="F98" t="s">
        <v>238</v>
      </c>
      <c r="G98" t="s">
        <v>210</v>
      </c>
      <c r="H98" t="s">
        <v>226</v>
      </c>
      <c r="J98" t="s">
        <v>203</v>
      </c>
      <c r="K98" t="s">
        <v>207</v>
      </c>
      <c r="M98">
        <v>97</v>
      </c>
    </row>
    <row r="99" spans="1:13" x14ac:dyDescent="0.15">
      <c r="A99" t="s">
        <v>144</v>
      </c>
      <c r="B99" t="s">
        <v>379</v>
      </c>
      <c r="C99" t="s">
        <v>197</v>
      </c>
      <c r="D99" t="s">
        <v>198</v>
      </c>
      <c r="E99" t="s">
        <v>205</v>
      </c>
      <c r="F99" t="s">
        <v>292</v>
      </c>
      <c r="G99" t="s">
        <v>266</v>
      </c>
      <c r="H99" t="s">
        <v>226</v>
      </c>
      <c r="J99" t="s">
        <v>203</v>
      </c>
      <c r="K99" t="s">
        <v>207</v>
      </c>
      <c r="M99">
        <v>98</v>
      </c>
    </row>
    <row r="100" spans="1:13" x14ac:dyDescent="0.15">
      <c r="A100" t="s">
        <v>378</v>
      </c>
      <c r="B100" t="s">
        <v>377</v>
      </c>
      <c r="C100" t="s">
        <v>197</v>
      </c>
      <c r="D100" t="s">
        <v>198</v>
      </c>
      <c r="E100" t="s">
        <v>212</v>
      </c>
      <c r="F100" t="s">
        <v>293</v>
      </c>
      <c r="G100" t="s">
        <v>266</v>
      </c>
      <c r="H100" t="s">
        <v>226</v>
      </c>
      <c r="I100" t="s">
        <v>195</v>
      </c>
      <c r="J100" t="s">
        <v>203</v>
      </c>
      <c r="K100" t="s">
        <v>207</v>
      </c>
      <c r="M100">
        <v>99</v>
      </c>
    </row>
    <row r="101" spans="1:13" x14ac:dyDescent="0.15">
      <c r="A101" t="s">
        <v>294</v>
      </c>
      <c r="B101" t="s">
        <v>295</v>
      </c>
      <c r="C101" t="s">
        <v>197</v>
      </c>
      <c r="D101" t="s">
        <v>198</v>
      </c>
      <c r="E101" t="s">
        <v>291</v>
      </c>
      <c r="F101" t="s">
        <v>291</v>
      </c>
      <c r="G101" t="s">
        <v>266</v>
      </c>
      <c r="H101" t="s">
        <v>226</v>
      </c>
      <c r="I101" t="s">
        <v>195</v>
      </c>
      <c r="J101" t="s">
        <v>203</v>
      </c>
      <c r="K101" t="s">
        <v>207</v>
      </c>
      <c r="M101">
        <v>100</v>
      </c>
    </row>
    <row r="102" spans="1:13" x14ac:dyDescent="0.15">
      <c r="A102" t="s">
        <v>296</v>
      </c>
      <c r="B102" t="s">
        <v>70</v>
      </c>
      <c r="C102" t="s">
        <v>197</v>
      </c>
      <c r="D102" t="s">
        <v>198</v>
      </c>
      <c r="E102" t="s">
        <v>229</v>
      </c>
      <c r="F102" t="s">
        <v>297</v>
      </c>
      <c r="G102" t="s">
        <v>266</v>
      </c>
      <c r="H102" t="s">
        <v>226</v>
      </c>
      <c r="J102" t="s">
        <v>203</v>
      </c>
      <c r="K102" t="s">
        <v>217</v>
      </c>
      <c r="M102">
        <v>101</v>
      </c>
    </row>
    <row r="103" spans="1:13" x14ac:dyDescent="0.15">
      <c r="A103" t="s">
        <v>298</v>
      </c>
      <c r="B103" t="s">
        <v>299</v>
      </c>
      <c r="C103" t="s">
        <v>197</v>
      </c>
      <c r="D103" t="s">
        <v>198</v>
      </c>
      <c r="E103" t="s">
        <v>139</v>
      </c>
      <c r="F103" t="s">
        <v>265</v>
      </c>
      <c r="G103" t="s">
        <v>266</v>
      </c>
      <c r="H103" t="s">
        <v>226</v>
      </c>
      <c r="J103" t="s">
        <v>203</v>
      </c>
      <c r="K103" t="s">
        <v>204</v>
      </c>
      <c r="M103">
        <v>102</v>
      </c>
    </row>
    <row r="104" spans="1:13" x14ac:dyDescent="0.15">
      <c r="A104" t="s">
        <v>43</v>
      </c>
      <c r="B104" t="s">
        <v>44</v>
      </c>
      <c r="C104" t="s">
        <v>197</v>
      </c>
      <c r="D104" t="s">
        <v>198</v>
      </c>
      <c r="E104" t="s">
        <v>139</v>
      </c>
      <c r="F104" t="s">
        <v>268</v>
      </c>
      <c r="G104" t="s">
        <v>266</v>
      </c>
      <c r="H104" t="s">
        <v>226</v>
      </c>
      <c r="J104" t="s">
        <v>203</v>
      </c>
      <c r="K104" t="s">
        <v>204</v>
      </c>
      <c r="M104">
        <v>103</v>
      </c>
    </row>
    <row r="105" spans="1:13" x14ac:dyDescent="0.15">
      <c r="A105" t="s">
        <v>300</v>
      </c>
      <c r="B105" t="s">
        <v>71</v>
      </c>
      <c r="C105" t="s">
        <v>197</v>
      </c>
      <c r="D105" t="s">
        <v>198</v>
      </c>
      <c r="E105" t="s">
        <v>288</v>
      </c>
      <c r="F105" t="s">
        <v>288</v>
      </c>
      <c r="G105" t="s">
        <v>266</v>
      </c>
      <c r="H105" t="s">
        <v>226</v>
      </c>
      <c r="I105" t="s">
        <v>195</v>
      </c>
      <c r="J105" t="s">
        <v>203</v>
      </c>
      <c r="K105" t="s">
        <v>207</v>
      </c>
      <c r="M105">
        <v>104</v>
      </c>
    </row>
    <row r="106" spans="1:13" x14ac:dyDescent="0.15">
      <c r="A106" t="s">
        <v>376</v>
      </c>
      <c r="B106" t="s">
        <v>375</v>
      </c>
      <c r="C106" t="s">
        <v>197</v>
      </c>
      <c r="D106" t="s">
        <v>198</v>
      </c>
      <c r="E106" t="s">
        <v>205</v>
      </c>
      <c r="F106" t="s">
        <v>238</v>
      </c>
      <c r="G106" t="s">
        <v>266</v>
      </c>
      <c r="H106" t="s">
        <v>226</v>
      </c>
      <c r="J106" t="s">
        <v>203</v>
      </c>
      <c r="K106" t="s">
        <v>207</v>
      </c>
      <c r="M106">
        <v>105</v>
      </c>
    </row>
    <row r="107" spans="1:13" x14ac:dyDescent="0.15">
      <c r="A107" t="s">
        <v>56</v>
      </c>
      <c r="B107" t="s">
        <v>57</v>
      </c>
      <c r="C107" t="s">
        <v>197</v>
      </c>
      <c r="D107" t="s">
        <v>198</v>
      </c>
      <c r="E107" t="s">
        <v>139</v>
      </c>
      <c r="F107" t="s">
        <v>268</v>
      </c>
      <c r="G107" t="s">
        <v>266</v>
      </c>
      <c r="H107" t="s">
        <v>226</v>
      </c>
      <c r="J107" t="s">
        <v>203</v>
      </c>
      <c r="K107" t="s">
        <v>204</v>
      </c>
      <c r="M107">
        <v>106</v>
      </c>
    </row>
    <row r="108" spans="1:13" x14ac:dyDescent="0.15">
      <c r="A108" t="s">
        <v>301</v>
      </c>
      <c r="B108" t="s">
        <v>373</v>
      </c>
      <c r="C108" t="s">
        <v>197</v>
      </c>
      <c r="D108" t="s">
        <v>272</v>
      </c>
      <c r="E108" t="s">
        <v>205</v>
      </c>
      <c r="F108" t="s">
        <v>225</v>
      </c>
      <c r="G108" t="s">
        <v>210</v>
      </c>
      <c r="H108" t="s">
        <v>226</v>
      </c>
      <c r="J108" t="s">
        <v>203</v>
      </c>
      <c r="K108" t="s">
        <v>207</v>
      </c>
      <c r="M108">
        <v>107</v>
      </c>
    </row>
    <row r="109" spans="1:13" x14ac:dyDescent="0.15">
      <c r="A109" t="s">
        <v>373</v>
      </c>
      <c r="B109" t="s">
        <v>373</v>
      </c>
      <c r="C109" t="s">
        <v>197</v>
      </c>
      <c r="D109" t="s">
        <v>272</v>
      </c>
      <c r="E109" t="s">
        <v>205</v>
      </c>
      <c r="F109" t="s">
        <v>225</v>
      </c>
      <c r="G109" t="s">
        <v>210</v>
      </c>
      <c r="H109" t="s">
        <v>226</v>
      </c>
      <c r="J109" t="s">
        <v>203</v>
      </c>
      <c r="K109" t="s">
        <v>207</v>
      </c>
      <c r="M109">
        <v>108</v>
      </c>
    </row>
    <row r="110" spans="1:13" x14ac:dyDescent="0.15">
      <c r="A110" t="s">
        <v>302</v>
      </c>
      <c r="B110" t="s">
        <v>302</v>
      </c>
      <c r="C110" t="s">
        <v>197</v>
      </c>
      <c r="D110" t="s">
        <v>272</v>
      </c>
      <c r="E110" t="s">
        <v>205</v>
      </c>
      <c r="F110" t="s">
        <v>303</v>
      </c>
      <c r="G110" t="s">
        <v>210</v>
      </c>
      <c r="H110" t="s">
        <v>226</v>
      </c>
      <c r="J110" t="s">
        <v>203</v>
      </c>
      <c r="K110" t="s">
        <v>207</v>
      </c>
      <c r="M110">
        <v>109</v>
      </c>
    </row>
    <row r="111" spans="1:13" x14ac:dyDescent="0.15">
      <c r="A111" t="s">
        <v>304</v>
      </c>
      <c r="B111" t="s">
        <v>302</v>
      </c>
      <c r="C111" t="s">
        <v>197</v>
      </c>
      <c r="D111" t="s">
        <v>272</v>
      </c>
      <c r="E111" t="s">
        <v>205</v>
      </c>
      <c r="F111" t="s">
        <v>303</v>
      </c>
      <c r="G111" t="s">
        <v>210</v>
      </c>
      <c r="H111" t="s">
        <v>226</v>
      </c>
      <c r="J111" t="s">
        <v>203</v>
      </c>
      <c r="K111" t="s">
        <v>207</v>
      </c>
      <c r="M111">
        <v>110</v>
      </c>
    </row>
    <row r="112" spans="1:13" x14ac:dyDescent="0.15">
      <c r="A112" t="s">
        <v>374</v>
      </c>
      <c r="B112" t="s">
        <v>373</v>
      </c>
      <c r="C112" t="s">
        <v>197</v>
      </c>
      <c r="D112" t="s">
        <v>272</v>
      </c>
      <c r="E112" t="s">
        <v>205</v>
      </c>
      <c r="F112" t="s">
        <v>225</v>
      </c>
      <c r="G112" t="s">
        <v>210</v>
      </c>
      <c r="H112" t="s">
        <v>226</v>
      </c>
      <c r="J112" t="s">
        <v>203</v>
      </c>
      <c r="K112" t="s">
        <v>207</v>
      </c>
      <c r="M112">
        <v>111</v>
      </c>
    </row>
    <row r="113" spans="1:13" x14ac:dyDescent="0.15">
      <c r="A113" t="s">
        <v>305</v>
      </c>
      <c r="B113" t="s">
        <v>165</v>
      </c>
      <c r="C113" t="s">
        <v>227</v>
      </c>
      <c r="D113" t="s">
        <v>306</v>
      </c>
      <c r="E113" t="s">
        <v>69</v>
      </c>
      <c r="F113" t="s">
        <v>69</v>
      </c>
      <c r="G113" t="s">
        <v>210</v>
      </c>
      <c r="H113" t="s">
        <v>216</v>
      </c>
      <c r="J113" t="s">
        <v>307</v>
      </c>
      <c r="K113" t="s">
        <v>217</v>
      </c>
      <c r="M113">
        <v>112</v>
      </c>
    </row>
    <row r="114" spans="1:13" x14ac:dyDescent="0.15">
      <c r="A114" t="s">
        <v>22</v>
      </c>
      <c r="B114" t="s">
        <v>23</v>
      </c>
      <c r="C114" t="s">
        <v>213</v>
      </c>
      <c r="D114" t="s">
        <v>214</v>
      </c>
      <c r="E114" t="s">
        <v>372</v>
      </c>
      <c r="F114" t="s">
        <v>308</v>
      </c>
      <c r="G114" t="s">
        <v>266</v>
      </c>
      <c r="H114" t="s">
        <v>216</v>
      </c>
      <c r="J114" t="s">
        <v>203</v>
      </c>
      <c r="K114" t="s">
        <v>217</v>
      </c>
      <c r="M114">
        <v>113</v>
      </c>
    </row>
    <row r="115" spans="1:13" x14ac:dyDescent="0.15">
      <c r="A115" t="s">
        <v>371</v>
      </c>
      <c r="B115" t="s">
        <v>370</v>
      </c>
      <c r="C115" t="s">
        <v>227</v>
      </c>
      <c r="D115" t="s">
        <v>228</v>
      </c>
      <c r="E115" t="s">
        <v>229</v>
      </c>
      <c r="F115" t="s">
        <v>230</v>
      </c>
      <c r="G115" t="s">
        <v>266</v>
      </c>
      <c r="H115" t="s">
        <v>226</v>
      </c>
      <c r="J115" t="s">
        <v>203</v>
      </c>
      <c r="K115" t="s">
        <v>217</v>
      </c>
      <c r="M115">
        <v>114</v>
      </c>
    </row>
    <row r="116" spans="1:13" x14ac:dyDescent="0.15">
      <c r="A116" t="s">
        <v>309</v>
      </c>
      <c r="B116" t="s">
        <v>310</v>
      </c>
      <c r="C116" t="s">
        <v>197</v>
      </c>
      <c r="D116" t="s">
        <v>198</v>
      </c>
      <c r="E116" t="s">
        <v>288</v>
      </c>
      <c r="F116" t="s">
        <v>288</v>
      </c>
      <c r="G116" t="s">
        <v>266</v>
      </c>
      <c r="H116" t="s">
        <v>226</v>
      </c>
      <c r="I116" t="s">
        <v>195</v>
      </c>
      <c r="J116" t="s">
        <v>203</v>
      </c>
      <c r="K116" t="s">
        <v>207</v>
      </c>
      <c r="M116">
        <v>115</v>
      </c>
    </row>
    <row r="117" spans="1:13" x14ac:dyDescent="0.15">
      <c r="A117" t="s">
        <v>369</v>
      </c>
      <c r="B117" t="s">
        <v>368</v>
      </c>
      <c r="C117" t="s">
        <v>197</v>
      </c>
      <c r="D117" t="s">
        <v>198</v>
      </c>
      <c r="E117" t="s">
        <v>199</v>
      </c>
      <c r="F117" t="s">
        <v>311</v>
      </c>
      <c r="G117" t="s">
        <v>266</v>
      </c>
      <c r="H117" t="s">
        <v>226</v>
      </c>
      <c r="I117" t="s">
        <v>195</v>
      </c>
      <c r="J117" t="s">
        <v>203</v>
      </c>
      <c r="K117" t="s">
        <v>204</v>
      </c>
      <c r="M117">
        <v>116</v>
      </c>
    </row>
    <row r="118" spans="1:13" x14ac:dyDescent="0.15">
      <c r="A118" t="s">
        <v>32</v>
      </c>
      <c r="B118" t="s">
        <v>33</v>
      </c>
      <c r="C118" t="s">
        <v>197</v>
      </c>
      <c r="D118" t="s">
        <v>198</v>
      </c>
      <c r="E118" t="s">
        <v>232</v>
      </c>
      <c r="F118" t="s">
        <v>367</v>
      </c>
      <c r="G118" t="s">
        <v>266</v>
      </c>
      <c r="H118" t="s">
        <v>366</v>
      </c>
      <c r="J118" t="s">
        <v>203</v>
      </c>
      <c r="K118" t="s">
        <v>207</v>
      </c>
      <c r="M118">
        <v>117</v>
      </c>
    </row>
    <row r="119" spans="1:13" x14ac:dyDescent="0.15">
      <c r="A119" t="s">
        <v>312</v>
      </c>
      <c r="B119" t="s">
        <v>313</v>
      </c>
      <c r="C119" t="s">
        <v>227</v>
      </c>
      <c r="D119" t="s">
        <v>228</v>
      </c>
      <c r="E119" t="s">
        <v>229</v>
      </c>
      <c r="F119" t="s">
        <v>230</v>
      </c>
      <c r="G119" t="s">
        <v>266</v>
      </c>
      <c r="H119" t="s">
        <v>226</v>
      </c>
      <c r="J119" t="s">
        <v>203</v>
      </c>
      <c r="K119" t="s">
        <v>217</v>
      </c>
      <c r="M119">
        <v>118</v>
      </c>
    </row>
    <row r="120" spans="1:13" x14ac:dyDescent="0.15">
      <c r="A120" t="s">
        <v>28</v>
      </c>
      <c r="B120" t="s">
        <v>29</v>
      </c>
      <c r="C120" t="s">
        <v>197</v>
      </c>
      <c r="D120" t="s">
        <v>198</v>
      </c>
      <c r="E120" t="s">
        <v>139</v>
      </c>
      <c r="F120" t="s">
        <v>265</v>
      </c>
      <c r="G120" t="s">
        <v>266</v>
      </c>
      <c r="H120" t="s">
        <v>226</v>
      </c>
      <c r="J120" t="s">
        <v>203</v>
      </c>
      <c r="K120" t="s">
        <v>204</v>
      </c>
      <c r="M120">
        <v>119</v>
      </c>
    </row>
    <row r="121" spans="1:13" x14ac:dyDescent="0.15">
      <c r="A121" t="s">
        <v>365</v>
      </c>
      <c r="B121" t="s">
        <v>364</v>
      </c>
      <c r="C121" t="s">
        <v>227</v>
      </c>
      <c r="D121" t="s">
        <v>228</v>
      </c>
      <c r="E121" t="s">
        <v>229</v>
      </c>
      <c r="F121" t="s">
        <v>230</v>
      </c>
      <c r="G121" t="s">
        <v>266</v>
      </c>
      <c r="H121" t="s">
        <v>226</v>
      </c>
      <c r="J121" t="s">
        <v>203</v>
      </c>
      <c r="K121" t="s">
        <v>217</v>
      </c>
      <c r="M121">
        <v>120</v>
      </c>
    </row>
    <row r="122" spans="1:13" x14ac:dyDescent="0.15">
      <c r="A122" t="s">
        <v>47</v>
      </c>
      <c r="B122" t="s">
        <v>48</v>
      </c>
      <c r="C122" t="s">
        <v>197</v>
      </c>
      <c r="D122" t="s">
        <v>198</v>
      </c>
      <c r="E122" t="s">
        <v>288</v>
      </c>
      <c r="F122" t="s">
        <v>288</v>
      </c>
      <c r="G122" t="s">
        <v>266</v>
      </c>
      <c r="H122" t="s">
        <v>226</v>
      </c>
      <c r="I122" t="s">
        <v>195</v>
      </c>
      <c r="J122" t="s">
        <v>203</v>
      </c>
      <c r="K122" t="s">
        <v>207</v>
      </c>
      <c r="M122">
        <v>121</v>
      </c>
    </row>
    <row r="123" spans="1:13" x14ac:dyDescent="0.15">
      <c r="A123" t="s">
        <v>363</v>
      </c>
      <c r="B123" t="s">
        <v>362</v>
      </c>
      <c r="C123" t="s">
        <v>197</v>
      </c>
      <c r="D123" t="s">
        <v>198</v>
      </c>
      <c r="E123" t="s">
        <v>205</v>
      </c>
      <c r="F123" t="s">
        <v>225</v>
      </c>
      <c r="G123" t="s">
        <v>266</v>
      </c>
      <c r="H123" t="s">
        <v>226</v>
      </c>
      <c r="J123" t="s">
        <v>203</v>
      </c>
      <c r="K123" t="s">
        <v>207</v>
      </c>
      <c r="M123">
        <v>122</v>
      </c>
    </row>
    <row r="124" spans="1:13" x14ac:dyDescent="0.15">
      <c r="A124" t="s">
        <v>24</v>
      </c>
      <c r="B124" t="s">
        <v>25</v>
      </c>
      <c r="C124" t="s">
        <v>197</v>
      </c>
      <c r="D124" t="s">
        <v>198</v>
      </c>
      <c r="E124" t="s">
        <v>205</v>
      </c>
      <c r="F124" t="s">
        <v>235</v>
      </c>
      <c r="G124" t="s">
        <v>266</v>
      </c>
      <c r="H124" t="s">
        <v>236</v>
      </c>
      <c r="J124" t="s">
        <v>203</v>
      </c>
      <c r="K124" t="s">
        <v>207</v>
      </c>
      <c r="M124">
        <v>123</v>
      </c>
    </row>
    <row r="125" spans="1:13" x14ac:dyDescent="0.15">
      <c r="A125" t="s">
        <v>154</v>
      </c>
      <c r="B125" t="s">
        <v>155</v>
      </c>
      <c r="C125" t="s">
        <v>197</v>
      </c>
      <c r="D125" t="s">
        <v>198</v>
      </c>
      <c r="E125" t="s">
        <v>205</v>
      </c>
      <c r="F125" t="s">
        <v>303</v>
      </c>
      <c r="G125" t="s">
        <v>266</v>
      </c>
      <c r="H125" t="s">
        <v>226</v>
      </c>
      <c r="J125" t="s">
        <v>203</v>
      </c>
      <c r="K125" t="s">
        <v>207</v>
      </c>
      <c r="M125">
        <v>124</v>
      </c>
    </row>
    <row r="126" spans="1:13" x14ac:dyDescent="0.15">
      <c r="A126" t="s">
        <v>20</v>
      </c>
      <c r="B126" t="s">
        <v>21</v>
      </c>
      <c r="C126" t="s">
        <v>197</v>
      </c>
      <c r="D126" t="s">
        <v>198</v>
      </c>
      <c r="E126" t="s">
        <v>232</v>
      </c>
      <c r="F126" t="s">
        <v>314</v>
      </c>
      <c r="G126" t="s">
        <v>266</v>
      </c>
      <c r="H126" t="s">
        <v>315</v>
      </c>
      <c r="J126" t="s">
        <v>203</v>
      </c>
      <c r="K126" t="s">
        <v>207</v>
      </c>
      <c r="M126">
        <v>125</v>
      </c>
    </row>
    <row r="127" spans="1:13" x14ac:dyDescent="0.15">
      <c r="A127" t="s">
        <v>316</v>
      </c>
      <c r="B127" t="s">
        <v>317</v>
      </c>
      <c r="C127" t="s">
        <v>197</v>
      </c>
      <c r="D127" t="s">
        <v>198</v>
      </c>
      <c r="E127" t="s">
        <v>288</v>
      </c>
      <c r="F127" t="s">
        <v>288</v>
      </c>
      <c r="G127" t="s">
        <v>266</v>
      </c>
      <c r="H127" t="s">
        <v>226</v>
      </c>
      <c r="I127" t="s">
        <v>195</v>
      </c>
      <c r="J127" t="s">
        <v>203</v>
      </c>
      <c r="K127" t="s">
        <v>207</v>
      </c>
      <c r="M127">
        <v>126</v>
      </c>
    </row>
    <row r="128" spans="1:13" x14ac:dyDescent="0.15">
      <c r="A128" t="s">
        <v>361</v>
      </c>
      <c r="B128" t="s">
        <v>360</v>
      </c>
      <c r="C128" t="s">
        <v>197</v>
      </c>
      <c r="D128" t="s">
        <v>198</v>
      </c>
      <c r="E128" t="s">
        <v>199</v>
      </c>
      <c r="F128" t="s">
        <v>311</v>
      </c>
      <c r="G128" t="s">
        <v>266</v>
      </c>
      <c r="H128" t="s">
        <v>226</v>
      </c>
      <c r="I128" t="s">
        <v>195</v>
      </c>
      <c r="J128" t="s">
        <v>203</v>
      </c>
      <c r="K128" t="s">
        <v>204</v>
      </c>
      <c r="M128">
        <v>127</v>
      </c>
    </row>
    <row r="129" spans="1:13" x14ac:dyDescent="0.15">
      <c r="A129" t="s">
        <v>149</v>
      </c>
      <c r="B129" t="s">
        <v>150</v>
      </c>
      <c r="C129" t="s">
        <v>197</v>
      </c>
      <c r="D129" t="s">
        <v>198</v>
      </c>
      <c r="E129" t="s">
        <v>318</v>
      </c>
      <c r="F129" t="s">
        <v>318</v>
      </c>
      <c r="G129" t="s">
        <v>266</v>
      </c>
      <c r="H129" t="s">
        <v>226</v>
      </c>
      <c r="J129" t="s">
        <v>203</v>
      </c>
      <c r="K129" t="s">
        <v>207</v>
      </c>
      <c r="M129">
        <v>128</v>
      </c>
    </row>
    <row r="130" spans="1:13" x14ac:dyDescent="0.15">
      <c r="A130" t="s">
        <v>359</v>
      </c>
      <c r="B130" t="s">
        <v>72</v>
      </c>
      <c r="C130" t="s">
        <v>197</v>
      </c>
      <c r="D130" t="s">
        <v>198</v>
      </c>
      <c r="E130" t="s">
        <v>354</v>
      </c>
      <c r="F130" t="s">
        <v>354</v>
      </c>
      <c r="G130" t="s">
        <v>266</v>
      </c>
      <c r="H130" t="s">
        <v>226</v>
      </c>
      <c r="I130" t="s">
        <v>195</v>
      </c>
      <c r="J130" t="s">
        <v>203</v>
      </c>
      <c r="K130" t="s">
        <v>207</v>
      </c>
      <c r="M130">
        <v>129</v>
      </c>
    </row>
    <row r="131" spans="1:13" x14ac:dyDescent="0.15">
      <c r="A131" t="s">
        <v>50</v>
      </c>
      <c r="B131" t="s">
        <v>51</v>
      </c>
      <c r="C131" t="s">
        <v>197</v>
      </c>
      <c r="D131" t="s">
        <v>198</v>
      </c>
      <c r="E131" t="s">
        <v>222</v>
      </c>
      <c r="F131" t="s">
        <v>223</v>
      </c>
      <c r="G131" t="s">
        <v>266</v>
      </c>
      <c r="H131" t="s">
        <v>226</v>
      </c>
      <c r="I131" t="s">
        <v>195</v>
      </c>
      <c r="J131" t="s">
        <v>203</v>
      </c>
      <c r="K131" t="s">
        <v>207</v>
      </c>
      <c r="M131">
        <v>130</v>
      </c>
    </row>
    <row r="132" spans="1:13" x14ac:dyDescent="0.15">
      <c r="A132" t="s">
        <v>147</v>
      </c>
      <c r="B132" t="s">
        <v>148</v>
      </c>
      <c r="C132" t="s">
        <v>197</v>
      </c>
      <c r="D132" t="s">
        <v>198</v>
      </c>
      <c r="E132" t="s">
        <v>319</v>
      </c>
      <c r="F132" t="s">
        <v>319</v>
      </c>
      <c r="G132" t="s">
        <v>266</v>
      </c>
      <c r="H132" t="s">
        <v>226</v>
      </c>
      <c r="J132" t="s">
        <v>203</v>
      </c>
      <c r="K132" t="s">
        <v>207</v>
      </c>
      <c r="M132">
        <v>131</v>
      </c>
    </row>
    <row r="133" spans="1:13" x14ac:dyDescent="0.15">
      <c r="A133" t="s">
        <v>358</v>
      </c>
      <c r="B133" t="s">
        <v>189</v>
      </c>
      <c r="C133" t="s">
        <v>197</v>
      </c>
      <c r="D133" t="s">
        <v>198</v>
      </c>
      <c r="E133" t="s">
        <v>354</v>
      </c>
      <c r="F133" t="s">
        <v>320</v>
      </c>
      <c r="G133" t="s">
        <v>266</v>
      </c>
      <c r="H133" t="s">
        <v>226</v>
      </c>
      <c r="I133" t="s">
        <v>195</v>
      </c>
      <c r="J133" t="s">
        <v>203</v>
      </c>
      <c r="K133" t="s">
        <v>204</v>
      </c>
      <c r="M133">
        <v>132</v>
      </c>
    </row>
    <row r="134" spans="1:13" x14ac:dyDescent="0.15">
      <c r="A134" t="s">
        <v>169</v>
      </c>
      <c r="B134" t="s">
        <v>169</v>
      </c>
      <c r="C134" t="s">
        <v>213</v>
      </c>
      <c r="D134" t="s">
        <v>321</v>
      </c>
      <c r="E134" t="s">
        <v>169</v>
      </c>
      <c r="F134" t="s">
        <v>322</v>
      </c>
      <c r="G134" t="s">
        <v>210</v>
      </c>
      <c r="H134" t="s">
        <v>216</v>
      </c>
      <c r="J134" t="s">
        <v>323</v>
      </c>
      <c r="K134" t="s">
        <v>217</v>
      </c>
      <c r="M134">
        <v>133</v>
      </c>
    </row>
    <row r="135" spans="1:13" x14ac:dyDescent="0.15">
      <c r="A135" t="s">
        <v>152</v>
      </c>
      <c r="B135" t="s">
        <v>152</v>
      </c>
      <c r="C135" t="s">
        <v>227</v>
      </c>
      <c r="D135" t="s">
        <v>306</v>
      </c>
      <c r="E135" t="s">
        <v>152</v>
      </c>
      <c r="F135" t="s">
        <v>152</v>
      </c>
      <c r="G135" t="s">
        <v>210</v>
      </c>
      <c r="H135" t="s">
        <v>216</v>
      </c>
      <c r="J135" t="s">
        <v>323</v>
      </c>
      <c r="K135" t="s">
        <v>217</v>
      </c>
      <c r="M135">
        <v>134</v>
      </c>
    </row>
    <row r="136" spans="1:13" x14ac:dyDescent="0.15">
      <c r="A136" t="s">
        <v>151</v>
      </c>
      <c r="B136" t="s">
        <v>151</v>
      </c>
      <c r="C136" t="s">
        <v>227</v>
      </c>
      <c r="D136" t="s">
        <v>306</v>
      </c>
      <c r="E136" t="s">
        <v>151</v>
      </c>
      <c r="F136" t="s">
        <v>151</v>
      </c>
      <c r="G136" t="s">
        <v>210</v>
      </c>
      <c r="H136" t="s">
        <v>216</v>
      </c>
      <c r="J136" t="s">
        <v>323</v>
      </c>
      <c r="K136" t="s">
        <v>217</v>
      </c>
      <c r="M136">
        <v>135</v>
      </c>
    </row>
    <row r="137" spans="1:13" x14ac:dyDescent="0.15">
      <c r="A137" t="s">
        <v>69</v>
      </c>
      <c r="B137" t="s">
        <v>69</v>
      </c>
      <c r="C137" t="s">
        <v>227</v>
      </c>
      <c r="D137" t="s">
        <v>306</v>
      </c>
      <c r="E137" t="s">
        <v>69</v>
      </c>
      <c r="F137" t="s">
        <v>69</v>
      </c>
      <c r="G137" t="s">
        <v>210</v>
      </c>
      <c r="H137" t="s">
        <v>216</v>
      </c>
      <c r="J137" t="s">
        <v>323</v>
      </c>
      <c r="K137" t="s">
        <v>217</v>
      </c>
      <c r="M137">
        <v>136</v>
      </c>
    </row>
    <row r="138" spans="1:13" x14ac:dyDescent="0.15">
      <c r="A138" t="s">
        <v>324</v>
      </c>
      <c r="B138" t="s">
        <v>325</v>
      </c>
      <c r="C138" t="s">
        <v>227</v>
      </c>
      <c r="D138" t="s">
        <v>306</v>
      </c>
      <c r="E138" t="s">
        <v>69</v>
      </c>
      <c r="F138" t="s">
        <v>69</v>
      </c>
      <c r="G138" t="s">
        <v>210</v>
      </c>
      <c r="H138" t="s">
        <v>216</v>
      </c>
      <c r="J138" t="s">
        <v>203</v>
      </c>
      <c r="K138" t="s">
        <v>217</v>
      </c>
      <c r="M138">
        <v>137</v>
      </c>
    </row>
    <row r="139" spans="1:13" x14ac:dyDescent="0.15">
      <c r="A139" t="s">
        <v>140</v>
      </c>
      <c r="B139" t="s">
        <v>140</v>
      </c>
      <c r="C139" t="s">
        <v>227</v>
      </c>
      <c r="D139" t="s">
        <v>306</v>
      </c>
      <c r="E139" t="s">
        <v>69</v>
      </c>
      <c r="F139" t="s">
        <v>69</v>
      </c>
      <c r="G139" t="s">
        <v>210</v>
      </c>
      <c r="H139" t="s">
        <v>216</v>
      </c>
      <c r="J139" t="s">
        <v>307</v>
      </c>
      <c r="K139" t="s">
        <v>217</v>
      </c>
      <c r="M139">
        <v>138</v>
      </c>
    </row>
    <row r="140" spans="1:13" x14ac:dyDescent="0.15">
      <c r="A140" t="s">
        <v>141</v>
      </c>
      <c r="B140" t="s">
        <v>141</v>
      </c>
      <c r="C140" t="s">
        <v>227</v>
      </c>
      <c r="D140" t="s">
        <v>306</v>
      </c>
      <c r="E140" t="s">
        <v>69</v>
      </c>
      <c r="F140" t="s">
        <v>69</v>
      </c>
      <c r="G140" t="s">
        <v>210</v>
      </c>
      <c r="H140" t="s">
        <v>216</v>
      </c>
      <c r="J140" t="s">
        <v>203</v>
      </c>
      <c r="K140" t="s">
        <v>217</v>
      </c>
      <c r="M140">
        <v>139</v>
      </c>
    </row>
    <row r="141" spans="1:13" x14ac:dyDescent="0.15">
      <c r="A141" t="s">
        <v>326</v>
      </c>
      <c r="B141" t="s">
        <v>326</v>
      </c>
      <c r="C141" t="s">
        <v>227</v>
      </c>
      <c r="D141" t="s">
        <v>306</v>
      </c>
      <c r="E141" t="s">
        <v>69</v>
      </c>
      <c r="F141" t="s">
        <v>69</v>
      </c>
      <c r="G141" t="s">
        <v>210</v>
      </c>
      <c r="H141" t="s">
        <v>216</v>
      </c>
      <c r="J141" t="s">
        <v>307</v>
      </c>
      <c r="K141" t="s">
        <v>217</v>
      </c>
      <c r="M141">
        <v>140</v>
      </c>
    </row>
    <row r="142" spans="1:13" x14ac:dyDescent="0.15">
      <c r="A142" t="s">
        <v>327</v>
      </c>
      <c r="B142" t="s">
        <v>327</v>
      </c>
      <c r="C142" t="s">
        <v>227</v>
      </c>
      <c r="D142" t="s">
        <v>306</v>
      </c>
      <c r="E142" t="s">
        <v>328</v>
      </c>
      <c r="F142" t="s">
        <v>328</v>
      </c>
      <c r="G142" t="s">
        <v>210</v>
      </c>
      <c r="H142" t="s">
        <v>216</v>
      </c>
      <c r="J142" t="s">
        <v>203</v>
      </c>
      <c r="K142" t="s">
        <v>217</v>
      </c>
      <c r="M142">
        <v>141</v>
      </c>
    </row>
    <row r="143" spans="1:13" x14ac:dyDescent="0.15">
      <c r="A143" t="s">
        <v>329</v>
      </c>
      <c r="B143" t="s">
        <v>329</v>
      </c>
      <c r="C143" t="s">
        <v>227</v>
      </c>
      <c r="D143" t="s">
        <v>306</v>
      </c>
      <c r="E143" t="s">
        <v>328</v>
      </c>
      <c r="F143" t="s">
        <v>328</v>
      </c>
      <c r="G143" t="s">
        <v>266</v>
      </c>
      <c r="H143" t="s">
        <v>216</v>
      </c>
      <c r="J143" t="s">
        <v>203</v>
      </c>
      <c r="K143" t="s">
        <v>217</v>
      </c>
      <c r="M143">
        <v>142</v>
      </c>
    </row>
    <row r="144" spans="1:13" x14ac:dyDescent="0.15">
      <c r="A144" t="s">
        <v>330</v>
      </c>
      <c r="B144" t="s">
        <v>326</v>
      </c>
      <c r="C144" t="s">
        <v>227</v>
      </c>
      <c r="D144" t="s">
        <v>306</v>
      </c>
      <c r="E144" t="s">
        <v>69</v>
      </c>
      <c r="F144" t="s">
        <v>69</v>
      </c>
      <c r="G144" t="s">
        <v>210</v>
      </c>
      <c r="H144" t="s">
        <v>216</v>
      </c>
      <c r="J144" t="s">
        <v>307</v>
      </c>
      <c r="K144" t="s">
        <v>217</v>
      </c>
      <c r="M144">
        <v>143</v>
      </c>
    </row>
    <row r="145" spans="1:13" x14ac:dyDescent="0.15">
      <c r="A145" t="s">
        <v>113</v>
      </c>
      <c r="B145" t="s">
        <v>113</v>
      </c>
      <c r="C145" t="s">
        <v>197</v>
      </c>
      <c r="D145" t="s">
        <v>272</v>
      </c>
      <c r="E145" t="s">
        <v>205</v>
      </c>
      <c r="F145" t="s">
        <v>331</v>
      </c>
      <c r="G145" t="s">
        <v>210</v>
      </c>
      <c r="H145" t="s">
        <v>226</v>
      </c>
      <c r="J145" t="s">
        <v>203</v>
      </c>
      <c r="K145" t="s">
        <v>207</v>
      </c>
      <c r="M145">
        <v>144</v>
      </c>
    </row>
    <row r="146" spans="1:13" x14ac:dyDescent="0.15">
      <c r="A146" t="s">
        <v>332</v>
      </c>
      <c r="B146" t="s">
        <v>113</v>
      </c>
      <c r="C146" t="s">
        <v>197</v>
      </c>
      <c r="D146" t="s">
        <v>272</v>
      </c>
      <c r="E146" t="s">
        <v>205</v>
      </c>
      <c r="F146" t="s">
        <v>331</v>
      </c>
      <c r="G146" t="s">
        <v>210</v>
      </c>
      <c r="H146" t="s">
        <v>226</v>
      </c>
      <c r="J146" t="s">
        <v>203</v>
      </c>
      <c r="K146" t="s">
        <v>207</v>
      </c>
      <c r="M146">
        <v>145</v>
      </c>
    </row>
    <row r="147" spans="1:13" x14ac:dyDescent="0.15">
      <c r="A147" t="s">
        <v>333</v>
      </c>
      <c r="B147" t="s">
        <v>333</v>
      </c>
      <c r="C147" t="s">
        <v>227</v>
      </c>
      <c r="D147" t="s">
        <v>306</v>
      </c>
      <c r="E147" t="s">
        <v>328</v>
      </c>
      <c r="F147" t="s">
        <v>328</v>
      </c>
      <c r="G147" t="s">
        <v>210</v>
      </c>
      <c r="H147" t="s">
        <v>216</v>
      </c>
      <c r="J147" t="s">
        <v>203</v>
      </c>
      <c r="K147" t="s">
        <v>217</v>
      </c>
      <c r="M147">
        <v>146</v>
      </c>
    </row>
    <row r="148" spans="1:13" x14ac:dyDescent="0.15">
      <c r="A148" t="s">
        <v>357</v>
      </c>
      <c r="B148" t="s">
        <v>357</v>
      </c>
      <c r="C148" t="s">
        <v>227</v>
      </c>
      <c r="D148" t="s">
        <v>306</v>
      </c>
      <c r="E148" t="s">
        <v>69</v>
      </c>
      <c r="F148" t="s">
        <v>69</v>
      </c>
      <c r="G148" t="s">
        <v>202</v>
      </c>
      <c r="H148" t="s">
        <v>216</v>
      </c>
      <c r="J148" t="s">
        <v>203</v>
      </c>
      <c r="K148" t="s">
        <v>217</v>
      </c>
      <c r="M148">
        <v>147</v>
      </c>
    </row>
    <row r="149" spans="1:13" x14ac:dyDescent="0.15">
      <c r="A149" t="s">
        <v>334</v>
      </c>
      <c r="B149" t="s">
        <v>334</v>
      </c>
      <c r="C149" t="s">
        <v>227</v>
      </c>
      <c r="D149" t="s">
        <v>306</v>
      </c>
      <c r="E149" t="s">
        <v>69</v>
      </c>
      <c r="F149" t="s">
        <v>69</v>
      </c>
      <c r="G149" t="s">
        <v>266</v>
      </c>
      <c r="H149" t="s">
        <v>216</v>
      </c>
      <c r="J149" t="s">
        <v>203</v>
      </c>
      <c r="K149" t="s">
        <v>217</v>
      </c>
      <c r="M149">
        <v>148</v>
      </c>
    </row>
    <row r="150" spans="1:13" x14ac:dyDescent="0.15">
      <c r="A150" t="s">
        <v>165</v>
      </c>
      <c r="B150" t="s">
        <v>165</v>
      </c>
      <c r="C150" t="s">
        <v>227</v>
      </c>
      <c r="D150" t="s">
        <v>306</v>
      </c>
      <c r="E150" t="s">
        <v>69</v>
      </c>
      <c r="F150" t="s">
        <v>69</v>
      </c>
      <c r="G150" t="s">
        <v>210</v>
      </c>
      <c r="H150" t="s">
        <v>216</v>
      </c>
      <c r="J150" t="s">
        <v>307</v>
      </c>
      <c r="K150" t="s">
        <v>217</v>
      </c>
      <c r="M150">
        <v>149</v>
      </c>
    </row>
    <row r="151" spans="1:13" x14ac:dyDescent="0.15">
      <c r="A151" t="s">
        <v>166</v>
      </c>
      <c r="B151" t="s">
        <v>166</v>
      </c>
      <c r="C151" t="s">
        <v>227</v>
      </c>
      <c r="D151" t="s">
        <v>306</v>
      </c>
      <c r="E151" t="s">
        <v>69</v>
      </c>
      <c r="F151" t="s">
        <v>69</v>
      </c>
      <c r="G151" t="s">
        <v>480</v>
      </c>
      <c r="H151" t="s">
        <v>216</v>
      </c>
      <c r="J151" t="s">
        <v>307</v>
      </c>
      <c r="K151" t="s">
        <v>217</v>
      </c>
      <c r="M151">
        <v>150</v>
      </c>
    </row>
    <row r="152" spans="1:13" x14ac:dyDescent="0.15">
      <c r="A152" t="s">
        <v>167</v>
      </c>
      <c r="B152" t="s">
        <v>167</v>
      </c>
      <c r="C152" t="s">
        <v>227</v>
      </c>
      <c r="D152" t="s">
        <v>306</v>
      </c>
      <c r="E152" t="s">
        <v>69</v>
      </c>
      <c r="F152" t="s">
        <v>69</v>
      </c>
      <c r="G152" t="s">
        <v>266</v>
      </c>
      <c r="H152" t="s">
        <v>216</v>
      </c>
      <c r="J152" t="s">
        <v>307</v>
      </c>
      <c r="K152" t="s">
        <v>217</v>
      </c>
      <c r="M152">
        <v>151</v>
      </c>
    </row>
    <row r="153" spans="1:13" x14ac:dyDescent="0.15">
      <c r="A153" t="s">
        <v>335</v>
      </c>
      <c r="B153" t="s">
        <v>335</v>
      </c>
      <c r="C153" t="s">
        <v>227</v>
      </c>
      <c r="D153" t="s">
        <v>306</v>
      </c>
      <c r="E153" t="s">
        <v>69</v>
      </c>
      <c r="F153" t="s">
        <v>69</v>
      </c>
      <c r="G153" t="s">
        <v>210</v>
      </c>
      <c r="H153" t="s">
        <v>216</v>
      </c>
      <c r="J153" t="s">
        <v>307</v>
      </c>
      <c r="K153" t="s">
        <v>217</v>
      </c>
      <c r="M153">
        <v>152</v>
      </c>
    </row>
    <row r="154" spans="1:13" x14ac:dyDescent="0.15">
      <c r="A154" t="s">
        <v>336</v>
      </c>
      <c r="B154" t="s">
        <v>357</v>
      </c>
      <c r="C154" t="s">
        <v>227</v>
      </c>
      <c r="D154" t="s">
        <v>306</v>
      </c>
      <c r="E154" t="s">
        <v>69</v>
      </c>
      <c r="F154" t="s">
        <v>69</v>
      </c>
      <c r="G154" t="s">
        <v>202</v>
      </c>
      <c r="H154" t="s">
        <v>216</v>
      </c>
      <c r="J154" t="s">
        <v>203</v>
      </c>
      <c r="K154" t="s">
        <v>217</v>
      </c>
      <c r="M154">
        <v>153</v>
      </c>
    </row>
    <row r="155" spans="1:13" x14ac:dyDescent="0.15">
      <c r="A155" t="s">
        <v>356</v>
      </c>
      <c r="B155" t="s">
        <v>356</v>
      </c>
      <c r="C155" t="s">
        <v>197</v>
      </c>
      <c r="D155" t="s">
        <v>272</v>
      </c>
      <c r="E155" t="s">
        <v>205</v>
      </c>
      <c r="F155" t="s">
        <v>235</v>
      </c>
      <c r="G155" t="s">
        <v>210</v>
      </c>
      <c r="H155" t="s">
        <v>236</v>
      </c>
      <c r="J155" t="s">
        <v>203</v>
      </c>
      <c r="K155" t="s">
        <v>207</v>
      </c>
      <c r="M155">
        <v>154</v>
      </c>
    </row>
    <row r="156" spans="1:13" x14ac:dyDescent="0.15">
      <c r="A156" t="s">
        <v>337</v>
      </c>
      <c r="B156" t="s">
        <v>356</v>
      </c>
      <c r="C156" t="s">
        <v>197</v>
      </c>
      <c r="D156" t="s">
        <v>272</v>
      </c>
      <c r="E156" t="s">
        <v>205</v>
      </c>
      <c r="F156" t="s">
        <v>235</v>
      </c>
      <c r="G156" t="s">
        <v>210</v>
      </c>
      <c r="H156" t="s">
        <v>236</v>
      </c>
      <c r="J156" t="s">
        <v>203</v>
      </c>
      <c r="K156" t="s">
        <v>207</v>
      </c>
      <c r="M156">
        <v>155</v>
      </c>
    </row>
    <row r="157" spans="1:13" x14ac:dyDescent="0.15">
      <c r="A157" t="s">
        <v>338</v>
      </c>
      <c r="B157" t="s">
        <v>338</v>
      </c>
      <c r="C157" t="s">
        <v>197</v>
      </c>
      <c r="D157" t="s">
        <v>272</v>
      </c>
      <c r="E157" t="s">
        <v>205</v>
      </c>
      <c r="F157" t="s">
        <v>235</v>
      </c>
      <c r="G157" t="s">
        <v>210</v>
      </c>
      <c r="H157" t="s">
        <v>355</v>
      </c>
      <c r="J157" t="s">
        <v>203</v>
      </c>
      <c r="K157" t="s">
        <v>207</v>
      </c>
      <c r="M157">
        <v>156</v>
      </c>
    </row>
    <row r="158" spans="1:13" x14ac:dyDescent="0.15">
      <c r="A158" t="s">
        <v>339</v>
      </c>
      <c r="B158" t="s">
        <v>338</v>
      </c>
      <c r="C158" t="s">
        <v>197</v>
      </c>
      <c r="D158" t="s">
        <v>272</v>
      </c>
      <c r="E158" t="s">
        <v>205</v>
      </c>
      <c r="F158" t="s">
        <v>235</v>
      </c>
      <c r="G158" t="s">
        <v>210</v>
      </c>
      <c r="H158" t="s">
        <v>355</v>
      </c>
      <c r="J158" t="s">
        <v>203</v>
      </c>
      <c r="K158" t="s">
        <v>207</v>
      </c>
      <c r="M158">
        <v>157</v>
      </c>
    </row>
    <row r="159" spans="1:13" x14ac:dyDescent="0.15">
      <c r="A159" t="s">
        <v>340</v>
      </c>
      <c r="B159" t="s">
        <v>340</v>
      </c>
      <c r="C159" t="s">
        <v>227</v>
      </c>
      <c r="D159" t="s">
        <v>306</v>
      </c>
      <c r="E159" t="s">
        <v>69</v>
      </c>
      <c r="F159" t="s">
        <v>69</v>
      </c>
      <c r="G159" t="s">
        <v>210</v>
      </c>
      <c r="H159" t="s">
        <v>216</v>
      </c>
      <c r="J159" t="s">
        <v>307</v>
      </c>
      <c r="K159" t="s">
        <v>217</v>
      </c>
      <c r="M159">
        <v>158</v>
      </c>
    </row>
    <row r="160" spans="1:13" x14ac:dyDescent="0.15">
      <c r="A160" t="s">
        <v>341</v>
      </c>
      <c r="B160" t="s">
        <v>341</v>
      </c>
      <c r="C160" t="s">
        <v>227</v>
      </c>
      <c r="D160" t="s">
        <v>306</v>
      </c>
      <c r="E160" t="s">
        <v>69</v>
      </c>
      <c r="F160" t="s">
        <v>69</v>
      </c>
      <c r="G160" t="s">
        <v>480</v>
      </c>
      <c r="H160" t="s">
        <v>216</v>
      </c>
      <c r="J160" t="s">
        <v>307</v>
      </c>
      <c r="K160" t="s">
        <v>217</v>
      </c>
      <c r="M160">
        <v>159</v>
      </c>
    </row>
    <row r="161" spans="1:13" x14ac:dyDescent="0.15">
      <c r="A161" t="s">
        <v>342</v>
      </c>
      <c r="B161" t="s">
        <v>350</v>
      </c>
      <c r="C161" t="s">
        <v>227</v>
      </c>
      <c r="D161" t="s">
        <v>306</v>
      </c>
      <c r="E161" t="s">
        <v>69</v>
      </c>
      <c r="F161" t="s">
        <v>69</v>
      </c>
      <c r="G161" t="s">
        <v>210</v>
      </c>
      <c r="H161" t="s">
        <v>216</v>
      </c>
      <c r="J161" t="s">
        <v>203</v>
      </c>
      <c r="K161" t="s">
        <v>217</v>
      </c>
      <c r="M161">
        <v>160</v>
      </c>
    </row>
    <row r="162" spans="1:13" x14ac:dyDescent="0.15">
      <c r="A162" t="s">
        <v>343</v>
      </c>
      <c r="B162" t="s">
        <v>329</v>
      </c>
      <c r="C162" t="s">
        <v>227</v>
      </c>
      <c r="D162" t="s">
        <v>306</v>
      </c>
      <c r="E162" t="s">
        <v>328</v>
      </c>
      <c r="F162" t="s">
        <v>328</v>
      </c>
      <c r="G162" t="s">
        <v>266</v>
      </c>
      <c r="H162" t="s">
        <v>216</v>
      </c>
      <c r="J162" t="s">
        <v>203</v>
      </c>
      <c r="K162" t="s">
        <v>217</v>
      </c>
      <c r="M162">
        <v>161</v>
      </c>
    </row>
    <row r="163" spans="1:13" x14ac:dyDescent="0.15">
      <c r="A163" t="s">
        <v>344</v>
      </c>
      <c r="B163" t="s">
        <v>334</v>
      </c>
      <c r="C163" t="s">
        <v>227</v>
      </c>
      <c r="D163" t="s">
        <v>306</v>
      </c>
      <c r="E163" t="s">
        <v>69</v>
      </c>
      <c r="F163" t="s">
        <v>69</v>
      </c>
      <c r="G163" t="s">
        <v>266</v>
      </c>
      <c r="H163" t="s">
        <v>216</v>
      </c>
      <c r="J163" t="s">
        <v>203</v>
      </c>
      <c r="K163" t="s">
        <v>217</v>
      </c>
      <c r="M163">
        <v>162</v>
      </c>
    </row>
    <row r="164" spans="1:13" x14ac:dyDescent="0.15">
      <c r="A164" t="s">
        <v>142</v>
      </c>
      <c r="B164" t="s">
        <v>327</v>
      </c>
      <c r="C164" t="s">
        <v>227</v>
      </c>
      <c r="D164" t="s">
        <v>306</v>
      </c>
      <c r="E164" t="s">
        <v>328</v>
      </c>
      <c r="F164" t="s">
        <v>328</v>
      </c>
      <c r="G164" t="s">
        <v>210</v>
      </c>
      <c r="H164" t="s">
        <v>216</v>
      </c>
      <c r="J164" t="s">
        <v>203</v>
      </c>
      <c r="K164" t="s">
        <v>217</v>
      </c>
      <c r="M164">
        <v>163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3C72-4BB7-479F-B2B0-7A868074FDAF}">
  <sheetPr>
    <tabColor theme="9" tint="0.59999389629810485"/>
  </sheetPr>
  <dimension ref="A1:AZ243"/>
  <sheetViews>
    <sheetView zoomScale="70" zoomScaleNormal="70" workbookViewId="0">
      <pane ySplit="1" topLeftCell="A2" activePane="bottomLeft" state="frozen"/>
      <selection pane="bottomLeft" activeCell="AN11" sqref="AN11"/>
    </sheetView>
  </sheetViews>
  <sheetFormatPr defaultRowHeight="13.5" x14ac:dyDescent="0.15"/>
  <cols>
    <col min="1" max="1" width="8.125" customWidth="1"/>
    <col min="2" max="2" width="11.25" style="12" customWidth="1"/>
    <col min="3" max="3" width="9" style="11"/>
    <col min="5" max="5" width="19.625" customWidth="1"/>
    <col min="6" max="6" width="13.5" customWidth="1"/>
    <col min="8" max="15" width="11.625" customWidth="1"/>
    <col min="16" max="16" width="13.25" bestFit="1" customWidth="1"/>
    <col min="17" max="25" width="5.375" customWidth="1"/>
    <col min="26" max="27" width="3" customWidth="1"/>
    <col min="29" max="29" width="9" style="2"/>
    <col min="30" max="30" width="43" customWidth="1"/>
    <col min="31" max="31" width="12.25" customWidth="1"/>
    <col min="32" max="32" width="9" style="27"/>
    <col min="36" max="36" width="9" style="20"/>
    <col min="38" max="38" width="10.25" customWidth="1"/>
    <col min="39" max="39" width="5.5" customWidth="1"/>
    <col min="40" max="40" width="10" customWidth="1"/>
    <col min="41" max="41" width="5.375" customWidth="1"/>
    <col min="42" max="42" width="12" style="17" customWidth="1"/>
    <col min="43" max="43" width="11.625" bestFit="1" customWidth="1"/>
    <col min="44" max="44" width="9.875" style="3" bestFit="1" customWidth="1"/>
    <col min="45" max="45" width="9" style="15"/>
    <col min="46" max="47" width="3.625" customWidth="1"/>
    <col min="48" max="48" width="17.75" bestFit="1" customWidth="1"/>
    <col min="49" max="49" width="12.375" bestFit="1" customWidth="1"/>
    <col min="50" max="52" width="11.5" bestFit="1" customWidth="1"/>
  </cols>
  <sheetData>
    <row r="1" spans="1:52" ht="14.25" thickBot="1" x14ac:dyDescent="0.2">
      <c r="A1" s="25" t="s">
        <v>160</v>
      </c>
      <c r="B1" s="18" t="s">
        <v>156</v>
      </c>
      <c r="C1" s="10" t="s">
        <v>161</v>
      </c>
      <c r="D1" s="5" t="s">
        <v>62</v>
      </c>
      <c r="E1" s="5" t="s">
        <v>118</v>
      </c>
      <c r="F1" s="9" t="s">
        <v>163</v>
      </c>
      <c r="G1" s="4" t="s">
        <v>69</v>
      </c>
      <c r="H1" s="14" t="s">
        <v>119</v>
      </c>
      <c r="I1" s="4" t="s">
        <v>120</v>
      </c>
      <c r="J1" s="4" t="s">
        <v>121</v>
      </c>
      <c r="K1" s="4" t="s">
        <v>122</v>
      </c>
      <c r="L1" s="4" t="s">
        <v>123</v>
      </c>
      <c r="M1" s="4" t="s">
        <v>124</v>
      </c>
      <c r="N1" s="4" t="s">
        <v>125</v>
      </c>
      <c r="O1" s="4" t="s">
        <v>126</v>
      </c>
      <c r="P1" s="4" t="s">
        <v>129</v>
      </c>
      <c r="Q1" s="4" t="s">
        <v>130</v>
      </c>
      <c r="R1" s="4" t="s">
        <v>131</v>
      </c>
      <c r="S1" s="4" t="s">
        <v>132</v>
      </c>
      <c r="T1" s="4" t="s">
        <v>133</v>
      </c>
      <c r="U1" s="4" t="s">
        <v>134</v>
      </c>
      <c r="V1" s="4" t="s">
        <v>135</v>
      </c>
      <c r="W1" s="4" t="s">
        <v>136</v>
      </c>
      <c r="X1" s="4" t="s">
        <v>137</v>
      </c>
      <c r="Y1" s="4" t="s">
        <v>138</v>
      </c>
      <c r="Z1" s="13" t="s">
        <v>158</v>
      </c>
      <c r="AA1" s="13" t="s">
        <v>157</v>
      </c>
      <c r="AB1" t="s">
        <v>3</v>
      </c>
      <c r="AC1" s="8" t="s">
        <v>4</v>
      </c>
      <c r="AD1" s="5" t="s">
        <v>5</v>
      </c>
      <c r="AE1" s="22" t="s">
        <v>481</v>
      </c>
      <c r="AF1" s="26" t="s">
        <v>6</v>
      </c>
      <c r="AG1" t="s">
        <v>7</v>
      </c>
      <c r="AH1" s="1" t="s">
        <v>8</v>
      </c>
      <c r="AI1" t="s">
        <v>7</v>
      </c>
      <c r="AJ1" s="21" t="s">
        <v>9</v>
      </c>
      <c r="AK1" t="s">
        <v>7</v>
      </c>
      <c r="AL1" t="s">
        <v>10</v>
      </c>
      <c r="AM1" t="s">
        <v>11</v>
      </c>
      <c r="AN1" t="s">
        <v>12</v>
      </c>
      <c r="AO1" t="s">
        <v>7</v>
      </c>
      <c r="AP1" s="16" t="s">
        <v>0</v>
      </c>
      <c r="AQ1" t="s">
        <v>13</v>
      </c>
      <c r="AR1" s="6" t="s">
        <v>1</v>
      </c>
      <c r="AS1" s="15" t="s">
        <v>2</v>
      </c>
      <c r="AT1" s="23" t="s">
        <v>162</v>
      </c>
      <c r="AU1" s="23" t="s">
        <v>159</v>
      </c>
      <c r="AV1" s="40" t="s">
        <v>192</v>
      </c>
      <c r="AW1" s="40" t="s">
        <v>193</v>
      </c>
      <c r="AX1" s="40" t="s">
        <v>478</v>
      </c>
      <c r="AY1" s="40" t="s">
        <v>477</v>
      </c>
      <c r="AZ1" s="40" t="s">
        <v>145</v>
      </c>
    </row>
    <row r="2" spans="1:52" ht="14.25" thickBot="1" x14ac:dyDescent="0.2">
      <c r="B2" s="19">
        <v>44612</v>
      </c>
      <c r="C2" s="45">
        <v>1</v>
      </c>
      <c r="D2" s="43" t="s">
        <v>146</v>
      </c>
      <c r="E2" s="48" t="s">
        <v>482</v>
      </c>
      <c r="F2" s="48"/>
      <c r="G2" s="49" t="s">
        <v>483</v>
      </c>
      <c r="H2" s="50" t="s">
        <v>119</v>
      </c>
      <c r="I2" s="51" t="s">
        <v>120</v>
      </c>
      <c r="J2" s="52" t="s">
        <v>121</v>
      </c>
      <c r="K2" s="52" t="s">
        <v>122</v>
      </c>
      <c r="L2" s="52" t="s">
        <v>123</v>
      </c>
      <c r="M2" s="52" t="s">
        <v>124</v>
      </c>
      <c r="N2" s="52" t="s">
        <v>125</v>
      </c>
      <c r="O2" s="52" t="s">
        <v>126</v>
      </c>
      <c r="P2" s="53" t="s">
        <v>351</v>
      </c>
      <c r="Z2" s="54"/>
      <c r="AA2" s="54"/>
      <c r="AB2" s="52" t="s">
        <v>484</v>
      </c>
      <c r="AC2" s="55"/>
      <c r="AD2" s="52"/>
      <c r="AE2" s="52"/>
      <c r="AF2" s="56"/>
      <c r="AG2" s="52"/>
      <c r="AH2" s="57"/>
      <c r="AI2" s="52"/>
      <c r="AJ2" s="57"/>
      <c r="AK2" s="52"/>
      <c r="AL2" s="52"/>
      <c r="AM2" s="52"/>
      <c r="AN2" s="52"/>
      <c r="AO2" s="52"/>
      <c r="AP2" s="58"/>
      <c r="AQ2" s="52"/>
      <c r="AR2" s="59"/>
      <c r="AS2" s="60" t="e">
        <v>#DIV/0!</v>
      </c>
      <c r="AT2" s="24"/>
      <c r="AU2" s="24"/>
      <c r="AV2" s="52"/>
      <c r="AW2" s="52"/>
      <c r="AX2" s="52"/>
      <c r="AY2" s="52"/>
      <c r="AZ2" s="52"/>
    </row>
    <row r="3" spans="1:52" x14ac:dyDescent="0.15">
      <c r="B3" s="19">
        <v>44612</v>
      </c>
      <c r="C3" s="42">
        <v>2</v>
      </c>
      <c r="D3" s="43" t="s">
        <v>146</v>
      </c>
      <c r="E3" s="48" t="s">
        <v>482</v>
      </c>
      <c r="F3" s="11" t="s">
        <v>505</v>
      </c>
      <c r="G3" s="48" t="s">
        <v>69</v>
      </c>
      <c r="H3" s="80">
        <v>320284</v>
      </c>
      <c r="I3" s="48"/>
      <c r="J3" s="48"/>
      <c r="K3" s="48"/>
      <c r="L3" s="48"/>
      <c r="M3" s="48"/>
      <c r="N3" s="48"/>
      <c r="O3" s="48"/>
      <c r="P3" s="48"/>
      <c r="Q3" s="61">
        <v>1</v>
      </c>
      <c r="R3" s="11"/>
      <c r="Z3" s="46"/>
      <c r="AA3" s="46"/>
      <c r="AB3" s="48"/>
      <c r="AC3" s="7" t="s">
        <v>141</v>
      </c>
      <c r="AD3" s="7" t="str">
        <f>VLOOKUP($AC3,デモテーブル[#All],2,FALSE)</f>
        <v>現預金・ネオモバ</v>
      </c>
      <c r="AE3" s="48" t="s">
        <v>172</v>
      </c>
      <c r="AF3" s="62"/>
      <c r="AG3" s="48"/>
      <c r="AH3" s="63"/>
      <c r="AI3" s="48"/>
      <c r="AJ3" s="64"/>
      <c r="AK3" s="48"/>
      <c r="AL3" s="48"/>
      <c r="AM3" s="48"/>
      <c r="AN3" s="48"/>
      <c r="AO3" s="48"/>
      <c r="AP3" s="65">
        <v>320284</v>
      </c>
      <c r="AQ3" s="48"/>
      <c r="AR3" s="66"/>
      <c r="AS3" s="67">
        <v>0</v>
      </c>
      <c r="AT3" s="47"/>
      <c r="AU3" s="47"/>
      <c r="AV3" s="48" t="str">
        <f>VLOOKUP($AC3,デモテーブル[#All],3,FALSE)</f>
        <v>2現金・米国債など</v>
      </c>
      <c r="AW3" s="48" t="str">
        <f>VLOOKUP($AC3,デモテーブル[#All],4,FALSE)</f>
        <v>2現金</v>
      </c>
      <c r="AX3" s="48" t="str">
        <f>VLOOKUP($AC3,デモテーブル[#All],5,FALSE)</f>
        <v>現預金</v>
      </c>
      <c r="AY3" s="48" t="str">
        <f>VLOOKUP($AC3,デモテーブル[#All],6,FALSE)</f>
        <v>現預金</v>
      </c>
      <c r="AZ3" s="48" t="str">
        <f>VLOOKUP($AC3,デモテーブル[#All],7,FALSE)</f>
        <v>01 日本円</v>
      </c>
    </row>
    <row r="4" spans="1:52" ht="14.25" thickBot="1" x14ac:dyDescent="0.2">
      <c r="B4" s="19">
        <v>44612</v>
      </c>
      <c r="C4" s="45">
        <v>3</v>
      </c>
      <c r="D4" s="43" t="s">
        <v>146</v>
      </c>
      <c r="E4" s="48" t="s">
        <v>482</v>
      </c>
      <c r="F4" s="48"/>
      <c r="G4" s="48" t="s">
        <v>69</v>
      </c>
      <c r="H4" s="48"/>
      <c r="I4" s="48"/>
      <c r="J4" s="48"/>
      <c r="K4" s="48"/>
      <c r="L4" s="48"/>
      <c r="M4" s="48"/>
      <c r="N4" s="48"/>
      <c r="O4" s="48"/>
      <c r="P4" s="48"/>
      <c r="Q4" s="61">
        <v>2</v>
      </c>
      <c r="Z4" s="46"/>
      <c r="AA4" s="46"/>
      <c r="AB4" s="48"/>
      <c r="AC4" s="68"/>
      <c r="AD4" s="48" t="e">
        <v>#REF!</v>
      </c>
      <c r="AE4" s="48"/>
      <c r="AF4" s="62"/>
      <c r="AG4" s="48"/>
      <c r="AH4" s="63"/>
      <c r="AI4" s="48"/>
      <c r="AJ4" s="63"/>
      <c r="AK4" s="48"/>
      <c r="AL4" s="48"/>
      <c r="AM4" s="48"/>
      <c r="AN4" s="48"/>
      <c r="AO4" s="48"/>
      <c r="AP4" s="69"/>
      <c r="AQ4" s="48"/>
      <c r="AR4" s="66"/>
      <c r="AS4" s="67" t="e">
        <v>#DIV/0!</v>
      </c>
      <c r="AT4" s="47"/>
      <c r="AU4" s="47"/>
      <c r="AV4" s="48" t="e">
        <f>VLOOKUP($AC4,デモテーブル[#All],3,FALSE)</f>
        <v>#N/A</v>
      </c>
      <c r="AW4" s="48" t="e">
        <f>VLOOKUP($AC4,デモテーブル[#All],4,FALSE)</f>
        <v>#N/A</v>
      </c>
      <c r="AX4" s="48" t="e">
        <f>VLOOKUP($AC4,デモテーブル[#All],5,FALSE)</f>
        <v>#N/A</v>
      </c>
      <c r="AY4" s="48" t="e">
        <f>VLOOKUP($AC4,デモテーブル[#All],6,FALSE)</f>
        <v>#N/A</v>
      </c>
      <c r="AZ4" s="48" t="e">
        <f>VLOOKUP($AC4,デモテーブル[#All],7,FALSE)</f>
        <v>#N/A</v>
      </c>
    </row>
    <row r="5" spans="1:52" ht="14.25" thickBot="1" x14ac:dyDescent="0.2">
      <c r="B5" s="19">
        <v>44612</v>
      </c>
      <c r="C5" s="42">
        <v>4</v>
      </c>
      <c r="D5" s="43" t="s">
        <v>146</v>
      </c>
      <c r="E5" s="48" t="s">
        <v>482</v>
      </c>
      <c r="F5" s="48"/>
      <c r="G5" s="49" t="s">
        <v>485</v>
      </c>
      <c r="H5" s="70" t="s">
        <v>119</v>
      </c>
      <c r="I5" s="51" t="s">
        <v>120</v>
      </c>
      <c r="J5" s="52" t="s">
        <v>121</v>
      </c>
      <c r="K5" s="52" t="s">
        <v>122</v>
      </c>
      <c r="L5" s="52" t="s">
        <v>123</v>
      </c>
      <c r="M5" s="52" t="s">
        <v>124</v>
      </c>
      <c r="N5" s="52" t="s">
        <v>125</v>
      </c>
      <c r="O5" s="52" t="s">
        <v>126</v>
      </c>
      <c r="P5" s="53" t="s">
        <v>351</v>
      </c>
      <c r="Z5" s="54"/>
      <c r="AA5" s="54"/>
      <c r="AB5" s="52" t="s">
        <v>484</v>
      </c>
      <c r="AC5" s="55"/>
      <c r="AD5" s="52" t="e">
        <v>#REF!</v>
      </c>
      <c r="AE5" s="52"/>
      <c r="AF5" s="56"/>
      <c r="AG5" s="52"/>
      <c r="AH5" s="57"/>
      <c r="AI5" s="52"/>
      <c r="AJ5" s="57"/>
      <c r="AK5" s="52"/>
      <c r="AL5" s="52"/>
      <c r="AM5" s="52"/>
      <c r="AN5" s="52"/>
      <c r="AO5" s="52"/>
      <c r="AP5" s="58"/>
      <c r="AQ5" s="52"/>
      <c r="AR5" s="59"/>
      <c r="AS5" s="60" t="e">
        <v>#DIV/0!</v>
      </c>
      <c r="AT5" s="24"/>
      <c r="AU5" s="24"/>
      <c r="AV5" s="52"/>
      <c r="AW5" s="52"/>
      <c r="AX5" s="52"/>
      <c r="AY5" s="52"/>
      <c r="AZ5" s="52"/>
    </row>
    <row r="6" spans="1:52" x14ac:dyDescent="0.15">
      <c r="B6" s="19">
        <v>44612</v>
      </c>
      <c r="C6" s="45">
        <v>5</v>
      </c>
      <c r="D6" s="43" t="s">
        <v>146</v>
      </c>
      <c r="E6" s="71" t="s">
        <v>482</v>
      </c>
      <c r="F6" s="11" t="s">
        <v>504</v>
      </c>
      <c r="H6" s="72" t="s">
        <v>73</v>
      </c>
      <c r="I6" s="72"/>
      <c r="J6" s="72"/>
      <c r="K6" s="72"/>
      <c r="L6" s="72"/>
      <c r="M6" s="72"/>
      <c r="N6" s="72"/>
      <c r="O6" s="72"/>
      <c r="Q6" s="61">
        <v>1</v>
      </c>
      <c r="R6" s="11" t="s">
        <v>486</v>
      </c>
      <c r="Z6" s="13"/>
      <c r="AA6" s="13"/>
      <c r="AB6" s="73"/>
      <c r="AC6" s="7" t="str">
        <f>IF(H7="","",TEXT(H7,"@"))</f>
        <v>1306</v>
      </c>
      <c r="AD6" s="73" t="str">
        <f>VLOOKUP($AC6,デモテーブル[#All],2,FALSE)</f>
        <v>ＮＥＸＴ　ＦＵＮＤＳ　ＴＯＰＩＸ連動型上場投信</v>
      </c>
      <c r="AE6" s="73" t="s">
        <v>15</v>
      </c>
      <c r="AF6" s="74" t="e">
        <f>AP6/AJ6</f>
        <v>#VALUE!</v>
      </c>
      <c r="AG6" s="73"/>
      <c r="AH6" s="75" t="e">
        <f>(AP6-AR6)/AF6</f>
        <v>#VALUE!</v>
      </c>
      <c r="AI6" s="73"/>
      <c r="AJ6" s="81" t="s">
        <v>573</v>
      </c>
      <c r="AK6" s="73"/>
      <c r="AL6" s="73"/>
      <c r="AM6" s="73"/>
      <c r="AN6" s="73"/>
      <c r="AO6" s="73"/>
      <c r="AP6" s="65">
        <f>IF(H10="","",VALUE(LEFT(H10,FIND("円",H10)-1)))</f>
        <v>7618</v>
      </c>
      <c r="AQ6" s="73"/>
      <c r="AR6" s="76">
        <f>IF(H12="","",VALUE(LEFT(H12,FIND("円",H12)-1)))</f>
        <v>-314</v>
      </c>
      <c r="AS6" s="77">
        <f t="shared" ref="AS6" si="0">AR6/(AP6-AR6)</f>
        <v>-3.9586485123550175E-2</v>
      </c>
      <c r="AT6" s="23"/>
      <c r="AU6" s="23"/>
      <c r="AV6" s="71" t="str">
        <f>VLOOKUP($AC6,デモテーブル[#All],3,FALSE)</f>
        <v>1株式・投信等</v>
      </c>
      <c r="AW6" s="71" t="str">
        <f>VLOOKUP($AC6,デモテーブル[#All],4,FALSE)</f>
        <v>1株式</v>
      </c>
      <c r="AX6" s="71" t="str">
        <f>VLOOKUP($AC6,デモテーブル[#All],5,FALSE)</f>
        <v>指数</v>
      </c>
      <c r="AY6" s="71" t="str">
        <f>VLOOKUP($AC6,デモテーブル[#All],6,FALSE)</f>
        <v>指数・トピックス</v>
      </c>
      <c r="AZ6" s="71" t="str">
        <f>VLOOKUP($AC6,デモテーブル[#All],7,FALSE)</f>
        <v>01 日本円</v>
      </c>
    </row>
    <row r="7" spans="1:52" x14ac:dyDescent="0.15">
      <c r="B7" s="19">
        <v>44612</v>
      </c>
      <c r="C7" s="42">
        <v>6</v>
      </c>
      <c r="D7" s="43" t="s">
        <v>146</v>
      </c>
      <c r="E7" s="71" t="s">
        <v>482</v>
      </c>
      <c r="H7" s="72">
        <v>1306</v>
      </c>
      <c r="I7" s="72"/>
      <c r="J7" s="72"/>
      <c r="K7" s="72"/>
      <c r="L7" s="72"/>
      <c r="M7" s="72"/>
      <c r="N7" s="72"/>
      <c r="O7" s="72"/>
      <c r="Q7" s="61">
        <v>2</v>
      </c>
      <c r="Z7" s="13"/>
      <c r="AA7" s="13"/>
      <c r="AB7" s="73"/>
      <c r="AC7" s="78"/>
      <c r="AD7" s="73" t="e">
        <f>VLOOKUP($AC7,デモテーブル[#All],2,FALSE)</f>
        <v>#N/A</v>
      </c>
      <c r="AE7" s="73"/>
      <c r="AF7" s="74"/>
      <c r="AG7" s="73"/>
      <c r="AH7" s="73"/>
      <c r="AI7" s="73"/>
      <c r="AJ7" s="73"/>
      <c r="AK7" s="73"/>
      <c r="AL7" s="73"/>
      <c r="AM7" s="73"/>
      <c r="AN7" s="73"/>
      <c r="AO7" s="73"/>
      <c r="AP7" s="65"/>
      <c r="AQ7" s="73"/>
      <c r="AR7" s="76"/>
      <c r="AS7" s="77" t="e">
        <v>#DIV/0!</v>
      </c>
      <c r="AT7" s="23"/>
      <c r="AU7" s="23"/>
      <c r="AV7" s="71" t="e">
        <f>VLOOKUP($AC7,デモテーブル[#All],3,FALSE)</f>
        <v>#N/A</v>
      </c>
      <c r="AW7" s="71" t="e">
        <f>VLOOKUP($AC7,デモテーブル[#All],4,FALSE)</f>
        <v>#N/A</v>
      </c>
      <c r="AX7" s="71" t="e">
        <f>VLOOKUP($AC7,デモテーブル[#All],5,FALSE)</f>
        <v>#N/A</v>
      </c>
      <c r="AY7" s="71" t="e">
        <f>VLOOKUP($AC7,デモテーブル[#All],6,FALSE)</f>
        <v>#N/A</v>
      </c>
      <c r="AZ7" s="71" t="e">
        <f>VLOOKUP($AC7,デモテーブル[#All],7,FALSE)</f>
        <v>#N/A</v>
      </c>
    </row>
    <row r="8" spans="1:52" x14ac:dyDescent="0.15">
      <c r="B8" s="19">
        <v>44612</v>
      </c>
      <c r="C8" s="45">
        <v>7</v>
      </c>
      <c r="D8" s="43" t="s">
        <v>146</v>
      </c>
      <c r="E8" s="71" t="s">
        <v>482</v>
      </c>
      <c r="H8" s="72" t="s">
        <v>73</v>
      </c>
      <c r="I8" s="72"/>
      <c r="J8" s="72"/>
      <c r="K8" s="72"/>
      <c r="L8" s="72"/>
      <c r="M8" s="72"/>
      <c r="N8" s="72"/>
      <c r="O8" s="72"/>
      <c r="Q8" s="61">
        <v>3</v>
      </c>
      <c r="Z8" s="13"/>
      <c r="AA8" s="13"/>
      <c r="AB8" s="73"/>
      <c r="AC8" s="78"/>
      <c r="AD8" s="73" t="e">
        <f>VLOOKUP($AC8,デモテーブル[#All],2,FALSE)</f>
        <v>#N/A</v>
      </c>
      <c r="AE8" s="73"/>
      <c r="AF8" s="74"/>
      <c r="AG8" s="73"/>
      <c r="AH8" s="73"/>
      <c r="AI8" s="73"/>
      <c r="AJ8" s="73"/>
      <c r="AK8" s="73"/>
      <c r="AL8" s="73"/>
      <c r="AM8" s="73"/>
      <c r="AN8" s="73"/>
      <c r="AO8" s="73"/>
      <c r="AP8" s="65"/>
      <c r="AQ8" s="73"/>
      <c r="AR8" s="76"/>
      <c r="AS8" s="77" t="e">
        <v>#DIV/0!</v>
      </c>
      <c r="AT8" s="23"/>
      <c r="AU8" s="23"/>
      <c r="AV8" s="71" t="e">
        <f>VLOOKUP($AC8,デモテーブル[#All],3,FALSE)</f>
        <v>#N/A</v>
      </c>
      <c r="AW8" s="71" t="e">
        <f>VLOOKUP($AC8,デモテーブル[#All],4,FALSE)</f>
        <v>#N/A</v>
      </c>
      <c r="AX8" s="71" t="e">
        <f>VLOOKUP($AC8,デモテーブル[#All],5,FALSE)</f>
        <v>#N/A</v>
      </c>
      <c r="AY8" s="71" t="e">
        <f>VLOOKUP($AC8,デモテーブル[#All],6,FALSE)</f>
        <v>#N/A</v>
      </c>
      <c r="AZ8" s="71" t="e">
        <f>VLOOKUP($AC8,デモテーブル[#All],7,FALSE)</f>
        <v>#N/A</v>
      </c>
    </row>
    <row r="9" spans="1:52" x14ac:dyDescent="0.15">
      <c r="B9" s="19">
        <v>44612</v>
      </c>
      <c r="C9" s="42">
        <v>8</v>
      </c>
      <c r="D9" s="43" t="s">
        <v>146</v>
      </c>
      <c r="E9" s="71" t="s">
        <v>482</v>
      </c>
      <c r="H9" s="72" t="s">
        <v>352</v>
      </c>
      <c r="I9" s="72"/>
      <c r="J9" s="72"/>
      <c r="K9" s="72"/>
      <c r="L9" s="72"/>
      <c r="M9" s="72"/>
      <c r="N9" s="72"/>
      <c r="O9" s="72"/>
      <c r="Q9" s="61">
        <v>4</v>
      </c>
      <c r="Z9" s="13"/>
      <c r="AA9" s="13"/>
      <c r="AB9" s="73"/>
      <c r="AC9" s="78"/>
      <c r="AD9" s="73" t="e">
        <f>VLOOKUP($AC9,デモテーブル[#All],2,FALSE)</f>
        <v>#N/A</v>
      </c>
      <c r="AE9" s="73"/>
      <c r="AF9" s="74"/>
      <c r="AG9" s="73"/>
      <c r="AH9" s="73"/>
      <c r="AI9" s="73"/>
      <c r="AJ9" s="73"/>
      <c r="AK9" s="73"/>
      <c r="AL9" s="73"/>
      <c r="AM9" s="73"/>
      <c r="AN9" s="73"/>
      <c r="AO9" s="73"/>
      <c r="AP9" s="65"/>
      <c r="AQ9" s="73"/>
      <c r="AR9" s="76"/>
      <c r="AS9" s="77" t="e">
        <v>#DIV/0!</v>
      </c>
      <c r="AT9" s="23"/>
      <c r="AU9" s="23"/>
      <c r="AV9" s="71" t="e">
        <f>VLOOKUP($AC9,デモテーブル[#All],3,FALSE)</f>
        <v>#N/A</v>
      </c>
      <c r="AW9" s="71" t="e">
        <f>VLOOKUP($AC9,デモテーブル[#All],4,FALSE)</f>
        <v>#N/A</v>
      </c>
      <c r="AX9" s="71" t="e">
        <f>VLOOKUP($AC9,デモテーブル[#All],5,FALSE)</f>
        <v>#N/A</v>
      </c>
      <c r="AY9" s="71" t="e">
        <f>VLOOKUP($AC9,デモテーブル[#All],6,FALSE)</f>
        <v>#N/A</v>
      </c>
      <c r="AZ9" s="71" t="e">
        <f>VLOOKUP($AC9,デモテーブル[#All],7,FALSE)</f>
        <v>#N/A</v>
      </c>
    </row>
    <row r="10" spans="1:52" x14ac:dyDescent="0.15">
      <c r="B10" s="19">
        <v>44612</v>
      </c>
      <c r="C10" s="45">
        <v>9</v>
      </c>
      <c r="D10" s="43" t="s">
        <v>146</v>
      </c>
      <c r="E10" s="71" t="s">
        <v>482</v>
      </c>
      <c r="H10" s="72" t="s">
        <v>506</v>
      </c>
      <c r="I10" s="72"/>
      <c r="J10" s="72"/>
      <c r="K10" s="72"/>
      <c r="L10" s="72"/>
      <c r="M10" s="72"/>
      <c r="N10" s="72"/>
      <c r="O10" s="72"/>
      <c r="Q10" s="61">
        <v>5</v>
      </c>
      <c r="Z10" s="13"/>
      <c r="AA10" s="13"/>
      <c r="AB10" s="73"/>
      <c r="AC10" s="78"/>
      <c r="AD10" s="73" t="e">
        <f>VLOOKUP($AC10,デモテーブル[#All],2,FALSE)</f>
        <v>#N/A</v>
      </c>
      <c r="AE10" s="73"/>
      <c r="AF10" s="74"/>
      <c r="AG10" s="73"/>
      <c r="AH10" s="73"/>
      <c r="AI10" s="73"/>
      <c r="AJ10" s="73"/>
      <c r="AK10" s="73"/>
      <c r="AL10" s="73"/>
      <c r="AM10" s="73"/>
      <c r="AN10" s="73"/>
      <c r="AO10" s="73"/>
      <c r="AP10" s="65"/>
      <c r="AQ10" s="73"/>
      <c r="AR10" s="76"/>
      <c r="AS10" s="77" t="e">
        <v>#DIV/0!</v>
      </c>
      <c r="AT10" s="23"/>
      <c r="AU10" s="23"/>
      <c r="AV10" s="71" t="e">
        <f>VLOOKUP($AC10,デモテーブル[#All],3,FALSE)</f>
        <v>#N/A</v>
      </c>
      <c r="AW10" s="71" t="e">
        <f>VLOOKUP($AC10,デモテーブル[#All],4,FALSE)</f>
        <v>#N/A</v>
      </c>
      <c r="AX10" s="71" t="e">
        <f>VLOOKUP($AC10,デモテーブル[#All],5,FALSE)</f>
        <v>#N/A</v>
      </c>
      <c r="AY10" s="71" t="e">
        <f>VLOOKUP($AC10,デモテーブル[#All],6,FALSE)</f>
        <v>#N/A</v>
      </c>
      <c r="AZ10" s="71" t="e">
        <f>VLOOKUP($AC10,デモテーブル[#All],7,FALSE)</f>
        <v>#N/A</v>
      </c>
    </row>
    <row r="11" spans="1:52" x14ac:dyDescent="0.15">
      <c r="B11" s="19">
        <v>44612</v>
      </c>
      <c r="C11" s="42">
        <v>10</v>
      </c>
      <c r="D11" s="43" t="s">
        <v>146</v>
      </c>
      <c r="E11" s="71" t="s">
        <v>482</v>
      </c>
      <c r="H11" s="72" t="s">
        <v>353</v>
      </c>
      <c r="I11" s="72"/>
      <c r="J11" s="72"/>
      <c r="K11" s="72"/>
      <c r="L11" s="72"/>
      <c r="M11" s="72"/>
      <c r="N11" s="72"/>
      <c r="O11" s="72"/>
      <c r="Q11" s="61">
        <v>6</v>
      </c>
      <c r="Z11" s="13"/>
      <c r="AA11" s="13"/>
      <c r="AB11" s="73"/>
      <c r="AC11" s="78"/>
      <c r="AD11" s="73" t="e">
        <f>VLOOKUP($AC11,デモテーブル[#All],2,FALSE)</f>
        <v>#N/A</v>
      </c>
      <c r="AE11" s="73"/>
      <c r="AF11" s="74"/>
      <c r="AG11" s="73"/>
      <c r="AH11" s="73"/>
      <c r="AI11" s="73"/>
      <c r="AJ11" s="73"/>
      <c r="AK11" s="73"/>
      <c r="AL11" s="73"/>
      <c r="AM11" s="73"/>
      <c r="AN11" s="73"/>
      <c r="AO11" s="73"/>
      <c r="AP11" s="65"/>
      <c r="AQ11" s="73"/>
      <c r="AR11" s="76"/>
      <c r="AS11" s="77" t="e">
        <v>#DIV/0!</v>
      </c>
      <c r="AT11" s="23"/>
      <c r="AU11" s="23"/>
      <c r="AV11" s="71" t="e">
        <f>VLOOKUP($AC11,デモテーブル[#All],3,FALSE)</f>
        <v>#N/A</v>
      </c>
      <c r="AW11" s="71" t="e">
        <f>VLOOKUP($AC11,デモテーブル[#All],4,FALSE)</f>
        <v>#N/A</v>
      </c>
      <c r="AX11" s="71" t="e">
        <f>VLOOKUP($AC11,デモテーブル[#All],5,FALSE)</f>
        <v>#N/A</v>
      </c>
      <c r="AY11" s="71" t="e">
        <f>VLOOKUP($AC11,デモテーブル[#All],6,FALSE)</f>
        <v>#N/A</v>
      </c>
      <c r="AZ11" s="71" t="e">
        <f>VLOOKUP($AC11,デモテーブル[#All],7,FALSE)</f>
        <v>#N/A</v>
      </c>
    </row>
    <row r="12" spans="1:52" x14ac:dyDescent="0.15">
      <c r="B12" s="19">
        <v>44612</v>
      </c>
      <c r="C12" s="45">
        <v>11</v>
      </c>
      <c r="D12" s="43" t="s">
        <v>146</v>
      </c>
      <c r="E12" s="71" t="s">
        <v>482</v>
      </c>
      <c r="H12" s="72" t="s">
        <v>507</v>
      </c>
      <c r="I12" s="72"/>
      <c r="J12" s="72"/>
      <c r="K12" s="72"/>
      <c r="L12" s="72"/>
      <c r="M12" s="72"/>
      <c r="N12" s="72"/>
      <c r="O12" s="72"/>
      <c r="Q12" s="61">
        <v>7</v>
      </c>
      <c r="Z12" s="13"/>
      <c r="AA12" s="13"/>
      <c r="AB12" s="73"/>
      <c r="AC12" s="78"/>
      <c r="AD12" s="73" t="e">
        <f>VLOOKUP($AC12,デモテーブル[#All],2,FALSE)</f>
        <v>#N/A</v>
      </c>
      <c r="AE12" s="73"/>
      <c r="AF12" s="74"/>
      <c r="AG12" s="73"/>
      <c r="AH12" s="73"/>
      <c r="AI12" s="73"/>
      <c r="AJ12" s="73"/>
      <c r="AK12" s="73"/>
      <c r="AL12" s="73"/>
      <c r="AM12" s="73"/>
      <c r="AN12" s="73"/>
      <c r="AO12" s="73"/>
      <c r="AP12" s="65"/>
      <c r="AQ12" s="73"/>
      <c r="AR12" s="76"/>
      <c r="AS12" s="77" t="e">
        <v>#DIV/0!</v>
      </c>
      <c r="AT12" s="23"/>
      <c r="AU12" s="23"/>
      <c r="AV12" s="71" t="e">
        <f>VLOOKUP($AC12,デモテーブル[#All],3,FALSE)</f>
        <v>#N/A</v>
      </c>
      <c r="AW12" s="71" t="e">
        <f>VLOOKUP($AC12,デモテーブル[#All],4,FALSE)</f>
        <v>#N/A</v>
      </c>
      <c r="AX12" s="71" t="e">
        <f>VLOOKUP($AC12,デモテーブル[#All],5,FALSE)</f>
        <v>#N/A</v>
      </c>
      <c r="AY12" s="71" t="e">
        <f>VLOOKUP($AC12,デモテーブル[#All],6,FALSE)</f>
        <v>#N/A</v>
      </c>
      <c r="AZ12" s="71" t="e">
        <f>VLOOKUP($AC12,デモテーブル[#All],7,FALSE)</f>
        <v>#N/A</v>
      </c>
    </row>
    <row r="13" spans="1:52" x14ac:dyDescent="0.15">
      <c r="B13" s="19">
        <v>44612</v>
      </c>
      <c r="C13" s="42">
        <v>12</v>
      </c>
      <c r="D13" s="43" t="s">
        <v>146</v>
      </c>
      <c r="E13" s="71" t="s">
        <v>482</v>
      </c>
      <c r="H13" s="72" t="s">
        <v>487</v>
      </c>
      <c r="I13" s="72" t="s">
        <v>488</v>
      </c>
      <c r="J13" s="72"/>
      <c r="K13" s="72"/>
      <c r="L13" s="72"/>
      <c r="M13" s="72"/>
      <c r="N13" s="72"/>
      <c r="O13" s="72"/>
      <c r="Q13" s="61">
        <v>8</v>
      </c>
      <c r="Z13" s="13"/>
      <c r="AA13" s="13"/>
      <c r="AB13" s="73"/>
      <c r="AC13" s="7" t="str">
        <f>IF(H14="","",TEXT(H14,"@"))</f>
        <v>1343</v>
      </c>
      <c r="AD13" s="73" t="str">
        <f>VLOOKUP($AC13,デモテーブル[#All],2,FALSE)</f>
        <v>ＮＦＪ－ＲＥＩＴ</v>
      </c>
      <c r="AE13" s="73" t="s">
        <v>15</v>
      </c>
      <c r="AF13" s="74" t="e">
        <f>AP13/AJ13</f>
        <v>#VALUE!</v>
      </c>
      <c r="AG13" s="73"/>
      <c r="AH13" s="75" t="e">
        <f>(AP13-AR13)/AF13</f>
        <v>#VALUE!</v>
      </c>
      <c r="AI13" s="73"/>
      <c r="AJ13" s="81" t="s">
        <v>573</v>
      </c>
      <c r="AK13" s="73"/>
      <c r="AL13" s="73"/>
      <c r="AM13" s="73"/>
      <c r="AN13" s="73"/>
      <c r="AO13" s="73"/>
      <c r="AP13" s="65">
        <f>IF(H17="","",VALUE(LEFT(H17,FIND("円",H17)-1)))</f>
        <v>61095</v>
      </c>
      <c r="AQ13" s="73"/>
      <c r="AR13" s="76">
        <f>IF(H19="","",VALUE(LEFT(H19,FIND("円",H19)-1)))</f>
        <v>7155</v>
      </c>
      <c r="AS13" s="77">
        <f t="shared" ref="AS13" si="1">AR13/(AP13-AR13)</f>
        <v>0.13264738598442713</v>
      </c>
      <c r="AT13" s="23"/>
      <c r="AU13" s="23"/>
      <c r="AV13" s="71" t="str">
        <f>VLOOKUP($AC13,デモテーブル[#All],3,FALSE)</f>
        <v>1株式・投信等</v>
      </c>
      <c r="AW13" s="71" t="str">
        <f>VLOOKUP($AC13,デモテーブル[#All],4,FALSE)</f>
        <v>1株式</v>
      </c>
      <c r="AX13" s="71" t="str">
        <f>VLOOKUP($AC13,デモテーブル[#All],5,FALSE)</f>
        <v>不動産</v>
      </c>
      <c r="AY13" s="71" t="str">
        <f>VLOOKUP($AC13,デモテーブル[#All],6,FALSE)</f>
        <v>Jリート</v>
      </c>
      <c r="AZ13" s="71" t="str">
        <f>VLOOKUP($AC13,デモテーブル[#All],7,FALSE)</f>
        <v>01 日本円</v>
      </c>
    </row>
    <row r="14" spans="1:52" x14ac:dyDescent="0.15">
      <c r="B14" s="19">
        <v>44612</v>
      </c>
      <c r="C14" s="45">
        <v>13</v>
      </c>
      <c r="D14" s="43" t="s">
        <v>146</v>
      </c>
      <c r="E14" s="71" t="s">
        <v>482</v>
      </c>
      <c r="H14" s="72">
        <v>1343</v>
      </c>
      <c r="I14" s="72" t="s">
        <v>489</v>
      </c>
      <c r="J14" s="72"/>
      <c r="K14" s="72"/>
      <c r="L14" s="72"/>
      <c r="M14" s="72"/>
      <c r="N14" s="72"/>
      <c r="O14" s="72"/>
      <c r="Q14" s="61">
        <v>9</v>
      </c>
      <c r="Z14" s="13"/>
      <c r="AA14" s="13"/>
      <c r="AB14" s="73"/>
      <c r="AC14" s="78"/>
      <c r="AD14" s="73" t="e">
        <f>VLOOKUP($AC14,デモテーブル[#All],2,FALSE)</f>
        <v>#N/A</v>
      </c>
      <c r="AE14" s="73"/>
      <c r="AF14" s="74"/>
      <c r="AG14" s="73"/>
      <c r="AH14" s="73"/>
      <c r="AI14" s="73"/>
      <c r="AJ14" s="73"/>
      <c r="AK14" s="73"/>
      <c r="AL14" s="73"/>
      <c r="AM14" s="73"/>
      <c r="AN14" s="73"/>
      <c r="AO14" s="73"/>
      <c r="AP14" s="65"/>
      <c r="AQ14" s="73"/>
      <c r="AR14" s="76"/>
      <c r="AS14" s="77" t="e">
        <v>#DIV/0!</v>
      </c>
      <c r="AT14" s="23"/>
      <c r="AU14" s="23"/>
      <c r="AV14" s="71" t="e">
        <f>VLOOKUP($AC14,デモテーブル[#All],3,FALSE)</f>
        <v>#N/A</v>
      </c>
      <c r="AW14" s="71" t="e">
        <f>VLOOKUP($AC14,デモテーブル[#All],4,FALSE)</f>
        <v>#N/A</v>
      </c>
      <c r="AX14" s="71" t="e">
        <f>VLOOKUP($AC14,デモテーブル[#All],5,FALSE)</f>
        <v>#N/A</v>
      </c>
      <c r="AY14" s="71" t="e">
        <f>VLOOKUP($AC14,デモテーブル[#All],6,FALSE)</f>
        <v>#N/A</v>
      </c>
      <c r="AZ14" s="71" t="e">
        <f>VLOOKUP($AC14,デモテーブル[#All],7,FALSE)</f>
        <v>#N/A</v>
      </c>
    </row>
    <row r="15" spans="1:52" x14ac:dyDescent="0.15">
      <c r="B15" s="19">
        <v>44612</v>
      </c>
      <c r="C15" s="42">
        <v>14</v>
      </c>
      <c r="D15" s="43" t="s">
        <v>146</v>
      </c>
      <c r="E15" s="71" t="s">
        <v>482</v>
      </c>
      <c r="H15" s="72" t="s">
        <v>487</v>
      </c>
      <c r="I15" s="72" t="s">
        <v>490</v>
      </c>
      <c r="J15" s="72"/>
      <c r="K15" s="72"/>
      <c r="L15" s="72"/>
      <c r="M15" s="72"/>
      <c r="N15" s="72"/>
      <c r="O15" s="72"/>
      <c r="Q15" s="61">
        <v>10</v>
      </c>
      <c r="Z15" s="13"/>
      <c r="AA15" s="13"/>
      <c r="AB15" s="73"/>
      <c r="AC15" s="78"/>
      <c r="AD15" s="73" t="e">
        <f>VLOOKUP($AC15,デモテーブル[#All],2,FALSE)</f>
        <v>#N/A</v>
      </c>
      <c r="AE15" s="73"/>
      <c r="AF15" s="74"/>
      <c r="AG15" s="73"/>
      <c r="AH15" s="73"/>
      <c r="AI15" s="73"/>
      <c r="AJ15" s="73"/>
      <c r="AK15" s="73"/>
      <c r="AL15" s="73"/>
      <c r="AM15" s="73"/>
      <c r="AN15" s="73"/>
      <c r="AO15" s="73"/>
      <c r="AP15" s="65"/>
      <c r="AQ15" s="73"/>
      <c r="AR15" s="76"/>
      <c r="AS15" s="77" t="e">
        <v>#DIV/0!</v>
      </c>
      <c r="AT15" s="23"/>
      <c r="AU15" s="23"/>
      <c r="AV15" s="71" t="e">
        <f>VLOOKUP($AC15,デモテーブル[#All],3,FALSE)</f>
        <v>#N/A</v>
      </c>
      <c r="AW15" s="71" t="e">
        <f>VLOOKUP($AC15,デモテーブル[#All],4,FALSE)</f>
        <v>#N/A</v>
      </c>
      <c r="AX15" s="71" t="e">
        <f>VLOOKUP($AC15,デモテーブル[#All],5,FALSE)</f>
        <v>#N/A</v>
      </c>
      <c r="AY15" s="71" t="e">
        <f>VLOOKUP($AC15,デモテーブル[#All],6,FALSE)</f>
        <v>#N/A</v>
      </c>
      <c r="AZ15" s="71" t="e">
        <f>VLOOKUP($AC15,デモテーブル[#All],7,FALSE)</f>
        <v>#N/A</v>
      </c>
    </row>
    <row r="16" spans="1:52" x14ac:dyDescent="0.15">
      <c r="B16" s="19">
        <v>44612</v>
      </c>
      <c r="C16" s="45">
        <v>15</v>
      </c>
      <c r="D16" s="43" t="s">
        <v>146</v>
      </c>
      <c r="E16" s="71" t="s">
        <v>482</v>
      </c>
      <c r="H16" s="72" t="s">
        <v>352</v>
      </c>
      <c r="I16" s="79">
        <v>6.9599999999999995E-2</v>
      </c>
      <c r="J16" s="72"/>
      <c r="K16" s="72"/>
      <c r="L16" s="72"/>
      <c r="M16" s="72"/>
      <c r="N16" s="72"/>
      <c r="O16" s="72"/>
      <c r="Q16" s="61">
        <v>11</v>
      </c>
      <c r="Z16" s="13"/>
      <c r="AA16" s="13"/>
      <c r="AB16" s="73"/>
      <c r="AC16" s="78"/>
      <c r="AD16" s="73" t="e">
        <f>VLOOKUP($AC16,デモテーブル[#All],2,FALSE)</f>
        <v>#N/A</v>
      </c>
      <c r="AE16" s="73"/>
      <c r="AF16" s="74"/>
      <c r="AG16" s="73"/>
      <c r="AH16" s="73"/>
      <c r="AI16" s="73"/>
      <c r="AJ16" s="73"/>
      <c r="AK16" s="73"/>
      <c r="AL16" s="73"/>
      <c r="AM16" s="73"/>
      <c r="AN16" s="73"/>
      <c r="AO16" s="73"/>
      <c r="AP16" s="65"/>
      <c r="AQ16" s="73"/>
      <c r="AR16" s="76"/>
      <c r="AS16" s="77" t="e">
        <v>#DIV/0!</v>
      </c>
      <c r="AT16" s="23"/>
      <c r="AU16" s="23"/>
      <c r="AV16" s="71" t="e">
        <f>VLOOKUP($AC16,デモテーブル[#All],3,FALSE)</f>
        <v>#N/A</v>
      </c>
      <c r="AW16" s="71" t="e">
        <f>VLOOKUP($AC16,デモテーブル[#All],4,FALSE)</f>
        <v>#N/A</v>
      </c>
      <c r="AX16" s="71" t="e">
        <f>VLOOKUP($AC16,デモテーブル[#All],5,FALSE)</f>
        <v>#N/A</v>
      </c>
      <c r="AY16" s="71" t="e">
        <f>VLOOKUP($AC16,デモテーブル[#All],6,FALSE)</f>
        <v>#N/A</v>
      </c>
      <c r="AZ16" s="71" t="e">
        <f>VLOOKUP($AC16,デモテーブル[#All],7,FALSE)</f>
        <v>#N/A</v>
      </c>
    </row>
    <row r="17" spans="2:52" x14ac:dyDescent="0.15">
      <c r="B17" s="19">
        <v>44612</v>
      </c>
      <c r="C17" s="42">
        <v>16</v>
      </c>
      <c r="D17" s="43" t="s">
        <v>146</v>
      </c>
      <c r="E17" s="71" t="s">
        <v>482</v>
      </c>
      <c r="H17" s="72" t="s">
        <v>508</v>
      </c>
      <c r="I17" s="72" t="s">
        <v>491</v>
      </c>
      <c r="J17" s="72"/>
      <c r="K17" s="72"/>
      <c r="L17" s="72"/>
      <c r="M17" s="72"/>
      <c r="N17" s="72"/>
      <c r="O17" s="72"/>
      <c r="Q17" s="61">
        <v>12</v>
      </c>
      <c r="Z17" s="13"/>
      <c r="AA17" s="13"/>
      <c r="AB17" s="73"/>
      <c r="AC17" s="78"/>
      <c r="AD17" s="73" t="e">
        <f>VLOOKUP($AC17,デモテーブル[#All],2,FALSE)</f>
        <v>#N/A</v>
      </c>
      <c r="AE17" s="73"/>
      <c r="AF17" s="74"/>
      <c r="AG17" s="73"/>
      <c r="AH17" s="73"/>
      <c r="AI17" s="73"/>
      <c r="AJ17" s="73"/>
      <c r="AK17" s="73"/>
      <c r="AL17" s="73"/>
      <c r="AM17" s="73"/>
      <c r="AN17" s="73"/>
      <c r="AO17" s="73"/>
      <c r="AP17" s="65"/>
      <c r="AQ17" s="73"/>
      <c r="AR17" s="76"/>
      <c r="AS17" s="77" t="e">
        <v>#DIV/0!</v>
      </c>
      <c r="AT17" s="23"/>
      <c r="AU17" s="23"/>
      <c r="AV17" s="71" t="e">
        <f>VLOOKUP($AC17,デモテーブル[#All],3,FALSE)</f>
        <v>#N/A</v>
      </c>
      <c r="AW17" s="71" t="e">
        <f>VLOOKUP($AC17,デモテーブル[#All],4,FALSE)</f>
        <v>#N/A</v>
      </c>
      <c r="AX17" s="71" t="e">
        <f>VLOOKUP($AC17,デモテーブル[#All],5,FALSE)</f>
        <v>#N/A</v>
      </c>
      <c r="AY17" s="71" t="e">
        <f>VLOOKUP($AC17,デモテーブル[#All],6,FALSE)</f>
        <v>#N/A</v>
      </c>
      <c r="AZ17" s="71" t="e">
        <f>VLOOKUP($AC17,デモテーブル[#All],7,FALSE)</f>
        <v>#N/A</v>
      </c>
    </row>
    <row r="18" spans="2:52" x14ac:dyDescent="0.15">
      <c r="B18" s="19">
        <v>44612</v>
      </c>
      <c r="C18" s="45">
        <v>17</v>
      </c>
      <c r="D18" s="43" t="s">
        <v>146</v>
      </c>
      <c r="E18" s="71" t="s">
        <v>482</v>
      </c>
      <c r="H18" s="72" t="s">
        <v>353</v>
      </c>
      <c r="I18" s="72"/>
      <c r="J18" s="72"/>
      <c r="K18" s="72"/>
      <c r="L18" s="72"/>
      <c r="M18" s="72"/>
      <c r="N18" s="72"/>
      <c r="O18" s="72"/>
      <c r="Q18" s="61">
        <v>13</v>
      </c>
      <c r="Z18" s="13"/>
      <c r="AA18" s="13"/>
      <c r="AB18" s="73"/>
      <c r="AC18" s="78"/>
      <c r="AD18" s="73" t="e">
        <f>VLOOKUP($AC18,デモテーブル[#All],2,FALSE)</f>
        <v>#N/A</v>
      </c>
      <c r="AE18" s="73"/>
      <c r="AF18" s="74"/>
      <c r="AG18" s="73"/>
      <c r="AH18" s="73"/>
      <c r="AI18" s="73"/>
      <c r="AJ18" s="73"/>
      <c r="AK18" s="73"/>
      <c r="AL18" s="73"/>
      <c r="AM18" s="73"/>
      <c r="AN18" s="73"/>
      <c r="AO18" s="73"/>
      <c r="AP18" s="65"/>
      <c r="AQ18" s="73"/>
      <c r="AR18" s="76"/>
      <c r="AS18" s="77" t="e">
        <v>#DIV/0!</v>
      </c>
      <c r="AT18" s="23"/>
      <c r="AU18" s="23"/>
      <c r="AV18" s="71" t="e">
        <f>VLOOKUP($AC18,デモテーブル[#All],3,FALSE)</f>
        <v>#N/A</v>
      </c>
      <c r="AW18" s="71" t="e">
        <f>VLOOKUP($AC18,デモテーブル[#All],4,FALSE)</f>
        <v>#N/A</v>
      </c>
      <c r="AX18" s="71" t="e">
        <f>VLOOKUP($AC18,デモテーブル[#All],5,FALSE)</f>
        <v>#N/A</v>
      </c>
      <c r="AY18" s="71" t="e">
        <f>VLOOKUP($AC18,デモテーブル[#All],6,FALSE)</f>
        <v>#N/A</v>
      </c>
      <c r="AZ18" s="71" t="e">
        <f>VLOOKUP($AC18,デモテーブル[#All],7,FALSE)</f>
        <v>#N/A</v>
      </c>
    </row>
    <row r="19" spans="2:52" x14ac:dyDescent="0.15">
      <c r="B19" s="19">
        <v>44612</v>
      </c>
      <c r="C19" s="42">
        <v>18</v>
      </c>
      <c r="D19" s="43" t="s">
        <v>146</v>
      </c>
      <c r="E19" s="71" t="s">
        <v>482</v>
      </c>
      <c r="H19" s="72" t="s">
        <v>509</v>
      </c>
      <c r="I19" s="72"/>
      <c r="J19" s="72"/>
      <c r="K19" s="72"/>
      <c r="L19" s="72"/>
      <c r="M19" s="72"/>
      <c r="N19" s="72"/>
      <c r="O19" s="72"/>
      <c r="Q19" s="61">
        <v>14</v>
      </c>
      <c r="Z19" s="13"/>
      <c r="AA19" s="13"/>
      <c r="AB19" s="73"/>
      <c r="AC19" s="78"/>
      <c r="AD19" s="73" t="e">
        <f>VLOOKUP($AC19,デモテーブル[#All],2,FALSE)</f>
        <v>#N/A</v>
      </c>
      <c r="AE19" s="73"/>
      <c r="AF19" s="74"/>
      <c r="AG19" s="73"/>
      <c r="AH19" s="73"/>
      <c r="AI19" s="73"/>
      <c r="AJ19" s="73"/>
      <c r="AK19" s="73"/>
      <c r="AL19" s="73"/>
      <c r="AM19" s="73"/>
      <c r="AN19" s="73"/>
      <c r="AO19" s="73"/>
      <c r="AP19" s="65"/>
      <c r="AQ19" s="73"/>
      <c r="AR19" s="76"/>
      <c r="AS19" s="77" t="e">
        <v>#DIV/0!</v>
      </c>
      <c r="AT19" s="23"/>
      <c r="AU19" s="23"/>
      <c r="AV19" s="71" t="e">
        <f>VLOOKUP($AC19,デモテーブル[#All],3,FALSE)</f>
        <v>#N/A</v>
      </c>
      <c r="AW19" s="71" t="e">
        <f>VLOOKUP($AC19,デモテーブル[#All],4,FALSE)</f>
        <v>#N/A</v>
      </c>
      <c r="AX19" s="71" t="e">
        <f>VLOOKUP($AC19,デモテーブル[#All],5,FALSE)</f>
        <v>#N/A</v>
      </c>
      <c r="AY19" s="71" t="e">
        <f>VLOOKUP($AC19,デモテーブル[#All],6,FALSE)</f>
        <v>#N/A</v>
      </c>
      <c r="AZ19" s="71" t="e">
        <f>VLOOKUP($AC19,デモテーブル[#All],7,FALSE)</f>
        <v>#N/A</v>
      </c>
    </row>
    <row r="20" spans="2:52" x14ac:dyDescent="0.15">
      <c r="B20" s="19">
        <v>44612</v>
      </c>
      <c r="C20" s="45">
        <v>19</v>
      </c>
      <c r="D20" s="43" t="s">
        <v>146</v>
      </c>
      <c r="E20" s="71" t="s">
        <v>482</v>
      </c>
      <c r="H20" s="72" t="s">
        <v>492</v>
      </c>
      <c r="I20" s="72"/>
      <c r="J20" s="72"/>
      <c r="K20" s="72"/>
      <c r="L20" s="72"/>
      <c r="M20" s="72"/>
      <c r="N20" s="72"/>
      <c r="O20" s="72"/>
      <c r="Q20" s="61">
        <v>15</v>
      </c>
      <c r="Z20" s="13"/>
      <c r="AA20" s="13"/>
      <c r="AB20" s="73"/>
      <c r="AC20" s="7" t="str">
        <f>IF(H21="","",TEXT(H21,"@"))</f>
        <v>1345</v>
      </c>
      <c r="AD20" s="73" t="str">
        <f>VLOOKUP($AC20,デモテーブル[#All],2,FALSE)</f>
        <v>上場Ｊリート</v>
      </c>
      <c r="AE20" s="73" t="s">
        <v>15</v>
      </c>
      <c r="AF20" s="74" t="e">
        <f>AP20/AJ20</f>
        <v>#VALUE!</v>
      </c>
      <c r="AG20" s="73"/>
      <c r="AH20" s="75" t="e">
        <f>(AP20-AR20)/AF20</f>
        <v>#VALUE!</v>
      </c>
      <c r="AI20" s="73"/>
      <c r="AJ20" s="81" t="s">
        <v>573</v>
      </c>
      <c r="AK20" s="73"/>
      <c r="AL20" s="73"/>
      <c r="AM20" s="73"/>
      <c r="AN20" s="73"/>
      <c r="AO20" s="73"/>
      <c r="AP20" s="65">
        <f>IF(H24="","",VALUE(LEFT(H24,FIND("円",H24)-1)))</f>
        <v>7638</v>
      </c>
      <c r="AQ20" s="73"/>
      <c r="AR20" s="76">
        <f>IF(H26="","",VALUE(LEFT(H26,FIND("円",H26)-1)))</f>
        <v>-646</v>
      </c>
      <c r="AS20" s="77">
        <f t="shared" ref="AS20" si="2">AR20/(AP20-AR20)</f>
        <v>-7.7981651376146793E-2</v>
      </c>
      <c r="AT20" s="23"/>
      <c r="AU20" s="23"/>
      <c r="AV20" s="71" t="str">
        <f>VLOOKUP($AC20,デモテーブル[#All],3,FALSE)</f>
        <v>1株式・投信等</v>
      </c>
      <c r="AW20" s="71" t="str">
        <f>VLOOKUP($AC20,デモテーブル[#All],4,FALSE)</f>
        <v>1株式</v>
      </c>
      <c r="AX20" s="71" t="str">
        <f>VLOOKUP($AC20,デモテーブル[#All],5,FALSE)</f>
        <v>不動産</v>
      </c>
      <c r="AY20" s="71" t="str">
        <f>VLOOKUP($AC20,デモテーブル[#All],6,FALSE)</f>
        <v>Jリート</v>
      </c>
      <c r="AZ20" s="71" t="str">
        <f>VLOOKUP($AC20,デモテーブル[#All],7,FALSE)</f>
        <v>01 日本円</v>
      </c>
    </row>
    <row r="21" spans="2:52" x14ac:dyDescent="0.15">
      <c r="B21" s="19">
        <v>44612</v>
      </c>
      <c r="C21" s="42">
        <v>20</v>
      </c>
      <c r="D21" s="43" t="s">
        <v>146</v>
      </c>
      <c r="E21" s="71" t="s">
        <v>482</v>
      </c>
      <c r="H21" s="72">
        <v>1345</v>
      </c>
      <c r="I21" s="72"/>
      <c r="J21" s="72"/>
      <c r="K21" s="72"/>
      <c r="L21" s="72"/>
      <c r="M21" s="72"/>
      <c r="N21" s="72"/>
      <c r="O21" s="72"/>
      <c r="Q21" s="61">
        <v>16</v>
      </c>
      <c r="Z21" s="13"/>
      <c r="AA21" s="13"/>
      <c r="AB21" s="73"/>
      <c r="AC21" s="78"/>
      <c r="AD21" s="73" t="e">
        <f>VLOOKUP($AC21,デモテーブル[#All],2,FALSE)</f>
        <v>#N/A</v>
      </c>
      <c r="AE21" s="73"/>
      <c r="AF21" s="74"/>
      <c r="AG21" s="73"/>
      <c r="AH21" s="73"/>
      <c r="AI21" s="73"/>
      <c r="AJ21" s="73"/>
      <c r="AK21" s="73"/>
      <c r="AL21" s="73"/>
      <c r="AM21" s="73"/>
      <c r="AN21" s="73"/>
      <c r="AO21" s="73"/>
      <c r="AP21" s="65"/>
      <c r="AQ21" s="73"/>
      <c r="AR21" s="76"/>
      <c r="AS21" s="77" t="e">
        <v>#DIV/0!</v>
      </c>
      <c r="AT21" s="23"/>
      <c r="AU21" s="23"/>
      <c r="AV21" s="71" t="e">
        <f>VLOOKUP($AC21,デモテーブル[#All],3,FALSE)</f>
        <v>#N/A</v>
      </c>
      <c r="AW21" s="71" t="e">
        <f>VLOOKUP($AC21,デモテーブル[#All],4,FALSE)</f>
        <v>#N/A</v>
      </c>
      <c r="AX21" s="71" t="e">
        <f>VLOOKUP($AC21,デモテーブル[#All],5,FALSE)</f>
        <v>#N/A</v>
      </c>
      <c r="AY21" s="71" t="e">
        <f>VLOOKUP($AC21,デモテーブル[#All],6,FALSE)</f>
        <v>#N/A</v>
      </c>
      <c r="AZ21" s="71" t="e">
        <f>VLOOKUP($AC21,デモテーブル[#All],7,FALSE)</f>
        <v>#N/A</v>
      </c>
    </row>
    <row r="22" spans="2:52" x14ac:dyDescent="0.15">
      <c r="B22" s="19">
        <v>44612</v>
      </c>
      <c r="C22" s="45">
        <v>21</v>
      </c>
      <c r="D22" s="43" t="s">
        <v>146</v>
      </c>
      <c r="E22" s="71" t="s">
        <v>482</v>
      </c>
      <c r="H22" s="72" t="s">
        <v>492</v>
      </c>
      <c r="I22" s="72"/>
      <c r="J22" s="72"/>
      <c r="K22" s="72"/>
      <c r="L22" s="72"/>
      <c r="M22" s="72"/>
      <c r="N22" s="72"/>
      <c r="O22" s="72"/>
      <c r="Q22" s="61">
        <v>17</v>
      </c>
      <c r="Z22" s="13"/>
      <c r="AA22" s="13"/>
      <c r="AB22" s="73"/>
      <c r="AC22" s="78"/>
      <c r="AD22" s="73" t="e">
        <f>VLOOKUP($AC22,デモテーブル[#All],2,FALSE)</f>
        <v>#N/A</v>
      </c>
      <c r="AE22" s="73"/>
      <c r="AF22" s="74"/>
      <c r="AG22" s="73"/>
      <c r="AH22" s="73"/>
      <c r="AI22" s="73"/>
      <c r="AJ22" s="73"/>
      <c r="AK22" s="73"/>
      <c r="AL22" s="73"/>
      <c r="AM22" s="73"/>
      <c r="AN22" s="73"/>
      <c r="AO22" s="73"/>
      <c r="AP22" s="65"/>
      <c r="AQ22" s="73"/>
      <c r="AR22" s="76"/>
      <c r="AS22" s="77" t="e">
        <v>#DIV/0!</v>
      </c>
      <c r="AT22" s="23"/>
      <c r="AU22" s="23"/>
      <c r="AV22" s="71" t="e">
        <f>VLOOKUP($AC22,デモテーブル[#All],3,FALSE)</f>
        <v>#N/A</v>
      </c>
      <c r="AW22" s="71" t="e">
        <f>VLOOKUP($AC22,デモテーブル[#All],4,FALSE)</f>
        <v>#N/A</v>
      </c>
      <c r="AX22" s="71" t="e">
        <f>VLOOKUP($AC22,デモテーブル[#All],5,FALSE)</f>
        <v>#N/A</v>
      </c>
      <c r="AY22" s="71" t="e">
        <f>VLOOKUP($AC22,デモテーブル[#All],6,FALSE)</f>
        <v>#N/A</v>
      </c>
      <c r="AZ22" s="71" t="e">
        <f>VLOOKUP($AC22,デモテーブル[#All],7,FALSE)</f>
        <v>#N/A</v>
      </c>
    </row>
    <row r="23" spans="2:52" x14ac:dyDescent="0.15">
      <c r="B23" s="19">
        <v>44612</v>
      </c>
      <c r="C23" s="42">
        <v>22</v>
      </c>
      <c r="D23" s="43" t="s">
        <v>146</v>
      </c>
      <c r="E23" s="71" t="s">
        <v>482</v>
      </c>
      <c r="H23" s="72" t="s">
        <v>352</v>
      </c>
      <c r="I23" s="72"/>
      <c r="J23" s="72"/>
      <c r="K23" s="72"/>
      <c r="L23" s="72"/>
      <c r="M23" s="72"/>
      <c r="N23" s="72"/>
      <c r="O23" s="72"/>
      <c r="Q23" s="61">
        <v>18</v>
      </c>
      <c r="Z23" s="13"/>
      <c r="AA23" s="13"/>
      <c r="AB23" s="73"/>
      <c r="AC23" s="78"/>
      <c r="AD23" s="73" t="e">
        <f>VLOOKUP($AC23,デモテーブル[#All],2,FALSE)</f>
        <v>#N/A</v>
      </c>
      <c r="AE23" s="73"/>
      <c r="AF23" s="74"/>
      <c r="AG23" s="73"/>
      <c r="AH23" s="73"/>
      <c r="AI23" s="73"/>
      <c r="AJ23" s="73"/>
      <c r="AK23" s="73"/>
      <c r="AL23" s="73"/>
      <c r="AM23" s="73"/>
      <c r="AN23" s="73"/>
      <c r="AO23" s="73"/>
      <c r="AP23" s="65"/>
      <c r="AQ23" s="73"/>
      <c r="AR23" s="76"/>
      <c r="AS23" s="77" t="e">
        <v>#DIV/0!</v>
      </c>
      <c r="AT23" s="23"/>
      <c r="AU23" s="23"/>
      <c r="AV23" s="71" t="e">
        <f>VLOOKUP($AC23,デモテーブル[#All],3,FALSE)</f>
        <v>#N/A</v>
      </c>
      <c r="AW23" s="71" t="e">
        <f>VLOOKUP($AC23,デモテーブル[#All],4,FALSE)</f>
        <v>#N/A</v>
      </c>
      <c r="AX23" s="71" t="e">
        <f>VLOOKUP($AC23,デモテーブル[#All],5,FALSE)</f>
        <v>#N/A</v>
      </c>
      <c r="AY23" s="71" t="e">
        <f>VLOOKUP($AC23,デモテーブル[#All],6,FALSE)</f>
        <v>#N/A</v>
      </c>
      <c r="AZ23" s="71" t="e">
        <f>VLOOKUP($AC23,デモテーブル[#All],7,FALSE)</f>
        <v>#N/A</v>
      </c>
    </row>
    <row r="24" spans="2:52" x14ac:dyDescent="0.15">
      <c r="B24" s="19">
        <v>44612</v>
      </c>
      <c r="C24" s="45">
        <v>23</v>
      </c>
      <c r="D24" s="43" t="s">
        <v>146</v>
      </c>
      <c r="E24" s="71" t="s">
        <v>482</v>
      </c>
      <c r="H24" s="72" t="s">
        <v>510</v>
      </c>
      <c r="I24" s="72"/>
      <c r="J24" s="72"/>
      <c r="K24" s="72"/>
      <c r="L24" s="72"/>
      <c r="M24" s="72"/>
      <c r="N24" s="72"/>
      <c r="O24" s="72"/>
      <c r="Q24" s="61">
        <v>19</v>
      </c>
      <c r="Z24" s="13"/>
      <c r="AA24" s="13"/>
      <c r="AB24" s="73"/>
      <c r="AC24" s="78"/>
      <c r="AD24" s="73" t="e">
        <f>VLOOKUP($AC24,デモテーブル[#All],2,FALSE)</f>
        <v>#N/A</v>
      </c>
      <c r="AE24" s="73"/>
      <c r="AF24" s="74"/>
      <c r="AG24" s="73"/>
      <c r="AH24" s="73"/>
      <c r="AI24" s="73"/>
      <c r="AJ24" s="73"/>
      <c r="AK24" s="73"/>
      <c r="AL24" s="73"/>
      <c r="AM24" s="73"/>
      <c r="AN24" s="73"/>
      <c r="AO24" s="73"/>
      <c r="AP24" s="65"/>
      <c r="AQ24" s="73"/>
      <c r="AR24" s="76"/>
      <c r="AS24" s="77" t="e">
        <v>#DIV/0!</v>
      </c>
      <c r="AT24" s="23"/>
      <c r="AU24" s="23"/>
      <c r="AV24" s="71" t="e">
        <f>VLOOKUP($AC24,デモテーブル[#All],3,FALSE)</f>
        <v>#N/A</v>
      </c>
      <c r="AW24" s="71" t="e">
        <f>VLOOKUP($AC24,デモテーブル[#All],4,FALSE)</f>
        <v>#N/A</v>
      </c>
      <c r="AX24" s="71" t="e">
        <f>VLOOKUP($AC24,デモテーブル[#All],5,FALSE)</f>
        <v>#N/A</v>
      </c>
      <c r="AY24" s="71" t="e">
        <f>VLOOKUP($AC24,デモテーブル[#All],6,FALSE)</f>
        <v>#N/A</v>
      </c>
      <c r="AZ24" s="71" t="e">
        <f>VLOOKUP($AC24,デモテーブル[#All],7,FALSE)</f>
        <v>#N/A</v>
      </c>
    </row>
    <row r="25" spans="2:52" x14ac:dyDescent="0.15">
      <c r="B25" s="19">
        <v>44612</v>
      </c>
      <c r="C25" s="42">
        <v>24</v>
      </c>
      <c r="D25" s="43" t="s">
        <v>146</v>
      </c>
      <c r="E25" s="71" t="s">
        <v>482</v>
      </c>
      <c r="H25" s="72" t="s">
        <v>353</v>
      </c>
      <c r="I25" s="72"/>
      <c r="J25" s="72"/>
      <c r="K25" s="72"/>
      <c r="L25" s="72"/>
      <c r="M25" s="72"/>
      <c r="N25" s="72"/>
      <c r="O25" s="72"/>
      <c r="Q25" s="61">
        <v>20</v>
      </c>
      <c r="Z25" s="13"/>
      <c r="AA25" s="13"/>
      <c r="AB25" s="73"/>
      <c r="AC25" s="78"/>
      <c r="AD25" s="73" t="e">
        <f>VLOOKUP($AC25,デモテーブル[#All],2,FALSE)</f>
        <v>#N/A</v>
      </c>
      <c r="AE25" s="73"/>
      <c r="AF25" s="74"/>
      <c r="AG25" s="73"/>
      <c r="AH25" s="73"/>
      <c r="AI25" s="73"/>
      <c r="AJ25" s="73"/>
      <c r="AK25" s="73"/>
      <c r="AL25" s="73"/>
      <c r="AM25" s="73"/>
      <c r="AN25" s="73"/>
      <c r="AO25" s="73"/>
      <c r="AP25" s="65"/>
      <c r="AQ25" s="73"/>
      <c r="AR25" s="76"/>
      <c r="AS25" s="77" t="e">
        <v>#DIV/0!</v>
      </c>
      <c r="AT25" s="23"/>
      <c r="AU25" s="23"/>
      <c r="AV25" s="71" t="e">
        <f>VLOOKUP($AC25,デモテーブル[#All],3,FALSE)</f>
        <v>#N/A</v>
      </c>
      <c r="AW25" s="71" t="e">
        <f>VLOOKUP($AC25,デモテーブル[#All],4,FALSE)</f>
        <v>#N/A</v>
      </c>
      <c r="AX25" s="71" t="e">
        <f>VLOOKUP($AC25,デモテーブル[#All],5,FALSE)</f>
        <v>#N/A</v>
      </c>
      <c r="AY25" s="71" t="e">
        <f>VLOOKUP($AC25,デモテーブル[#All],6,FALSE)</f>
        <v>#N/A</v>
      </c>
      <c r="AZ25" s="71" t="e">
        <f>VLOOKUP($AC25,デモテーブル[#All],7,FALSE)</f>
        <v>#N/A</v>
      </c>
    </row>
    <row r="26" spans="2:52" x14ac:dyDescent="0.15">
      <c r="B26" s="19">
        <v>44612</v>
      </c>
      <c r="C26" s="45">
        <v>25</v>
      </c>
      <c r="D26" s="43" t="s">
        <v>146</v>
      </c>
      <c r="E26" s="71" t="s">
        <v>482</v>
      </c>
      <c r="H26" s="72" t="s">
        <v>511</v>
      </c>
      <c r="I26" s="72"/>
      <c r="J26" s="72"/>
      <c r="K26" s="72"/>
      <c r="L26" s="72"/>
      <c r="M26" s="72"/>
      <c r="N26" s="72"/>
      <c r="O26" s="72"/>
      <c r="Q26" s="61">
        <v>21</v>
      </c>
      <c r="Z26" s="13"/>
      <c r="AA26" s="13"/>
      <c r="AB26" s="73"/>
      <c r="AC26" s="78"/>
      <c r="AD26" s="73" t="e">
        <f>VLOOKUP($AC26,デモテーブル[#All],2,FALSE)</f>
        <v>#N/A</v>
      </c>
      <c r="AE26" s="73"/>
      <c r="AF26" s="74"/>
      <c r="AG26" s="73"/>
      <c r="AH26" s="73"/>
      <c r="AI26" s="73"/>
      <c r="AJ26" s="73"/>
      <c r="AK26" s="73"/>
      <c r="AL26" s="73"/>
      <c r="AM26" s="73"/>
      <c r="AN26" s="73"/>
      <c r="AO26" s="73"/>
      <c r="AP26" s="65"/>
      <c r="AQ26" s="73"/>
      <c r="AR26" s="76"/>
      <c r="AS26" s="77" t="e">
        <v>#DIV/0!</v>
      </c>
      <c r="AT26" s="23"/>
      <c r="AU26" s="23"/>
      <c r="AV26" s="71" t="e">
        <f>VLOOKUP($AC26,デモテーブル[#All],3,FALSE)</f>
        <v>#N/A</v>
      </c>
      <c r="AW26" s="71" t="e">
        <f>VLOOKUP($AC26,デモテーブル[#All],4,FALSE)</f>
        <v>#N/A</v>
      </c>
      <c r="AX26" s="71" t="e">
        <f>VLOOKUP($AC26,デモテーブル[#All],5,FALSE)</f>
        <v>#N/A</v>
      </c>
      <c r="AY26" s="71" t="e">
        <f>VLOOKUP($AC26,デモテーブル[#All],6,FALSE)</f>
        <v>#N/A</v>
      </c>
      <c r="AZ26" s="71" t="e">
        <f>VLOOKUP($AC26,デモテーブル[#All],7,FALSE)</f>
        <v>#N/A</v>
      </c>
    </row>
    <row r="27" spans="2:52" x14ac:dyDescent="0.15">
      <c r="B27" s="19">
        <v>44612</v>
      </c>
      <c r="C27" s="42">
        <v>26</v>
      </c>
      <c r="D27" s="43" t="s">
        <v>146</v>
      </c>
      <c r="E27" s="71" t="s">
        <v>482</v>
      </c>
      <c r="H27" s="72" t="s">
        <v>493</v>
      </c>
      <c r="I27" s="72"/>
      <c r="J27" s="72"/>
      <c r="K27" s="72"/>
      <c r="L27" s="72"/>
      <c r="M27" s="72"/>
      <c r="N27" s="72"/>
      <c r="O27" s="72"/>
      <c r="Q27" s="61" t="s">
        <v>494</v>
      </c>
      <c r="Z27" s="13"/>
      <c r="AA27" s="13"/>
      <c r="AB27" s="73"/>
      <c r="AC27" s="7" t="str">
        <f>IF(H28="","",TEXT(H28,"@"))</f>
        <v>1476</v>
      </c>
      <c r="AD27" s="73" t="str">
        <f>VLOOKUP($AC27,デモテーブル[#All],2,FALSE)</f>
        <v>Ｉシェアーズ・コアＪリート</v>
      </c>
      <c r="AE27" s="73" t="s">
        <v>15</v>
      </c>
      <c r="AF27" s="74" t="e">
        <f>AP27/AJ27</f>
        <v>#VALUE!</v>
      </c>
      <c r="AG27" s="73"/>
      <c r="AH27" s="75" t="e">
        <f>(AP27-AR27)/AF27</f>
        <v>#VALUE!</v>
      </c>
      <c r="AI27" s="73"/>
      <c r="AJ27" s="81" t="s">
        <v>573</v>
      </c>
      <c r="AK27" s="73"/>
      <c r="AL27" s="73"/>
      <c r="AM27" s="73"/>
      <c r="AN27" s="73"/>
      <c r="AO27" s="73"/>
      <c r="AP27" s="65">
        <f>IF(H31="","",VALUE(LEFT(H31,FIND("円",H31)-1)))</f>
        <v>56579</v>
      </c>
      <c r="AQ27" s="73"/>
      <c r="AR27" s="76">
        <f>IF(H33="","",VALUE(LEFT(H33,FIND("円",H33)-1)))</f>
        <v>6612</v>
      </c>
      <c r="AS27" s="77">
        <f t="shared" ref="AS27" si="3">AR27/(AP27-AR27)</f>
        <v>0.13232733604178759</v>
      </c>
      <c r="AT27" s="23"/>
      <c r="AU27" s="23"/>
      <c r="AV27" s="71" t="str">
        <f>VLOOKUP($AC27,デモテーブル[#All],3,FALSE)</f>
        <v>1株式・投信等</v>
      </c>
      <c r="AW27" s="71" t="str">
        <f>VLOOKUP($AC27,デモテーブル[#All],4,FALSE)</f>
        <v>1株式</v>
      </c>
      <c r="AX27" s="71" t="str">
        <f>VLOOKUP($AC27,デモテーブル[#All],5,FALSE)</f>
        <v>不動産</v>
      </c>
      <c r="AY27" s="71" t="str">
        <f>VLOOKUP($AC27,デモテーブル[#All],6,FALSE)</f>
        <v>Jリート</v>
      </c>
      <c r="AZ27" s="71" t="str">
        <f>VLOOKUP($AC27,デモテーブル[#All],7,FALSE)</f>
        <v>01 日本円</v>
      </c>
    </row>
    <row r="28" spans="2:52" x14ac:dyDescent="0.15">
      <c r="B28" s="19">
        <v>44612</v>
      </c>
      <c r="C28" s="45">
        <v>27</v>
      </c>
      <c r="D28" s="43" t="s">
        <v>146</v>
      </c>
      <c r="E28" s="71" t="s">
        <v>482</v>
      </c>
      <c r="H28" s="72">
        <v>1476</v>
      </c>
      <c r="I28" s="72"/>
      <c r="J28" s="72"/>
      <c r="K28" s="72"/>
      <c r="L28" s="72"/>
      <c r="M28" s="72"/>
      <c r="N28" s="72"/>
      <c r="O28" s="72"/>
      <c r="Q28" s="61" t="s">
        <v>494</v>
      </c>
      <c r="Z28" s="13"/>
      <c r="AA28" s="13"/>
      <c r="AB28" s="73"/>
      <c r="AC28" s="78"/>
      <c r="AD28" s="73" t="e">
        <f>VLOOKUP($AC28,デモテーブル[#All],2,FALSE)</f>
        <v>#N/A</v>
      </c>
      <c r="AE28" s="73"/>
      <c r="AF28" s="74"/>
      <c r="AG28" s="73"/>
      <c r="AH28" s="73"/>
      <c r="AI28" s="73"/>
      <c r="AJ28" s="73"/>
      <c r="AK28" s="73"/>
      <c r="AL28" s="73"/>
      <c r="AM28" s="73"/>
      <c r="AN28" s="73"/>
      <c r="AO28" s="73"/>
      <c r="AP28" s="65"/>
      <c r="AQ28" s="73"/>
      <c r="AR28" s="76"/>
      <c r="AS28" s="77" t="e">
        <v>#DIV/0!</v>
      </c>
      <c r="AT28" s="23"/>
      <c r="AU28" s="23"/>
      <c r="AV28" s="71" t="e">
        <f>VLOOKUP($AC28,デモテーブル[#All],3,FALSE)</f>
        <v>#N/A</v>
      </c>
      <c r="AW28" s="71" t="e">
        <f>VLOOKUP($AC28,デモテーブル[#All],4,FALSE)</f>
        <v>#N/A</v>
      </c>
      <c r="AX28" s="71" t="e">
        <f>VLOOKUP($AC28,デモテーブル[#All],5,FALSE)</f>
        <v>#N/A</v>
      </c>
      <c r="AY28" s="71" t="e">
        <f>VLOOKUP($AC28,デモテーブル[#All],6,FALSE)</f>
        <v>#N/A</v>
      </c>
      <c r="AZ28" s="71" t="e">
        <f>VLOOKUP($AC28,デモテーブル[#All],7,FALSE)</f>
        <v>#N/A</v>
      </c>
    </row>
    <row r="29" spans="2:52" x14ac:dyDescent="0.15">
      <c r="B29" s="19">
        <v>44612</v>
      </c>
      <c r="C29" s="42">
        <v>28</v>
      </c>
      <c r="D29" s="43" t="s">
        <v>146</v>
      </c>
      <c r="E29" s="71" t="s">
        <v>482</v>
      </c>
      <c r="H29" s="72" t="s">
        <v>493</v>
      </c>
      <c r="I29" s="72"/>
      <c r="J29" s="72"/>
      <c r="K29" s="72"/>
      <c r="L29" s="72"/>
      <c r="M29" s="72"/>
      <c r="N29" s="72"/>
      <c r="O29" s="72"/>
      <c r="Q29" s="61" t="s">
        <v>494</v>
      </c>
      <c r="Z29" s="13"/>
      <c r="AA29" s="13"/>
      <c r="AB29" s="73"/>
      <c r="AC29" s="78"/>
      <c r="AD29" s="73" t="e">
        <f>VLOOKUP($AC29,デモテーブル[#All],2,FALSE)</f>
        <v>#N/A</v>
      </c>
      <c r="AE29" s="73"/>
      <c r="AF29" s="74"/>
      <c r="AG29" s="73"/>
      <c r="AH29" s="73"/>
      <c r="AI29" s="73"/>
      <c r="AJ29" s="73"/>
      <c r="AK29" s="73"/>
      <c r="AL29" s="73"/>
      <c r="AM29" s="73"/>
      <c r="AN29" s="73"/>
      <c r="AO29" s="73"/>
      <c r="AP29" s="65"/>
      <c r="AQ29" s="73"/>
      <c r="AR29" s="76"/>
      <c r="AS29" s="77" t="e">
        <v>#DIV/0!</v>
      </c>
      <c r="AT29" s="23"/>
      <c r="AU29" s="23"/>
      <c r="AV29" s="71" t="e">
        <f>VLOOKUP($AC29,デモテーブル[#All],3,FALSE)</f>
        <v>#N/A</v>
      </c>
      <c r="AW29" s="71" t="e">
        <f>VLOOKUP($AC29,デモテーブル[#All],4,FALSE)</f>
        <v>#N/A</v>
      </c>
      <c r="AX29" s="71" t="e">
        <f>VLOOKUP($AC29,デモテーブル[#All],5,FALSE)</f>
        <v>#N/A</v>
      </c>
      <c r="AY29" s="71" t="e">
        <f>VLOOKUP($AC29,デモテーブル[#All],6,FALSE)</f>
        <v>#N/A</v>
      </c>
      <c r="AZ29" s="71" t="e">
        <f>VLOOKUP($AC29,デモテーブル[#All],7,FALSE)</f>
        <v>#N/A</v>
      </c>
    </row>
    <row r="30" spans="2:52" x14ac:dyDescent="0.15">
      <c r="B30" s="19">
        <v>44612</v>
      </c>
      <c r="C30" s="45">
        <v>29</v>
      </c>
      <c r="D30" s="43" t="s">
        <v>146</v>
      </c>
      <c r="E30" s="71" t="s">
        <v>482</v>
      </c>
      <c r="H30" s="72" t="s">
        <v>352</v>
      </c>
      <c r="I30" s="72"/>
      <c r="J30" s="72"/>
      <c r="K30" s="72"/>
      <c r="L30" s="72"/>
      <c r="M30" s="72"/>
      <c r="N30" s="72"/>
      <c r="O30" s="72"/>
      <c r="Q30" s="61" t="s">
        <v>494</v>
      </c>
      <c r="Z30" s="13"/>
      <c r="AA30" s="13"/>
      <c r="AB30" s="73"/>
      <c r="AC30" s="78"/>
      <c r="AD30" s="73" t="e">
        <f>VLOOKUP($AC30,デモテーブル[#All],2,FALSE)</f>
        <v>#N/A</v>
      </c>
      <c r="AE30" s="73"/>
      <c r="AF30" s="74"/>
      <c r="AG30" s="73"/>
      <c r="AH30" s="73"/>
      <c r="AI30" s="73"/>
      <c r="AJ30" s="73"/>
      <c r="AK30" s="73"/>
      <c r="AL30" s="73"/>
      <c r="AM30" s="73"/>
      <c r="AN30" s="73"/>
      <c r="AO30" s="73"/>
      <c r="AP30" s="65"/>
      <c r="AQ30" s="73"/>
      <c r="AR30" s="76"/>
      <c r="AS30" s="77" t="e">
        <v>#DIV/0!</v>
      </c>
      <c r="AT30" s="23"/>
      <c r="AU30" s="23"/>
      <c r="AV30" s="71" t="e">
        <f>VLOOKUP($AC30,デモテーブル[#All],3,FALSE)</f>
        <v>#N/A</v>
      </c>
      <c r="AW30" s="71" t="e">
        <f>VLOOKUP($AC30,デモテーブル[#All],4,FALSE)</f>
        <v>#N/A</v>
      </c>
      <c r="AX30" s="71" t="e">
        <f>VLOOKUP($AC30,デモテーブル[#All],5,FALSE)</f>
        <v>#N/A</v>
      </c>
      <c r="AY30" s="71" t="e">
        <f>VLOOKUP($AC30,デモテーブル[#All],6,FALSE)</f>
        <v>#N/A</v>
      </c>
      <c r="AZ30" s="71" t="e">
        <f>VLOOKUP($AC30,デモテーブル[#All],7,FALSE)</f>
        <v>#N/A</v>
      </c>
    </row>
    <row r="31" spans="2:52" x14ac:dyDescent="0.15">
      <c r="B31" s="19">
        <v>44612</v>
      </c>
      <c r="C31" s="42">
        <v>30</v>
      </c>
      <c r="D31" s="43" t="s">
        <v>146</v>
      </c>
      <c r="E31" s="71" t="s">
        <v>482</v>
      </c>
      <c r="H31" s="72" t="s">
        <v>512</v>
      </c>
      <c r="I31" s="72"/>
      <c r="J31" s="72"/>
      <c r="K31" s="72"/>
      <c r="L31" s="72"/>
      <c r="M31" s="72"/>
      <c r="N31" s="72"/>
      <c r="O31" s="72"/>
      <c r="Z31" s="13"/>
      <c r="AA31" s="13"/>
      <c r="AB31" s="73"/>
      <c r="AC31" s="78"/>
      <c r="AD31" s="73" t="e">
        <f>VLOOKUP($AC31,デモテーブル[#All],2,FALSE)</f>
        <v>#N/A</v>
      </c>
      <c r="AE31" s="73"/>
      <c r="AF31" s="74"/>
      <c r="AG31" s="73"/>
      <c r="AH31" s="73"/>
      <c r="AI31" s="73"/>
      <c r="AJ31" s="73"/>
      <c r="AK31" s="73"/>
      <c r="AL31" s="73"/>
      <c r="AM31" s="73"/>
      <c r="AN31" s="73"/>
      <c r="AO31" s="73"/>
      <c r="AP31" s="65"/>
      <c r="AQ31" s="73"/>
      <c r="AR31" s="76"/>
      <c r="AS31" s="77" t="e">
        <v>#DIV/0!</v>
      </c>
      <c r="AT31" s="23"/>
      <c r="AU31" s="23"/>
      <c r="AV31" s="71" t="e">
        <f>VLOOKUP($AC31,デモテーブル[#All],3,FALSE)</f>
        <v>#N/A</v>
      </c>
      <c r="AW31" s="71" t="e">
        <f>VLOOKUP($AC31,デモテーブル[#All],4,FALSE)</f>
        <v>#N/A</v>
      </c>
      <c r="AX31" s="71" t="e">
        <f>VLOOKUP($AC31,デモテーブル[#All],5,FALSE)</f>
        <v>#N/A</v>
      </c>
      <c r="AY31" s="71" t="e">
        <f>VLOOKUP($AC31,デモテーブル[#All],6,FALSE)</f>
        <v>#N/A</v>
      </c>
      <c r="AZ31" s="71" t="e">
        <f>VLOOKUP($AC31,デモテーブル[#All],7,FALSE)</f>
        <v>#N/A</v>
      </c>
    </row>
    <row r="32" spans="2:52" x14ac:dyDescent="0.15">
      <c r="B32" s="19">
        <v>44612</v>
      </c>
      <c r="C32" s="45">
        <v>31</v>
      </c>
      <c r="D32" s="43" t="s">
        <v>146</v>
      </c>
      <c r="E32" s="71" t="s">
        <v>482</v>
      </c>
      <c r="H32" s="72" t="s">
        <v>353</v>
      </c>
      <c r="I32" s="72"/>
      <c r="J32" s="72"/>
      <c r="K32" s="72"/>
      <c r="L32" s="72"/>
      <c r="M32" s="72"/>
      <c r="N32" s="72"/>
      <c r="O32" s="72"/>
      <c r="Z32" s="13"/>
      <c r="AA32" s="13"/>
      <c r="AB32" s="73"/>
      <c r="AC32" s="78"/>
      <c r="AD32" s="73" t="e">
        <f>VLOOKUP($AC32,デモテーブル[#All],2,FALSE)</f>
        <v>#N/A</v>
      </c>
      <c r="AE32" s="73"/>
      <c r="AF32" s="74"/>
      <c r="AG32" s="73"/>
      <c r="AH32" s="73"/>
      <c r="AI32" s="73"/>
      <c r="AJ32" s="73"/>
      <c r="AK32" s="73"/>
      <c r="AL32" s="73"/>
      <c r="AM32" s="73"/>
      <c r="AN32" s="73"/>
      <c r="AO32" s="73"/>
      <c r="AP32" s="65"/>
      <c r="AQ32" s="73"/>
      <c r="AR32" s="76"/>
      <c r="AS32" s="77" t="e">
        <v>#DIV/0!</v>
      </c>
      <c r="AT32" s="23"/>
      <c r="AU32" s="23"/>
      <c r="AV32" s="71" t="e">
        <f>VLOOKUP($AC32,デモテーブル[#All],3,FALSE)</f>
        <v>#N/A</v>
      </c>
      <c r="AW32" s="71" t="e">
        <f>VLOOKUP($AC32,デモテーブル[#All],4,FALSE)</f>
        <v>#N/A</v>
      </c>
      <c r="AX32" s="71" t="e">
        <f>VLOOKUP($AC32,デモテーブル[#All],5,FALSE)</f>
        <v>#N/A</v>
      </c>
      <c r="AY32" s="71" t="e">
        <f>VLOOKUP($AC32,デモテーブル[#All],6,FALSE)</f>
        <v>#N/A</v>
      </c>
      <c r="AZ32" s="71" t="e">
        <f>VLOOKUP($AC32,デモテーブル[#All],7,FALSE)</f>
        <v>#N/A</v>
      </c>
    </row>
    <row r="33" spans="2:52" x14ac:dyDescent="0.15">
      <c r="B33" s="19">
        <v>44612</v>
      </c>
      <c r="C33" s="42">
        <v>32</v>
      </c>
      <c r="D33" s="43" t="s">
        <v>146</v>
      </c>
      <c r="E33" s="71" t="s">
        <v>482</v>
      </c>
      <c r="H33" s="72" t="s">
        <v>513</v>
      </c>
      <c r="I33" s="72"/>
      <c r="J33" s="72"/>
      <c r="K33" s="72"/>
      <c r="L33" s="72"/>
      <c r="M33" s="72"/>
      <c r="N33" s="72"/>
      <c r="O33" s="72"/>
      <c r="Z33" s="13"/>
      <c r="AA33" s="13"/>
      <c r="AB33" s="73"/>
      <c r="AC33" s="78"/>
      <c r="AD33" s="73" t="e">
        <f>VLOOKUP($AC33,デモテーブル[#All],2,FALSE)</f>
        <v>#N/A</v>
      </c>
      <c r="AE33" s="73"/>
      <c r="AF33" s="74"/>
      <c r="AG33" s="73"/>
      <c r="AH33" s="73"/>
      <c r="AI33" s="73"/>
      <c r="AJ33" s="73"/>
      <c r="AK33" s="73"/>
      <c r="AL33" s="73"/>
      <c r="AM33" s="73"/>
      <c r="AN33" s="73"/>
      <c r="AO33" s="73"/>
      <c r="AP33" s="65"/>
      <c r="AQ33" s="73"/>
      <c r="AR33" s="76"/>
      <c r="AS33" s="77" t="e">
        <v>#DIV/0!</v>
      </c>
      <c r="AT33" s="23"/>
      <c r="AU33" s="23"/>
      <c r="AV33" s="71" t="e">
        <f>VLOOKUP($AC33,デモテーブル[#All],3,FALSE)</f>
        <v>#N/A</v>
      </c>
      <c r="AW33" s="71" t="e">
        <f>VLOOKUP($AC33,デモテーブル[#All],4,FALSE)</f>
        <v>#N/A</v>
      </c>
      <c r="AX33" s="71" t="e">
        <f>VLOOKUP($AC33,デモテーブル[#All],5,FALSE)</f>
        <v>#N/A</v>
      </c>
      <c r="AY33" s="71" t="e">
        <f>VLOOKUP($AC33,デモテーブル[#All],6,FALSE)</f>
        <v>#N/A</v>
      </c>
      <c r="AZ33" s="71" t="e">
        <f>VLOOKUP($AC33,デモテーブル[#All],7,FALSE)</f>
        <v>#N/A</v>
      </c>
    </row>
    <row r="34" spans="2:52" x14ac:dyDescent="0.15">
      <c r="B34" s="19">
        <v>44612</v>
      </c>
      <c r="C34" s="45">
        <v>33</v>
      </c>
      <c r="D34" s="43" t="s">
        <v>146</v>
      </c>
      <c r="E34" s="71" t="s">
        <v>482</v>
      </c>
      <c r="H34" s="72" t="s">
        <v>495</v>
      </c>
      <c r="I34" s="72"/>
      <c r="J34" s="72"/>
      <c r="K34" s="72"/>
      <c r="L34" s="72"/>
      <c r="M34" s="72"/>
      <c r="N34" s="72"/>
      <c r="O34" s="72"/>
      <c r="Z34" s="13"/>
      <c r="AA34" s="13"/>
      <c r="AB34" s="73"/>
      <c r="AC34" s="7" t="str">
        <f>IF(H35="","",TEXT(H35,"@"))</f>
        <v>1488</v>
      </c>
      <c r="AD34" s="73" t="str">
        <f>VLOOKUP($AC34,デモテーブル[#All],2,FALSE)</f>
        <v>ダイワ東証ＲＥＩＴ指数</v>
      </c>
      <c r="AE34" s="73" t="s">
        <v>15</v>
      </c>
      <c r="AF34" s="74" t="e">
        <f>AP34/AJ34</f>
        <v>#VALUE!</v>
      </c>
      <c r="AG34" s="73"/>
      <c r="AH34" s="75" t="e">
        <f>(AP34-AR34)/AF34</f>
        <v>#VALUE!</v>
      </c>
      <c r="AI34" s="73"/>
      <c r="AJ34" s="81" t="s">
        <v>573</v>
      </c>
      <c r="AK34" s="73"/>
      <c r="AL34" s="73"/>
      <c r="AM34" s="73"/>
      <c r="AN34" s="73"/>
      <c r="AO34" s="73"/>
      <c r="AP34" s="65">
        <f>IF(H38="","",VALUE(LEFT(H38,FIND("円",H38)-1)))</f>
        <v>60155.5</v>
      </c>
      <c r="AQ34" s="73"/>
      <c r="AR34" s="76">
        <f>IF(H40="","",VALUE(LEFT(H40,FIND("円",H40)-1)))</f>
        <v>6215</v>
      </c>
      <c r="AS34" s="77">
        <f t="shared" ref="AS34" si="4">AR34/(AP34-AR34)</f>
        <v>0.1152195474643357</v>
      </c>
      <c r="AT34" s="23"/>
      <c r="AU34" s="23"/>
      <c r="AV34" s="71" t="str">
        <f>VLOOKUP($AC34,デモテーブル[#All],3,FALSE)</f>
        <v>1株式・投信等</v>
      </c>
      <c r="AW34" s="71" t="str">
        <f>VLOOKUP($AC34,デモテーブル[#All],4,FALSE)</f>
        <v>1株式</v>
      </c>
      <c r="AX34" s="71" t="str">
        <f>VLOOKUP($AC34,デモテーブル[#All],5,FALSE)</f>
        <v>不動産</v>
      </c>
      <c r="AY34" s="71" t="str">
        <f>VLOOKUP($AC34,デモテーブル[#All],6,FALSE)</f>
        <v>Jリート</v>
      </c>
      <c r="AZ34" s="71" t="str">
        <f>VLOOKUP($AC34,デモテーブル[#All],7,FALSE)</f>
        <v>01 日本円</v>
      </c>
    </row>
    <row r="35" spans="2:52" x14ac:dyDescent="0.15">
      <c r="B35" s="19">
        <v>44612</v>
      </c>
      <c r="C35" s="42">
        <v>34</v>
      </c>
      <c r="D35" s="43" t="s">
        <v>146</v>
      </c>
      <c r="E35" s="71" t="s">
        <v>482</v>
      </c>
      <c r="H35" s="72">
        <v>1488</v>
      </c>
      <c r="I35" s="72"/>
      <c r="J35" s="72"/>
      <c r="K35" s="72"/>
      <c r="L35" s="72"/>
      <c r="M35" s="72"/>
      <c r="N35" s="72"/>
      <c r="O35" s="72"/>
      <c r="Z35" s="13"/>
      <c r="AA35" s="13"/>
      <c r="AB35" s="73"/>
      <c r="AC35" s="78"/>
      <c r="AD35" s="73" t="e">
        <f>VLOOKUP($AC35,デモテーブル[#All],2,FALSE)</f>
        <v>#N/A</v>
      </c>
      <c r="AE35" s="73"/>
      <c r="AF35" s="74"/>
      <c r="AG35" s="73"/>
      <c r="AH35" s="73"/>
      <c r="AI35" s="73"/>
      <c r="AJ35" s="73"/>
      <c r="AK35" s="73"/>
      <c r="AL35" s="73"/>
      <c r="AM35" s="73"/>
      <c r="AN35" s="73"/>
      <c r="AO35" s="73"/>
      <c r="AP35" s="65"/>
      <c r="AQ35" s="73"/>
      <c r="AR35" s="76"/>
      <c r="AS35" s="77" t="e">
        <v>#DIV/0!</v>
      </c>
      <c r="AT35" s="23"/>
      <c r="AU35" s="23"/>
      <c r="AV35" s="71" t="e">
        <f>VLOOKUP($AC35,デモテーブル[#All],3,FALSE)</f>
        <v>#N/A</v>
      </c>
      <c r="AW35" s="71" t="e">
        <f>VLOOKUP($AC35,デモテーブル[#All],4,FALSE)</f>
        <v>#N/A</v>
      </c>
      <c r="AX35" s="71" t="e">
        <f>VLOOKUP($AC35,デモテーブル[#All],5,FALSE)</f>
        <v>#N/A</v>
      </c>
      <c r="AY35" s="71" t="e">
        <f>VLOOKUP($AC35,デモテーブル[#All],6,FALSE)</f>
        <v>#N/A</v>
      </c>
      <c r="AZ35" s="71" t="e">
        <f>VLOOKUP($AC35,デモテーブル[#All],7,FALSE)</f>
        <v>#N/A</v>
      </c>
    </row>
    <row r="36" spans="2:52" x14ac:dyDescent="0.15">
      <c r="B36" s="19">
        <v>44612</v>
      </c>
      <c r="C36" s="45">
        <v>35</v>
      </c>
      <c r="D36" s="43" t="s">
        <v>146</v>
      </c>
      <c r="E36" s="71" t="s">
        <v>482</v>
      </c>
      <c r="H36" s="72" t="s">
        <v>495</v>
      </c>
      <c r="I36" s="72"/>
      <c r="J36" s="72"/>
      <c r="K36" s="72"/>
      <c r="L36" s="72"/>
      <c r="M36" s="72"/>
      <c r="N36" s="72"/>
      <c r="O36" s="72"/>
      <c r="Z36" s="13"/>
      <c r="AA36" s="13"/>
      <c r="AB36" s="73"/>
      <c r="AC36" s="78"/>
      <c r="AD36" s="73" t="e">
        <f>VLOOKUP($AC36,デモテーブル[#All],2,FALSE)</f>
        <v>#N/A</v>
      </c>
      <c r="AE36" s="73"/>
      <c r="AF36" s="74"/>
      <c r="AG36" s="73"/>
      <c r="AH36" s="73"/>
      <c r="AI36" s="73"/>
      <c r="AJ36" s="73"/>
      <c r="AK36" s="73"/>
      <c r="AL36" s="73"/>
      <c r="AM36" s="73"/>
      <c r="AN36" s="73"/>
      <c r="AO36" s="73"/>
      <c r="AP36" s="65"/>
      <c r="AQ36" s="73"/>
      <c r="AR36" s="76"/>
      <c r="AS36" s="77" t="e">
        <v>#DIV/0!</v>
      </c>
      <c r="AT36" s="23"/>
      <c r="AU36" s="23"/>
      <c r="AV36" s="71" t="e">
        <f>VLOOKUP($AC36,デモテーブル[#All],3,FALSE)</f>
        <v>#N/A</v>
      </c>
      <c r="AW36" s="71" t="e">
        <f>VLOOKUP($AC36,デモテーブル[#All],4,FALSE)</f>
        <v>#N/A</v>
      </c>
      <c r="AX36" s="71" t="e">
        <f>VLOOKUP($AC36,デモテーブル[#All],5,FALSE)</f>
        <v>#N/A</v>
      </c>
      <c r="AY36" s="71" t="e">
        <f>VLOOKUP($AC36,デモテーブル[#All],6,FALSE)</f>
        <v>#N/A</v>
      </c>
      <c r="AZ36" s="71" t="e">
        <f>VLOOKUP($AC36,デモテーブル[#All],7,FALSE)</f>
        <v>#N/A</v>
      </c>
    </row>
    <row r="37" spans="2:52" x14ac:dyDescent="0.15">
      <c r="B37" s="19">
        <v>44612</v>
      </c>
      <c r="C37" s="42">
        <v>36</v>
      </c>
      <c r="D37" s="43" t="s">
        <v>146</v>
      </c>
      <c r="E37" s="71" t="s">
        <v>482</v>
      </c>
      <c r="H37" s="72" t="s">
        <v>352</v>
      </c>
      <c r="I37" s="72"/>
      <c r="J37" s="72"/>
      <c r="K37" s="72"/>
      <c r="L37" s="72"/>
      <c r="M37" s="72"/>
      <c r="N37" s="72"/>
      <c r="O37" s="72"/>
      <c r="Z37" s="13"/>
      <c r="AA37" s="13"/>
      <c r="AB37" s="73"/>
      <c r="AC37" s="78"/>
      <c r="AD37" s="73" t="e">
        <f>VLOOKUP($AC37,デモテーブル[#All],2,FALSE)</f>
        <v>#N/A</v>
      </c>
      <c r="AE37" s="73"/>
      <c r="AF37" s="74"/>
      <c r="AG37" s="73"/>
      <c r="AH37" s="73"/>
      <c r="AI37" s="73"/>
      <c r="AJ37" s="73"/>
      <c r="AK37" s="73"/>
      <c r="AL37" s="73"/>
      <c r="AM37" s="73"/>
      <c r="AN37" s="73"/>
      <c r="AO37" s="73"/>
      <c r="AP37" s="65"/>
      <c r="AQ37" s="73"/>
      <c r="AR37" s="76"/>
      <c r="AS37" s="77" t="e">
        <v>#DIV/0!</v>
      </c>
      <c r="AT37" s="23"/>
      <c r="AU37" s="23"/>
      <c r="AV37" s="71" t="e">
        <f>VLOOKUP($AC37,デモテーブル[#All],3,FALSE)</f>
        <v>#N/A</v>
      </c>
      <c r="AW37" s="71" t="e">
        <f>VLOOKUP($AC37,デモテーブル[#All],4,FALSE)</f>
        <v>#N/A</v>
      </c>
      <c r="AX37" s="71" t="e">
        <f>VLOOKUP($AC37,デモテーブル[#All],5,FALSE)</f>
        <v>#N/A</v>
      </c>
      <c r="AY37" s="71" t="e">
        <f>VLOOKUP($AC37,デモテーブル[#All],6,FALSE)</f>
        <v>#N/A</v>
      </c>
      <c r="AZ37" s="71" t="e">
        <f>VLOOKUP($AC37,デモテーブル[#All],7,FALSE)</f>
        <v>#N/A</v>
      </c>
    </row>
    <row r="38" spans="2:52" x14ac:dyDescent="0.15">
      <c r="B38" s="19">
        <v>44612</v>
      </c>
      <c r="C38" s="45">
        <v>37</v>
      </c>
      <c r="D38" s="43" t="s">
        <v>146</v>
      </c>
      <c r="E38" s="71" t="s">
        <v>482</v>
      </c>
      <c r="H38" s="72" t="s">
        <v>514</v>
      </c>
      <c r="I38" s="72"/>
      <c r="J38" s="72"/>
      <c r="K38" s="72"/>
      <c r="L38" s="72"/>
      <c r="M38" s="72"/>
      <c r="N38" s="72"/>
      <c r="O38" s="72"/>
      <c r="Z38" s="13"/>
      <c r="AA38" s="13"/>
      <c r="AB38" s="73"/>
      <c r="AC38" s="78"/>
      <c r="AD38" s="73" t="e">
        <f>VLOOKUP($AC38,デモテーブル[#All],2,FALSE)</f>
        <v>#N/A</v>
      </c>
      <c r="AE38" s="73"/>
      <c r="AF38" s="74"/>
      <c r="AG38" s="73"/>
      <c r="AH38" s="73"/>
      <c r="AI38" s="73"/>
      <c r="AJ38" s="73"/>
      <c r="AK38" s="73"/>
      <c r="AL38" s="73"/>
      <c r="AM38" s="73"/>
      <c r="AN38" s="73"/>
      <c r="AO38" s="73"/>
      <c r="AP38" s="65"/>
      <c r="AQ38" s="73"/>
      <c r="AR38" s="76"/>
      <c r="AS38" s="77" t="e">
        <v>#DIV/0!</v>
      </c>
      <c r="AT38" s="23"/>
      <c r="AU38" s="23"/>
      <c r="AV38" s="71" t="e">
        <f>VLOOKUP($AC38,デモテーブル[#All],3,FALSE)</f>
        <v>#N/A</v>
      </c>
      <c r="AW38" s="71" t="e">
        <f>VLOOKUP($AC38,デモテーブル[#All],4,FALSE)</f>
        <v>#N/A</v>
      </c>
      <c r="AX38" s="71" t="e">
        <f>VLOOKUP($AC38,デモテーブル[#All],5,FALSE)</f>
        <v>#N/A</v>
      </c>
      <c r="AY38" s="71" t="e">
        <f>VLOOKUP($AC38,デモテーブル[#All],6,FALSE)</f>
        <v>#N/A</v>
      </c>
      <c r="AZ38" s="71" t="e">
        <f>VLOOKUP($AC38,デモテーブル[#All],7,FALSE)</f>
        <v>#N/A</v>
      </c>
    </row>
    <row r="39" spans="2:52" x14ac:dyDescent="0.15">
      <c r="B39" s="19">
        <v>44612</v>
      </c>
      <c r="C39" s="42">
        <v>38</v>
      </c>
      <c r="D39" s="43" t="s">
        <v>146</v>
      </c>
      <c r="E39" s="71" t="s">
        <v>482</v>
      </c>
      <c r="H39" s="72" t="s">
        <v>353</v>
      </c>
      <c r="I39" s="72"/>
      <c r="J39" s="72"/>
      <c r="K39" s="72"/>
      <c r="L39" s="72"/>
      <c r="M39" s="72"/>
      <c r="N39" s="72"/>
      <c r="O39" s="72"/>
      <c r="Z39" s="13"/>
      <c r="AA39" s="13"/>
      <c r="AB39" s="73"/>
      <c r="AC39" s="78"/>
      <c r="AD39" s="73" t="e">
        <f>VLOOKUP($AC39,デモテーブル[#All],2,FALSE)</f>
        <v>#N/A</v>
      </c>
      <c r="AE39" s="73"/>
      <c r="AF39" s="74"/>
      <c r="AG39" s="73"/>
      <c r="AH39" s="73"/>
      <c r="AI39" s="73"/>
      <c r="AJ39" s="73"/>
      <c r="AK39" s="73"/>
      <c r="AL39" s="73"/>
      <c r="AM39" s="73"/>
      <c r="AN39" s="73"/>
      <c r="AO39" s="73"/>
      <c r="AP39" s="65"/>
      <c r="AQ39" s="73"/>
      <c r="AR39" s="76"/>
      <c r="AS39" s="77" t="e">
        <v>#DIV/0!</v>
      </c>
      <c r="AT39" s="23"/>
      <c r="AU39" s="23"/>
      <c r="AV39" s="71" t="e">
        <f>VLOOKUP($AC39,デモテーブル[#All],3,FALSE)</f>
        <v>#N/A</v>
      </c>
      <c r="AW39" s="71" t="e">
        <f>VLOOKUP($AC39,デモテーブル[#All],4,FALSE)</f>
        <v>#N/A</v>
      </c>
      <c r="AX39" s="71" t="e">
        <f>VLOOKUP($AC39,デモテーブル[#All],5,FALSE)</f>
        <v>#N/A</v>
      </c>
      <c r="AY39" s="71" t="e">
        <f>VLOOKUP($AC39,デモテーブル[#All],6,FALSE)</f>
        <v>#N/A</v>
      </c>
      <c r="AZ39" s="71" t="e">
        <f>VLOOKUP($AC39,デモテーブル[#All],7,FALSE)</f>
        <v>#N/A</v>
      </c>
    </row>
    <row r="40" spans="2:52" x14ac:dyDescent="0.15">
      <c r="B40" s="19">
        <v>44612</v>
      </c>
      <c r="C40" s="45">
        <v>39</v>
      </c>
      <c r="D40" s="43" t="s">
        <v>146</v>
      </c>
      <c r="E40" s="71" t="s">
        <v>482</v>
      </c>
      <c r="H40" s="72" t="s">
        <v>515</v>
      </c>
      <c r="I40" s="72"/>
      <c r="J40" s="72"/>
      <c r="K40" s="72"/>
      <c r="L40" s="72"/>
      <c r="M40" s="72"/>
      <c r="N40" s="72"/>
      <c r="O40" s="72"/>
      <c r="Z40" s="13"/>
      <c r="AA40" s="13"/>
      <c r="AB40" s="73"/>
      <c r="AC40" s="78"/>
      <c r="AD40" s="73" t="e">
        <f>VLOOKUP($AC40,デモテーブル[#All],2,FALSE)</f>
        <v>#N/A</v>
      </c>
      <c r="AE40" s="73"/>
      <c r="AF40" s="74"/>
      <c r="AG40" s="73"/>
      <c r="AH40" s="73"/>
      <c r="AI40" s="73"/>
      <c r="AJ40" s="73"/>
      <c r="AK40" s="73"/>
      <c r="AL40" s="73"/>
      <c r="AM40" s="73"/>
      <c r="AN40" s="73"/>
      <c r="AO40" s="73"/>
      <c r="AP40" s="65"/>
      <c r="AQ40" s="73"/>
      <c r="AR40" s="76"/>
      <c r="AS40" s="77" t="e">
        <v>#DIV/0!</v>
      </c>
      <c r="AT40" s="23"/>
      <c r="AU40" s="23"/>
      <c r="AV40" s="71" t="e">
        <f>VLOOKUP($AC40,デモテーブル[#All],3,FALSE)</f>
        <v>#N/A</v>
      </c>
      <c r="AW40" s="71" t="e">
        <f>VLOOKUP($AC40,デモテーブル[#All],4,FALSE)</f>
        <v>#N/A</v>
      </c>
      <c r="AX40" s="71" t="e">
        <f>VLOOKUP($AC40,デモテーブル[#All],5,FALSE)</f>
        <v>#N/A</v>
      </c>
      <c r="AY40" s="71" t="e">
        <f>VLOOKUP($AC40,デモテーブル[#All],6,FALSE)</f>
        <v>#N/A</v>
      </c>
      <c r="AZ40" s="71" t="e">
        <f>VLOOKUP($AC40,デモテーブル[#All],7,FALSE)</f>
        <v>#N/A</v>
      </c>
    </row>
    <row r="41" spans="2:52" x14ac:dyDescent="0.15">
      <c r="B41" s="19">
        <v>44612</v>
      </c>
      <c r="C41" s="42">
        <v>40</v>
      </c>
      <c r="D41" s="43" t="s">
        <v>146</v>
      </c>
      <c r="E41" s="71" t="s">
        <v>482</v>
      </c>
      <c r="H41" s="72" t="s">
        <v>496</v>
      </c>
      <c r="I41" s="72"/>
      <c r="J41" s="72"/>
      <c r="K41" s="72"/>
      <c r="L41" s="72"/>
      <c r="M41" s="72"/>
      <c r="N41" s="72"/>
      <c r="O41" s="72"/>
      <c r="Z41" s="13"/>
      <c r="AA41" s="13"/>
      <c r="AB41" s="73"/>
      <c r="AC41" s="7" t="str">
        <f>IF(H42="","",TEXT(H42,"@"))</f>
        <v>1541</v>
      </c>
      <c r="AD41" s="73" t="str">
        <f>VLOOKUP($AC41,デモテーブル[#All],2,FALSE)</f>
        <v>純プラチナ上場信託</v>
      </c>
      <c r="AE41" s="73" t="s">
        <v>15</v>
      </c>
      <c r="AF41" s="74" t="e">
        <f>AP41/AJ41</f>
        <v>#VALUE!</v>
      </c>
      <c r="AG41" s="73"/>
      <c r="AH41" s="75" t="e">
        <f>(AP41-AR41)/AF41</f>
        <v>#VALUE!</v>
      </c>
      <c r="AI41" s="73"/>
      <c r="AJ41" s="81" t="s">
        <v>573</v>
      </c>
      <c r="AK41" s="73"/>
      <c r="AL41" s="73"/>
      <c r="AM41" s="73"/>
      <c r="AN41" s="73"/>
      <c r="AO41" s="73"/>
      <c r="AP41" s="65">
        <f>IF(H45="","",VALUE(LEFT(H45,FIND("円",H45)-1)))</f>
        <v>51940</v>
      </c>
      <c r="AQ41" s="73"/>
      <c r="AR41" s="76">
        <f>IF(H47="","",VALUE(LEFT(H47,FIND("円",H47)-1)))</f>
        <v>7882</v>
      </c>
      <c r="AS41" s="77">
        <f t="shared" ref="AS41" si="5">AR41/(AP41-AR41)</f>
        <v>0.17890054019701304</v>
      </c>
      <c r="AT41" s="23"/>
      <c r="AU41" s="23"/>
      <c r="AV41" s="71" t="str">
        <f>VLOOKUP($AC41,デモテーブル[#All],3,FALSE)</f>
        <v>3貴金属･ｺﾓ・仮通</v>
      </c>
      <c r="AW41" s="71" t="str">
        <f>VLOOKUP($AC41,デモテーブル[#All],4,FALSE)</f>
        <v>3貴金属</v>
      </c>
      <c r="AX41" s="71" t="str">
        <f>VLOOKUP($AC41,デモテーブル[#All],5,FALSE)</f>
        <v>プラチナ</v>
      </c>
      <c r="AY41" s="71" t="str">
        <f>VLOOKUP($AC41,デモテーブル[#All],6,FALSE)</f>
        <v>国内・プラチナ</v>
      </c>
      <c r="AZ41" s="71" t="str">
        <f>VLOOKUP($AC41,デモテーブル[#All],7,FALSE)</f>
        <v>01 日本円</v>
      </c>
    </row>
    <row r="42" spans="2:52" x14ac:dyDescent="0.15">
      <c r="B42" s="19">
        <v>44612</v>
      </c>
      <c r="C42" s="45">
        <v>41</v>
      </c>
      <c r="D42" s="43" t="s">
        <v>146</v>
      </c>
      <c r="E42" s="71" t="s">
        <v>482</v>
      </c>
      <c r="H42" s="72">
        <v>1541</v>
      </c>
      <c r="I42" s="72"/>
      <c r="J42" s="72"/>
      <c r="K42" s="72"/>
      <c r="L42" s="72"/>
      <c r="M42" s="72"/>
      <c r="N42" s="72"/>
      <c r="O42" s="72"/>
      <c r="Z42" s="13"/>
      <c r="AA42" s="13"/>
      <c r="AB42" s="73"/>
      <c r="AC42" s="78"/>
      <c r="AD42" s="73" t="e">
        <f>VLOOKUP($AC42,デモテーブル[#All],2,FALSE)</f>
        <v>#N/A</v>
      </c>
      <c r="AE42" s="73"/>
      <c r="AF42" s="74"/>
      <c r="AG42" s="73"/>
      <c r="AH42" s="73"/>
      <c r="AI42" s="73"/>
      <c r="AJ42" s="73"/>
      <c r="AK42" s="73"/>
      <c r="AL42" s="73"/>
      <c r="AM42" s="73"/>
      <c r="AN42" s="73"/>
      <c r="AO42" s="73"/>
      <c r="AP42" s="65"/>
      <c r="AQ42" s="73"/>
      <c r="AR42" s="76"/>
      <c r="AS42" s="77" t="e">
        <v>#DIV/0!</v>
      </c>
      <c r="AT42" s="23"/>
      <c r="AU42" s="23"/>
      <c r="AV42" s="71" t="e">
        <f>VLOOKUP($AC42,デモテーブル[#All],3,FALSE)</f>
        <v>#N/A</v>
      </c>
      <c r="AW42" s="71" t="e">
        <f>VLOOKUP($AC42,デモテーブル[#All],4,FALSE)</f>
        <v>#N/A</v>
      </c>
      <c r="AX42" s="71" t="e">
        <f>VLOOKUP($AC42,デモテーブル[#All],5,FALSE)</f>
        <v>#N/A</v>
      </c>
      <c r="AY42" s="71" t="e">
        <f>VLOOKUP($AC42,デモテーブル[#All],6,FALSE)</f>
        <v>#N/A</v>
      </c>
      <c r="AZ42" s="71" t="e">
        <f>VLOOKUP($AC42,デモテーブル[#All],7,FALSE)</f>
        <v>#N/A</v>
      </c>
    </row>
    <row r="43" spans="2:52" x14ac:dyDescent="0.15">
      <c r="B43" s="19">
        <v>44612</v>
      </c>
      <c r="C43" s="42">
        <v>42</v>
      </c>
      <c r="D43" s="43" t="s">
        <v>146</v>
      </c>
      <c r="E43" s="71" t="s">
        <v>482</v>
      </c>
      <c r="H43" s="72" t="s">
        <v>496</v>
      </c>
      <c r="I43" s="72"/>
      <c r="J43" s="72"/>
      <c r="K43" s="72"/>
      <c r="L43" s="72"/>
      <c r="M43" s="72"/>
      <c r="N43" s="72"/>
      <c r="O43" s="72"/>
      <c r="Z43" s="13"/>
      <c r="AA43" s="13"/>
      <c r="AB43" s="73"/>
      <c r="AC43" s="78"/>
      <c r="AD43" s="73" t="e">
        <f>VLOOKUP($AC43,デモテーブル[#All],2,FALSE)</f>
        <v>#N/A</v>
      </c>
      <c r="AE43" s="73"/>
      <c r="AF43" s="74"/>
      <c r="AG43" s="73"/>
      <c r="AH43" s="73"/>
      <c r="AI43" s="73"/>
      <c r="AJ43" s="73"/>
      <c r="AK43" s="73"/>
      <c r="AL43" s="73"/>
      <c r="AM43" s="73"/>
      <c r="AN43" s="73"/>
      <c r="AO43" s="73"/>
      <c r="AP43" s="65"/>
      <c r="AQ43" s="73"/>
      <c r="AR43" s="76"/>
      <c r="AS43" s="77" t="e">
        <v>#DIV/0!</v>
      </c>
      <c r="AT43" s="23"/>
      <c r="AU43" s="23"/>
      <c r="AV43" s="71" t="e">
        <f>VLOOKUP($AC43,デモテーブル[#All],3,FALSE)</f>
        <v>#N/A</v>
      </c>
      <c r="AW43" s="71" t="e">
        <f>VLOOKUP($AC43,デモテーブル[#All],4,FALSE)</f>
        <v>#N/A</v>
      </c>
      <c r="AX43" s="71" t="e">
        <f>VLOOKUP($AC43,デモテーブル[#All],5,FALSE)</f>
        <v>#N/A</v>
      </c>
      <c r="AY43" s="71" t="e">
        <f>VLOOKUP($AC43,デモテーブル[#All],6,FALSE)</f>
        <v>#N/A</v>
      </c>
      <c r="AZ43" s="71" t="e">
        <f>VLOOKUP($AC43,デモテーブル[#All],7,FALSE)</f>
        <v>#N/A</v>
      </c>
    </row>
    <row r="44" spans="2:52" x14ac:dyDescent="0.15">
      <c r="B44" s="19">
        <v>44612</v>
      </c>
      <c r="C44" s="45">
        <v>43</v>
      </c>
      <c r="D44" s="43" t="s">
        <v>146</v>
      </c>
      <c r="E44" s="71" t="s">
        <v>482</v>
      </c>
      <c r="H44" s="72" t="s">
        <v>352</v>
      </c>
      <c r="I44" s="72"/>
      <c r="J44" s="72"/>
      <c r="K44" s="72"/>
      <c r="L44" s="72"/>
      <c r="M44" s="72"/>
      <c r="N44" s="72"/>
      <c r="O44" s="72"/>
      <c r="Z44" s="13"/>
      <c r="AA44" s="13"/>
      <c r="AB44" s="73"/>
      <c r="AC44" s="78"/>
      <c r="AD44" s="73" t="e">
        <f>VLOOKUP($AC44,デモテーブル[#All],2,FALSE)</f>
        <v>#N/A</v>
      </c>
      <c r="AE44" s="73"/>
      <c r="AF44" s="74"/>
      <c r="AG44" s="73"/>
      <c r="AH44" s="73"/>
      <c r="AI44" s="73"/>
      <c r="AJ44" s="73"/>
      <c r="AK44" s="73"/>
      <c r="AL44" s="73"/>
      <c r="AM44" s="73"/>
      <c r="AN44" s="73"/>
      <c r="AO44" s="73"/>
      <c r="AP44" s="65"/>
      <c r="AQ44" s="73"/>
      <c r="AR44" s="76"/>
      <c r="AS44" s="77" t="e">
        <v>#DIV/0!</v>
      </c>
      <c r="AT44" s="23"/>
      <c r="AU44" s="23"/>
      <c r="AV44" s="71" t="e">
        <f>VLOOKUP($AC44,デモテーブル[#All],3,FALSE)</f>
        <v>#N/A</v>
      </c>
      <c r="AW44" s="71" t="e">
        <f>VLOOKUP($AC44,デモテーブル[#All],4,FALSE)</f>
        <v>#N/A</v>
      </c>
      <c r="AX44" s="71" t="e">
        <f>VLOOKUP($AC44,デモテーブル[#All],5,FALSE)</f>
        <v>#N/A</v>
      </c>
      <c r="AY44" s="71" t="e">
        <f>VLOOKUP($AC44,デモテーブル[#All],6,FALSE)</f>
        <v>#N/A</v>
      </c>
      <c r="AZ44" s="71" t="e">
        <f>VLOOKUP($AC44,デモテーブル[#All],7,FALSE)</f>
        <v>#N/A</v>
      </c>
    </row>
    <row r="45" spans="2:52" x14ac:dyDescent="0.15">
      <c r="B45" s="19">
        <v>44612</v>
      </c>
      <c r="C45" s="42">
        <v>44</v>
      </c>
      <c r="D45" s="43" t="s">
        <v>146</v>
      </c>
      <c r="E45" s="71" t="s">
        <v>482</v>
      </c>
      <c r="H45" s="72" t="s">
        <v>516</v>
      </c>
      <c r="I45" s="72"/>
      <c r="J45" s="72"/>
      <c r="K45" s="72"/>
      <c r="L45" s="72"/>
      <c r="M45" s="72"/>
      <c r="N45" s="72"/>
      <c r="O45" s="72"/>
      <c r="Z45" s="13"/>
      <c r="AA45" s="13"/>
      <c r="AB45" s="73"/>
      <c r="AC45" s="78"/>
      <c r="AD45" s="73" t="e">
        <f>VLOOKUP($AC45,デモテーブル[#All],2,FALSE)</f>
        <v>#N/A</v>
      </c>
      <c r="AE45" s="73"/>
      <c r="AF45" s="74"/>
      <c r="AG45" s="73"/>
      <c r="AH45" s="73"/>
      <c r="AI45" s="73"/>
      <c r="AJ45" s="73"/>
      <c r="AK45" s="73"/>
      <c r="AL45" s="73"/>
      <c r="AM45" s="73"/>
      <c r="AN45" s="73"/>
      <c r="AO45" s="73"/>
      <c r="AP45" s="65"/>
      <c r="AQ45" s="73"/>
      <c r="AR45" s="76"/>
      <c r="AS45" s="77" t="e">
        <v>#DIV/0!</v>
      </c>
      <c r="AT45" s="23"/>
      <c r="AU45" s="23"/>
      <c r="AV45" s="71" t="e">
        <f>VLOOKUP($AC45,デモテーブル[#All],3,FALSE)</f>
        <v>#N/A</v>
      </c>
      <c r="AW45" s="71" t="e">
        <f>VLOOKUP($AC45,デモテーブル[#All],4,FALSE)</f>
        <v>#N/A</v>
      </c>
      <c r="AX45" s="71" t="e">
        <f>VLOOKUP($AC45,デモテーブル[#All],5,FALSE)</f>
        <v>#N/A</v>
      </c>
      <c r="AY45" s="71" t="e">
        <f>VLOOKUP($AC45,デモテーブル[#All],6,FALSE)</f>
        <v>#N/A</v>
      </c>
      <c r="AZ45" s="71" t="e">
        <f>VLOOKUP($AC45,デモテーブル[#All],7,FALSE)</f>
        <v>#N/A</v>
      </c>
    </row>
    <row r="46" spans="2:52" x14ac:dyDescent="0.15">
      <c r="B46" s="19">
        <v>44612</v>
      </c>
      <c r="C46" s="45">
        <v>45</v>
      </c>
      <c r="D46" s="43" t="s">
        <v>146</v>
      </c>
      <c r="E46" s="71" t="s">
        <v>482</v>
      </c>
      <c r="H46" s="72" t="s">
        <v>353</v>
      </c>
      <c r="I46" s="72"/>
      <c r="J46" s="72"/>
      <c r="K46" s="72"/>
      <c r="L46" s="72"/>
      <c r="M46" s="72"/>
      <c r="N46" s="72"/>
      <c r="O46" s="72"/>
      <c r="Z46" s="13"/>
      <c r="AA46" s="13"/>
      <c r="AB46" s="73"/>
      <c r="AC46" s="78"/>
      <c r="AD46" s="73" t="e">
        <f>VLOOKUP($AC46,デモテーブル[#All],2,FALSE)</f>
        <v>#N/A</v>
      </c>
      <c r="AE46" s="73"/>
      <c r="AF46" s="74"/>
      <c r="AG46" s="73"/>
      <c r="AH46" s="73"/>
      <c r="AI46" s="73"/>
      <c r="AJ46" s="73"/>
      <c r="AK46" s="73"/>
      <c r="AL46" s="73"/>
      <c r="AM46" s="73"/>
      <c r="AN46" s="73"/>
      <c r="AO46" s="73"/>
      <c r="AP46" s="65"/>
      <c r="AQ46" s="73"/>
      <c r="AR46" s="76"/>
      <c r="AS46" s="77" t="e">
        <v>#DIV/0!</v>
      </c>
      <c r="AT46" s="23"/>
      <c r="AU46" s="23"/>
      <c r="AV46" s="71" t="e">
        <f>VLOOKUP($AC46,デモテーブル[#All],3,FALSE)</f>
        <v>#N/A</v>
      </c>
      <c r="AW46" s="71" t="e">
        <f>VLOOKUP($AC46,デモテーブル[#All],4,FALSE)</f>
        <v>#N/A</v>
      </c>
      <c r="AX46" s="71" t="e">
        <f>VLOOKUP($AC46,デモテーブル[#All],5,FALSE)</f>
        <v>#N/A</v>
      </c>
      <c r="AY46" s="71" t="e">
        <f>VLOOKUP($AC46,デモテーブル[#All],6,FALSE)</f>
        <v>#N/A</v>
      </c>
      <c r="AZ46" s="71" t="e">
        <f>VLOOKUP($AC46,デモテーブル[#All],7,FALSE)</f>
        <v>#N/A</v>
      </c>
    </row>
    <row r="47" spans="2:52" x14ac:dyDescent="0.15">
      <c r="B47" s="19">
        <v>44612</v>
      </c>
      <c r="C47" s="42">
        <v>46</v>
      </c>
      <c r="D47" s="43" t="s">
        <v>146</v>
      </c>
      <c r="E47" s="71" t="s">
        <v>482</v>
      </c>
      <c r="H47" s="72" t="s">
        <v>517</v>
      </c>
      <c r="I47" s="72"/>
      <c r="J47" s="72"/>
      <c r="K47" s="72"/>
      <c r="L47" s="72"/>
      <c r="M47" s="72"/>
      <c r="N47" s="72"/>
      <c r="O47" s="72"/>
      <c r="Z47" s="13"/>
      <c r="AA47" s="13"/>
      <c r="AB47" s="73"/>
      <c r="AC47" s="78"/>
      <c r="AD47" s="73" t="e">
        <f>VLOOKUP($AC47,デモテーブル[#All],2,FALSE)</f>
        <v>#N/A</v>
      </c>
      <c r="AE47" s="73"/>
      <c r="AF47" s="74"/>
      <c r="AG47" s="73"/>
      <c r="AH47" s="73"/>
      <c r="AI47" s="73"/>
      <c r="AJ47" s="73"/>
      <c r="AK47" s="73"/>
      <c r="AL47" s="73"/>
      <c r="AM47" s="73"/>
      <c r="AN47" s="73"/>
      <c r="AO47" s="73"/>
      <c r="AP47" s="65"/>
      <c r="AQ47" s="73"/>
      <c r="AR47" s="76"/>
      <c r="AS47" s="77" t="e">
        <v>#DIV/0!</v>
      </c>
      <c r="AT47" s="23"/>
      <c r="AU47" s="23"/>
      <c r="AV47" s="71" t="e">
        <f>VLOOKUP($AC47,デモテーブル[#All],3,FALSE)</f>
        <v>#N/A</v>
      </c>
      <c r="AW47" s="71" t="e">
        <f>VLOOKUP($AC47,デモテーブル[#All],4,FALSE)</f>
        <v>#N/A</v>
      </c>
      <c r="AX47" s="71" t="e">
        <f>VLOOKUP($AC47,デモテーブル[#All],5,FALSE)</f>
        <v>#N/A</v>
      </c>
      <c r="AY47" s="71" t="e">
        <f>VLOOKUP($AC47,デモテーブル[#All],6,FALSE)</f>
        <v>#N/A</v>
      </c>
      <c r="AZ47" s="71" t="e">
        <f>VLOOKUP($AC47,デモテーブル[#All],7,FALSE)</f>
        <v>#N/A</v>
      </c>
    </row>
    <row r="48" spans="2:52" x14ac:dyDescent="0.15">
      <c r="B48" s="19">
        <v>44612</v>
      </c>
      <c r="C48" s="45">
        <v>47</v>
      </c>
      <c r="D48" s="43" t="s">
        <v>146</v>
      </c>
      <c r="E48" s="71" t="s">
        <v>482</v>
      </c>
      <c r="H48" s="72" t="s">
        <v>497</v>
      </c>
      <c r="I48" s="72"/>
      <c r="J48" s="72"/>
      <c r="K48" s="72"/>
      <c r="L48" s="72"/>
      <c r="M48" s="72"/>
      <c r="N48" s="72"/>
      <c r="O48" s="72"/>
      <c r="Z48" s="13"/>
      <c r="AA48" s="13"/>
      <c r="AB48" s="73"/>
      <c r="AC48" s="7" t="str">
        <f>IF(H49="","",TEXT(H49,"@"))</f>
        <v>1615</v>
      </c>
      <c r="AD48" s="73" t="str">
        <f>VLOOKUP($AC48,デモテーブル[#All],2,FALSE)</f>
        <v>ＮＦ銀行業</v>
      </c>
      <c r="AE48" s="73" t="s">
        <v>15</v>
      </c>
      <c r="AF48" s="74" t="e">
        <f>AP48/AJ48</f>
        <v>#VALUE!</v>
      </c>
      <c r="AG48" s="73"/>
      <c r="AH48" s="75" t="e">
        <f>(AP48-AR48)/AF48</f>
        <v>#VALUE!</v>
      </c>
      <c r="AI48" s="73"/>
      <c r="AJ48" s="81" t="s">
        <v>573</v>
      </c>
      <c r="AK48" s="73"/>
      <c r="AL48" s="73"/>
      <c r="AM48" s="73"/>
      <c r="AN48" s="73"/>
      <c r="AO48" s="73"/>
      <c r="AP48" s="65">
        <f>IF(H52="","",VALUE(LEFT(H52,FIND("円",H52)-1)))</f>
        <v>15741</v>
      </c>
      <c r="AQ48" s="73"/>
      <c r="AR48" s="76">
        <f>IF(H54="","",VALUE(LEFT(H54,FIND("円",H54)-1)))</f>
        <v>891</v>
      </c>
      <c r="AS48" s="77">
        <f t="shared" ref="AS48" si="6">AR48/(AP48-AR48)</f>
        <v>0.06</v>
      </c>
      <c r="AT48" s="23"/>
      <c r="AU48" s="23"/>
      <c r="AV48" s="71" t="str">
        <f>VLOOKUP($AC48,デモテーブル[#All],3,FALSE)</f>
        <v>1株式・投信等</v>
      </c>
      <c r="AW48" s="71" t="str">
        <f>VLOOKUP($AC48,デモテーブル[#All],4,FALSE)</f>
        <v>1株式</v>
      </c>
      <c r="AX48" s="71" t="str">
        <f>VLOOKUP($AC48,デモテーブル[#All],5,FALSE)</f>
        <v>金融</v>
      </c>
      <c r="AY48" s="71" t="str">
        <f>VLOOKUP($AC48,デモテーブル[#All],6,FALSE)</f>
        <v>銀行業</v>
      </c>
      <c r="AZ48" s="71" t="str">
        <f>VLOOKUP($AC48,デモテーブル[#All],7,FALSE)</f>
        <v>01 日本円</v>
      </c>
    </row>
    <row r="49" spans="2:52" x14ac:dyDescent="0.15">
      <c r="B49" s="19">
        <v>44612</v>
      </c>
      <c r="C49" s="42">
        <v>48</v>
      </c>
      <c r="D49" s="43" t="s">
        <v>146</v>
      </c>
      <c r="E49" s="71" t="s">
        <v>482</v>
      </c>
      <c r="H49" s="72">
        <v>1615</v>
      </c>
      <c r="I49" s="72"/>
      <c r="J49" s="72"/>
      <c r="K49" s="72"/>
      <c r="L49" s="72"/>
      <c r="M49" s="72"/>
      <c r="N49" s="72"/>
      <c r="O49" s="72"/>
      <c r="Z49" s="13"/>
      <c r="AA49" s="13"/>
      <c r="AB49" s="73"/>
      <c r="AC49" s="78"/>
      <c r="AD49" s="73" t="e">
        <f>VLOOKUP($AC49,デモテーブル[#All],2,FALSE)</f>
        <v>#N/A</v>
      </c>
      <c r="AE49" s="73"/>
      <c r="AF49" s="74"/>
      <c r="AG49" s="73"/>
      <c r="AH49" s="73"/>
      <c r="AI49" s="73"/>
      <c r="AJ49" s="73"/>
      <c r="AK49" s="73"/>
      <c r="AL49" s="73"/>
      <c r="AM49" s="73"/>
      <c r="AN49" s="73"/>
      <c r="AO49" s="73"/>
      <c r="AP49" s="65"/>
      <c r="AQ49" s="73"/>
      <c r="AR49" s="76"/>
      <c r="AS49" s="77" t="e">
        <v>#DIV/0!</v>
      </c>
      <c r="AT49" s="23"/>
      <c r="AU49" s="23"/>
      <c r="AV49" s="71" t="e">
        <f>VLOOKUP($AC49,デモテーブル[#All],3,FALSE)</f>
        <v>#N/A</v>
      </c>
      <c r="AW49" s="71" t="e">
        <f>VLOOKUP($AC49,デモテーブル[#All],4,FALSE)</f>
        <v>#N/A</v>
      </c>
      <c r="AX49" s="71" t="e">
        <f>VLOOKUP($AC49,デモテーブル[#All],5,FALSE)</f>
        <v>#N/A</v>
      </c>
      <c r="AY49" s="71" t="e">
        <f>VLOOKUP($AC49,デモテーブル[#All],6,FALSE)</f>
        <v>#N/A</v>
      </c>
      <c r="AZ49" s="71" t="e">
        <f>VLOOKUP($AC49,デモテーブル[#All],7,FALSE)</f>
        <v>#N/A</v>
      </c>
    </row>
    <row r="50" spans="2:52" x14ac:dyDescent="0.15">
      <c r="B50" s="19">
        <v>44612</v>
      </c>
      <c r="C50" s="45">
        <v>49</v>
      </c>
      <c r="D50" s="43" t="s">
        <v>146</v>
      </c>
      <c r="E50" s="71" t="s">
        <v>482</v>
      </c>
      <c r="H50" s="72" t="s">
        <v>497</v>
      </c>
      <c r="I50" s="72"/>
      <c r="J50" s="72"/>
      <c r="K50" s="72"/>
      <c r="L50" s="72"/>
      <c r="M50" s="72"/>
      <c r="N50" s="72"/>
      <c r="O50" s="72"/>
      <c r="Z50" s="13"/>
      <c r="AA50" s="13"/>
      <c r="AB50" s="73"/>
      <c r="AC50" s="78"/>
      <c r="AD50" s="73" t="e">
        <f>VLOOKUP($AC50,デモテーブル[#All],2,FALSE)</f>
        <v>#N/A</v>
      </c>
      <c r="AE50" s="73"/>
      <c r="AF50" s="74"/>
      <c r="AG50" s="73"/>
      <c r="AH50" s="73"/>
      <c r="AI50" s="73"/>
      <c r="AJ50" s="73"/>
      <c r="AK50" s="73"/>
      <c r="AL50" s="73"/>
      <c r="AM50" s="73"/>
      <c r="AN50" s="73"/>
      <c r="AO50" s="73"/>
      <c r="AP50" s="65"/>
      <c r="AQ50" s="73"/>
      <c r="AR50" s="76"/>
      <c r="AS50" s="77" t="e">
        <v>#DIV/0!</v>
      </c>
      <c r="AT50" s="23"/>
      <c r="AU50" s="23"/>
      <c r="AV50" s="71" t="e">
        <f>VLOOKUP($AC50,デモテーブル[#All],3,FALSE)</f>
        <v>#N/A</v>
      </c>
      <c r="AW50" s="71" t="e">
        <f>VLOOKUP($AC50,デモテーブル[#All],4,FALSE)</f>
        <v>#N/A</v>
      </c>
      <c r="AX50" s="71" t="e">
        <f>VLOOKUP($AC50,デモテーブル[#All],5,FALSE)</f>
        <v>#N/A</v>
      </c>
      <c r="AY50" s="71" t="e">
        <f>VLOOKUP($AC50,デモテーブル[#All],6,FALSE)</f>
        <v>#N/A</v>
      </c>
      <c r="AZ50" s="71" t="e">
        <f>VLOOKUP($AC50,デモテーブル[#All],7,FALSE)</f>
        <v>#N/A</v>
      </c>
    </row>
    <row r="51" spans="2:52" x14ac:dyDescent="0.15">
      <c r="B51" s="19">
        <v>44612</v>
      </c>
      <c r="C51" s="42">
        <v>50</v>
      </c>
      <c r="D51" s="43" t="s">
        <v>146</v>
      </c>
      <c r="E51" s="71" t="s">
        <v>482</v>
      </c>
      <c r="H51" s="72" t="s">
        <v>352</v>
      </c>
      <c r="I51" s="72"/>
      <c r="J51" s="72"/>
      <c r="K51" s="72"/>
      <c r="L51" s="72"/>
      <c r="M51" s="72"/>
      <c r="N51" s="72"/>
      <c r="O51" s="72"/>
      <c r="Z51" s="13"/>
      <c r="AA51" s="13"/>
      <c r="AB51" s="73"/>
      <c r="AC51" s="78"/>
      <c r="AD51" s="73" t="e">
        <f>VLOOKUP($AC51,デモテーブル[#All],2,FALSE)</f>
        <v>#N/A</v>
      </c>
      <c r="AE51" s="73"/>
      <c r="AF51" s="74"/>
      <c r="AG51" s="73"/>
      <c r="AH51" s="73"/>
      <c r="AI51" s="73"/>
      <c r="AJ51" s="73"/>
      <c r="AK51" s="73"/>
      <c r="AL51" s="73"/>
      <c r="AM51" s="73"/>
      <c r="AN51" s="73"/>
      <c r="AO51" s="73"/>
      <c r="AP51" s="65"/>
      <c r="AQ51" s="73"/>
      <c r="AR51" s="76"/>
      <c r="AS51" s="77" t="e">
        <v>#DIV/0!</v>
      </c>
      <c r="AT51" s="23"/>
      <c r="AU51" s="23"/>
      <c r="AV51" s="71" t="e">
        <f>VLOOKUP($AC51,デモテーブル[#All],3,FALSE)</f>
        <v>#N/A</v>
      </c>
      <c r="AW51" s="71" t="e">
        <f>VLOOKUP($AC51,デモテーブル[#All],4,FALSE)</f>
        <v>#N/A</v>
      </c>
      <c r="AX51" s="71" t="e">
        <f>VLOOKUP($AC51,デモテーブル[#All],5,FALSE)</f>
        <v>#N/A</v>
      </c>
      <c r="AY51" s="71" t="e">
        <f>VLOOKUP($AC51,デモテーブル[#All],6,FALSE)</f>
        <v>#N/A</v>
      </c>
      <c r="AZ51" s="71" t="e">
        <f>VLOOKUP($AC51,デモテーブル[#All],7,FALSE)</f>
        <v>#N/A</v>
      </c>
    </row>
    <row r="52" spans="2:52" x14ac:dyDescent="0.15">
      <c r="B52" s="19">
        <v>44612</v>
      </c>
      <c r="C52" s="45">
        <v>51</v>
      </c>
      <c r="D52" s="43" t="s">
        <v>146</v>
      </c>
      <c r="E52" s="71" t="s">
        <v>482</v>
      </c>
      <c r="H52" s="72" t="s">
        <v>518</v>
      </c>
      <c r="I52" s="72"/>
      <c r="J52" s="72"/>
      <c r="K52" s="72"/>
      <c r="L52" s="72"/>
      <c r="M52" s="72"/>
      <c r="N52" s="72"/>
      <c r="O52" s="72"/>
      <c r="Z52" s="13"/>
      <c r="AA52" s="13"/>
      <c r="AB52" s="73"/>
      <c r="AC52" s="78"/>
      <c r="AD52" s="73" t="e">
        <f>VLOOKUP($AC52,デモテーブル[#All],2,FALSE)</f>
        <v>#N/A</v>
      </c>
      <c r="AE52" s="73"/>
      <c r="AF52" s="74"/>
      <c r="AG52" s="73"/>
      <c r="AH52" s="73"/>
      <c r="AI52" s="73"/>
      <c r="AJ52" s="73"/>
      <c r="AK52" s="73"/>
      <c r="AL52" s="73"/>
      <c r="AM52" s="73"/>
      <c r="AN52" s="73"/>
      <c r="AO52" s="73"/>
      <c r="AP52" s="65"/>
      <c r="AQ52" s="73"/>
      <c r="AR52" s="76"/>
      <c r="AS52" s="77" t="e">
        <v>#DIV/0!</v>
      </c>
      <c r="AT52" s="23"/>
      <c r="AU52" s="23"/>
      <c r="AV52" s="71" t="e">
        <f>VLOOKUP($AC52,デモテーブル[#All],3,FALSE)</f>
        <v>#N/A</v>
      </c>
      <c r="AW52" s="71" t="e">
        <f>VLOOKUP($AC52,デモテーブル[#All],4,FALSE)</f>
        <v>#N/A</v>
      </c>
      <c r="AX52" s="71" t="e">
        <f>VLOOKUP($AC52,デモテーブル[#All],5,FALSE)</f>
        <v>#N/A</v>
      </c>
      <c r="AY52" s="71" t="e">
        <f>VLOOKUP($AC52,デモテーブル[#All],6,FALSE)</f>
        <v>#N/A</v>
      </c>
      <c r="AZ52" s="71" t="e">
        <f>VLOOKUP($AC52,デモテーブル[#All],7,FALSE)</f>
        <v>#N/A</v>
      </c>
    </row>
    <row r="53" spans="2:52" x14ac:dyDescent="0.15">
      <c r="B53" s="19">
        <v>44612</v>
      </c>
      <c r="C53" s="42">
        <v>52</v>
      </c>
      <c r="D53" s="43" t="s">
        <v>146</v>
      </c>
      <c r="E53" s="71" t="s">
        <v>482</v>
      </c>
      <c r="H53" s="72" t="s">
        <v>353</v>
      </c>
      <c r="I53" s="72"/>
      <c r="J53" s="72"/>
      <c r="K53" s="72"/>
      <c r="L53" s="72"/>
      <c r="M53" s="72"/>
      <c r="N53" s="72"/>
      <c r="O53" s="72"/>
      <c r="Z53" s="13"/>
      <c r="AA53" s="13"/>
      <c r="AB53" s="73"/>
      <c r="AC53" s="78"/>
      <c r="AD53" s="73" t="e">
        <f>VLOOKUP($AC53,デモテーブル[#All],2,FALSE)</f>
        <v>#N/A</v>
      </c>
      <c r="AE53" s="73"/>
      <c r="AF53" s="74"/>
      <c r="AG53" s="73"/>
      <c r="AH53" s="73"/>
      <c r="AI53" s="73"/>
      <c r="AJ53" s="73"/>
      <c r="AK53" s="73"/>
      <c r="AL53" s="73"/>
      <c r="AM53" s="73"/>
      <c r="AN53" s="73"/>
      <c r="AO53" s="73"/>
      <c r="AP53" s="65"/>
      <c r="AQ53" s="73"/>
      <c r="AR53" s="76"/>
      <c r="AS53" s="77" t="e">
        <v>#DIV/0!</v>
      </c>
      <c r="AT53" s="23"/>
      <c r="AU53" s="23"/>
      <c r="AV53" s="71" t="e">
        <f>VLOOKUP($AC53,デモテーブル[#All],3,FALSE)</f>
        <v>#N/A</v>
      </c>
      <c r="AW53" s="71" t="e">
        <f>VLOOKUP($AC53,デモテーブル[#All],4,FALSE)</f>
        <v>#N/A</v>
      </c>
      <c r="AX53" s="71" t="e">
        <f>VLOOKUP($AC53,デモテーブル[#All],5,FALSE)</f>
        <v>#N/A</v>
      </c>
      <c r="AY53" s="71" t="e">
        <f>VLOOKUP($AC53,デモテーブル[#All],6,FALSE)</f>
        <v>#N/A</v>
      </c>
      <c r="AZ53" s="71" t="e">
        <f>VLOOKUP($AC53,デモテーブル[#All],7,FALSE)</f>
        <v>#N/A</v>
      </c>
    </row>
    <row r="54" spans="2:52" x14ac:dyDescent="0.15">
      <c r="B54" s="19">
        <v>44612</v>
      </c>
      <c r="C54" s="45">
        <v>53</v>
      </c>
      <c r="D54" s="43" t="s">
        <v>146</v>
      </c>
      <c r="E54" s="71" t="s">
        <v>482</v>
      </c>
      <c r="H54" s="72" t="s">
        <v>519</v>
      </c>
      <c r="I54" s="72"/>
      <c r="J54" s="72"/>
      <c r="K54" s="72"/>
      <c r="L54" s="72"/>
      <c r="M54" s="72"/>
      <c r="N54" s="72"/>
      <c r="O54" s="72"/>
      <c r="Z54" s="13"/>
      <c r="AA54" s="13"/>
      <c r="AB54" s="73"/>
      <c r="AC54" s="78"/>
      <c r="AD54" s="73" t="e">
        <f>VLOOKUP($AC54,デモテーブル[#All],2,FALSE)</f>
        <v>#N/A</v>
      </c>
      <c r="AE54" s="73"/>
      <c r="AF54" s="74"/>
      <c r="AG54" s="73"/>
      <c r="AH54" s="73"/>
      <c r="AI54" s="73"/>
      <c r="AJ54" s="73"/>
      <c r="AK54" s="73"/>
      <c r="AL54" s="73"/>
      <c r="AM54" s="73"/>
      <c r="AN54" s="73"/>
      <c r="AO54" s="73"/>
      <c r="AP54" s="65"/>
      <c r="AQ54" s="73"/>
      <c r="AR54" s="76"/>
      <c r="AS54" s="77" t="e">
        <v>#DIV/0!</v>
      </c>
      <c r="AT54" s="23"/>
      <c r="AU54" s="23"/>
      <c r="AV54" s="71" t="e">
        <f>VLOOKUP($AC54,デモテーブル[#All],3,FALSE)</f>
        <v>#N/A</v>
      </c>
      <c r="AW54" s="71" t="e">
        <f>VLOOKUP($AC54,デモテーブル[#All],4,FALSE)</f>
        <v>#N/A</v>
      </c>
      <c r="AX54" s="71" t="e">
        <f>VLOOKUP($AC54,デモテーブル[#All],5,FALSE)</f>
        <v>#N/A</v>
      </c>
      <c r="AY54" s="71" t="e">
        <f>VLOOKUP($AC54,デモテーブル[#All],6,FALSE)</f>
        <v>#N/A</v>
      </c>
      <c r="AZ54" s="71" t="e">
        <f>VLOOKUP($AC54,デモテーブル[#All],7,FALSE)</f>
        <v>#N/A</v>
      </c>
    </row>
    <row r="55" spans="2:52" x14ac:dyDescent="0.15">
      <c r="B55" s="19">
        <v>44612</v>
      </c>
      <c r="C55" s="42">
        <v>54</v>
      </c>
      <c r="D55" s="43" t="s">
        <v>146</v>
      </c>
      <c r="E55" s="71" t="s">
        <v>482</v>
      </c>
      <c r="H55" s="72" t="s">
        <v>498</v>
      </c>
      <c r="I55" s="72"/>
      <c r="J55" s="72"/>
      <c r="K55" s="72"/>
      <c r="L55" s="72"/>
      <c r="M55" s="72"/>
      <c r="N55" s="72"/>
      <c r="O55" s="72"/>
      <c r="Z55" s="13"/>
      <c r="AA55" s="13"/>
      <c r="AB55" s="73"/>
      <c r="AC55" s="7" t="str">
        <f>IF(H56="","",TEXT(H56,"@"))</f>
        <v>1655</v>
      </c>
      <c r="AD55" s="73" t="str">
        <f>VLOOKUP($AC55,デモテーブル[#All],2,FALSE)</f>
        <v>iShares S&amp;P 500 ETF</v>
      </c>
      <c r="AE55" s="73" t="s">
        <v>15</v>
      </c>
      <c r="AF55" s="74" t="e">
        <f>AP55/AJ55</f>
        <v>#VALUE!</v>
      </c>
      <c r="AG55" s="73"/>
      <c r="AH55" s="75" t="e">
        <f>(AP55-AR55)/AF55</f>
        <v>#VALUE!</v>
      </c>
      <c r="AI55" s="73"/>
      <c r="AJ55" s="81" t="s">
        <v>573</v>
      </c>
      <c r="AK55" s="73"/>
      <c r="AL55" s="73"/>
      <c r="AM55" s="73"/>
      <c r="AN55" s="73"/>
      <c r="AO55" s="73"/>
      <c r="AP55" s="65">
        <f>IF(H59="","",VALUE(LEFT(H59,FIND("円",H59)-1)))</f>
        <v>17805</v>
      </c>
      <c r="AQ55" s="73"/>
      <c r="AR55" s="76">
        <f>IF(H61="","",VALUE(LEFT(H61,FIND("円",H61)-1)))</f>
        <v>7755</v>
      </c>
      <c r="AS55" s="77">
        <f t="shared" ref="AS55" si="7">AR55/(AP55-AR55)</f>
        <v>0.77164179104477615</v>
      </c>
      <c r="AT55" s="23"/>
      <c r="AU55" s="23"/>
      <c r="AV55" s="71" t="str">
        <f>VLOOKUP($AC55,デモテーブル[#All],3,FALSE)</f>
        <v>1株式・投信等</v>
      </c>
      <c r="AW55" s="71" t="str">
        <f>VLOOKUP($AC55,デモテーブル[#All],4,FALSE)</f>
        <v>1株式</v>
      </c>
      <c r="AX55" s="71" t="str">
        <f>VLOOKUP($AC55,デモテーブル[#All],5,FALSE)</f>
        <v>指数</v>
      </c>
      <c r="AY55" s="71" t="str">
        <f>VLOOKUP($AC55,デモテーブル[#All],6,FALSE)</f>
        <v>SP500指数</v>
      </c>
      <c r="AZ55" s="71" t="str">
        <f>VLOOKUP($AC55,デモテーブル[#All],7,FALSE)</f>
        <v>01 日本円</v>
      </c>
    </row>
    <row r="56" spans="2:52" x14ac:dyDescent="0.15">
      <c r="B56" s="19">
        <v>44612</v>
      </c>
      <c r="C56" s="45">
        <v>55</v>
      </c>
      <c r="D56" s="43" t="s">
        <v>146</v>
      </c>
      <c r="E56" s="71" t="s">
        <v>482</v>
      </c>
      <c r="H56" s="72">
        <v>1655</v>
      </c>
      <c r="I56" s="72"/>
      <c r="J56" s="72"/>
      <c r="K56" s="72"/>
      <c r="L56" s="72"/>
      <c r="M56" s="72"/>
      <c r="N56" s="72"/>
      <c r="O56" s="72"/>
      <c r="Z56" s="13"/>
      <c r="AA56" s="13"/>
      <c r="AB56" s="73"/>
      <c r="AC56" s="78"/>
      <c r="AD56" s="73" t="e">
        <f>VLOOKUP($AC56,デモテーブル[#All],2,FALSE)</f>
        <v>#N/A</v>
      </c>
      <c r="AE56" s="73"/>
      <c r="AF56" s="74"/>
      <c r="AG56" s="73"/>
      <c r="AH56" s="73"/>
      <c r="AI56" s="73"/>
      <c r="AJ56" s="73"/>
      <c r="AK56" s="73"/>
      <c r="AL56" s="73"/>
      <c r="AM56" s="73"/>
      <c r="AN56" s="73"/>
      <c r="AO56" s="73"/>
      <c r="AP56" s="65"/>
      <c r="AQ56" s="73"/>
      <c r="AR56" s="76"/>
      <c r="AS56" s="77" t="e">
        <v>#DIV/0!</v>
      </c>
      <c r="AT56" s="23"/>
      <c r="AU56" s="23"/>
      <c r="AV56" s="71" t="e">
        <f>VLOOKUP($AC56,デモテーブル[#All],3,FALSE)</f>
        <v>#N/A</v>
      </c>
      <c r="AW56" s="71" t="e">
        <f>VLOOKUP($AC56,デモテーブル[#All],4,FALSE)</f>
        <v>#N/A</v>
      </c>
      <c r="AX56" s="71" t="e">
        <f>VLOOKUP($AC56,デモテーブル[#All],5,FALSE)</f>
        <v>#N/A</v>
      </c>
      <c r="AY56" s="71" t="e">
        <f>VLOOKUP($AC56,デモテーブル[#All],6,FALSE)</f>
        <v>#N/A</v>
      </c>
      <c r="AZ56" s="71" t="e">
        <f>VLOOKUP($AC56,デモテーブル[#All],7,FALSE)</f>
        <v>#N/A</v>
      </c>
    </row>
    <row r="57" spans="2:52" x14ac:dyDescent="0.15">
      <c r="B57" s="19">
        <v>44612</v>
      </c>
      <c r="C57" s="42">
        <v>56</v>
      </c>
      <c r="D57" s="43" t="s">
        <v>146</v>
      </c>
      <c r="E57" s="71" t="s">
        <v>482</v>
      </c>
      <c r="H57" s="72" t="s">
        <v>498</v>
      </c>
      <c r="I57" s="72"/>
      <c r="J57" s="72"/>
      <c r="K57" s="72"/>
      <c r="L57" s="72"/>
      <c r="M57" s="72"/>
      <c r="N57" s="72"/>
      <c r="O57" s="72"/>
      <c r="Z57" s="13"/>
      <c r="AA57" s="13"/>
      <c r="AB57" s="73"/>
      <c r="AC57" s="78"/>
      <c r="AD57" s="73" t="e">
        <f>VLOOKUP($AC57,デモテーブル[#All],2,FALSE)</f>
        <v>#N/A</v>
      </c>
      <c r="AE57" s="73"/>
      <c r="AF57" s="74"/>
      <c r="AG57" s="73"/>
      <c r="AH57" s="73"/>
      <c r="AI57" s="73"/>
      <c r="AJ57" s="73"/>
      <c r="AK57" s="73"/>
      <c r="AL57" s="73"/>
      <c r="AM57" s="73"/>
      <c r="AN57" s="73"/>
      <c r="AO57" s="73"/>
      <c r="AP57" s="65"/>
      <c r="AQ57" s="73"/>
      <c r="AR57" s="76"/>
      <c r="AS57" s="77" t="e">
        <v>#DIV/0!</v>
      </c>
      <c r="AT57" s="23"/>
      <c r="AU57" s="23"/>
      <c r="AV57" s="71" t="e">
        <f>VLOOKUP($AC57,デモテーブル[#All],3,FALSE)</f>
        <v>#N/A</v>
      </c>
      <c r="AW57" s="71" t="e">
        <f>VLOOKUP($AC57,デモテーブル[#All],4,FALSE)</f>
        <v>#N/A</v>
      </c>
      <c r="AX57" s="71" t="e">
        <f>VLOOKUP($AC57,デモテーブル[#All],5,FALSE)</f>
        <v>#N/A</v>
      </c>
      <c r="AY57" s="71" t="e">
        <f>VLOOKUP($AC57,デモテーブル[#All],6,FALSE)</f>
        <v>#N/A</v>
      </c>
      <c r="AZ57" s="71" t="e">
        <f>VLOOKUP($AC57,デモテーブル[#All],7,FALSE)</f>
        <v>#N/A</v>
      </c>
    </row>
    <row r="58" spans="2:52" x14ac:dyDescent="0.15">
      <c r="B58" s="19">
        <v>44612</v>
      </c>
      <c r="C58" s="45">
        <v>57</v>
      </c>
      <c r="D58" s="43" t="s">
        <v>146</v>
      </c>
      <c r="E58" s="71" t="s">
        <v>482</v>
      </c>
      <c r="H58" s="72" t="s">
        <v>352</v>
      </c>
      <c r="I58" s="72"/>
      <c r="J58" s="72"/>
      <c r="K58" s="72"/>
      <c r="L58" s="72"/>
      <c r="M58" s="72"/>
      <c r="N58" s="72"/>
      <c r="O58" s="72"/>
      <c r="Z58" s="13"/>
      <c r="AA58" s="13"/>
      <c r="AB58" s="73"/>
      <c r="AC58" s="78"/>
      <c r="AD58" s="73" t="e">
        <f>VLOOKUP($AC58,デモテーブル[#All],2,FALSE)</f>
        <v>#N/A</v>
      </c>
      <c r="AE58" s="73"/>
      <c r="AF58" s="74"/>
      <c r="AG58" s="73"/>
      <c r="AH58" s="73"/>
      <c r="AI58" s="73"/>
      <c r="AJ58" s="73"/>
      <c r="AK58" s="73"/>
      <c r="AL58" s="73"/>
      <c r="AM58" s="73"/>
      <c r="AN58" s="73"/>
      <c r="AO58" s="73"/>
      <c r="AP58" s="65"/>
      <c r="AQ58" s="73"/>
      <c r="AR58" s="76"/>
      <c r="AS58" s="77" t="e">
        <v>#DIV/0!</v>
      </c>
      <c r="AT58" s="23"/>
      <c r="AU58" s="23"/>
      <c r="AV58" s="71" t="e">
        <f>VLOOKUP($AC58,デモテーブル[#All],3,FALSE)</f>
        <v>#N/A</v>
      </c>
      <c r="AW58" s="71" t="e">
        <f>VLOOKUP($AC58,デモテーブル[#All],4,FALSE)</f>
        <v>#N/A</v>
      </c>
      <c r="AX58" s="71" t="e">
        <f>VLOOKUP($AC58,デモテーブル[#All],5,FALSE)</f>
        <v>#N/A</v>
      </c>
      <c r="AY58" s="71" t="e">
        <f>VLOOKUP($AC58,デモテーブル[#All],6,FALSE)</f>
        <v>#N/A</v>
      </c>
      <c r="AZ58" s="71" t="e">
        <f>VLOOKUP($AC58,デモテーブル[#All],7,FALSE)</f>
        <v>#N/A</v>
      </c>
    </row>
    <row r="59" spans="2:52" x14ac:dyDescent="0.15">
      <c r="B59" s="19">
        <v>44612</v>
      </c>
      <c r="C59" s="42">
        <v>58</v>
      </c>
      <c r="D59" s="43" t="s">
        <v>146</v>
      </c>
      <c r="E59" s="71" t="s">
        <v>482</v>
      </c>
      <c r="H59" s="72" t="s">
        <v>520</v>
      </c>
      <c r="I59" s="72"/>
      <c r="J59" s="72"/>
      <c r="K59" s="72"/>
      <c r="L59" s="72"/>
      <c r="M59" s="72"/>
      <c r="N59" s="72"/>
      <c r="O59" s="72"/>
      <c r="Z59" s="13"/>
      <c r="AA59" s="13"/>
      <c r="AB59" s="73"/>
      <c r="AC59" s="78"/>
      <c r="AD59" s="73" t="e">
        <f>VLOOKUP($AC59,デモテーブル[#All],2,FALSE)</f>
        <v>#N/A</v>
      </c>
      <c r="AE59" s="73"/>
      <c r="AF59" s="74"/>
      <c r="AG59" s="73"/>
      <c r="AH59" s="73"/>
      <c r="AI59" s="73"/>
      <c r="AJ59" s="73"/>
      <c r="AK59" s="73"/>
      <c r="AL59" s="73"/>
      <c r="AM59" s="73"/>
      <c r="AN59" s="73"/>
      <c r="AO59" s="73"/>
      <c r="AP59" s="65"/>
      <c r="AQ59" s="73"/>
      <c r="AR59" s="76"/>
      <c r="AS59" s="77" t="e">
        <v>#DIV/0!</v>
      </c>
      <c r="AT59" s="23"/>
      <c r="AU59" s="23"/>
      <c r="AV59" s="71" t="e">
        <f>VLOOKUP($AC59,デモテーブル[#All],3,FALSE)</f>
        <v>#N/A</v>
      </c>
      <c r="AW59" s="71" t="e">
        <f>VLOOKUP($AC59,デモテーブル[#All],4,FALSE)</f>
        <v>#N/A</v>
      </c>
      <c r="AX59" s="71" t="e">
        <f>VLOOKUP($AC59,デモテーブル[#All],5,FALSE)</f>
        <v>#N/A</v>
      </c>
      <c r="AY59" s="71" t="e">
        <f>VLOOKUP($AC59,デモテーブル[#All],6,FALSE)</f>
        <v>#N/A</v>
      </c>
      <c r="AZ59" s="71" t="e">
        <f>VLOOKUP($AC59,デモテーブル[#All],7,FALSE)</f>
        <v>#N/A</v>
      </c>
    </row>
    <row r="60" spans="2:52" x14ac:dyDescent="0.15">
      <c r="B60" s="19">
        <v>44612</v>
      </c>
      <c r="C60" s="45">
        <v>59</v>
      </c>
      <c r="D60" s="43" t="s">
        <v>146</v>
      </c>
      <c r="E60" s="71" t="s">
        <v>482</v>
      </c>
      <c r="H60" s="72" t="s">
        <v>353</v>
      </c>
      <c r="I60" s="72"/>
      <c r="J60" s="72"/>
      <c r="K60" s="72"/>
      <c r="L60" s="72"/>
      <c r="M60" s="72"/>
      <c r="N60" s="72"/>
      <c r="O60" s="72"/>
      <c r="Z60" s="13"/>
      <c r="AA60" s="13"/>
      <c r="AB60" s="73"/>
      <c r="AC60" s="78"/>
      <c r="AD60" s="73" t="e">
        <f>VLOOKUP($AC60,デモテーブル[#All],2,FALSE)</f>
        <v>#N/A</v>
      </c>
      <c r="AE60" s="73"/>
      <c r="AF60" s="74"/>
      <c r="AG60" s="73"/>
      <c r="AH60" s="73"/>
      <c r="AI60" s="73"/>
      <c r="AJ60" s="73"/>
      <c r="AK60" s="73"/>
      <c r="AL60" s="73"/>
      <c r="AM60" s="73"/>
      <c r="AN60" s="73"/>
      <c r="AO60" s="73"/>
      <c r="AP60" s="65"/>
      <c r="AQ60" s="73"/>
      <c r="AR60" s="76"/>
      <c r="AS60" s="77" t="e">
        <v>#DIV/0!</v>
      </c>
      <c r="AT60" s="23"/>
      <c r="AU60" s="23"/>
      <c r="AV60" s="71" t="e">
        <f>VLOOKUP($AC60,デモテーブル[#All],3,FALSE)</f>
        <v>#N/A</v>
      </c>
      <c r="AW60" s="71" t="e">
        <f>VLOOKUP($AC60,デモテーブル[#All],4,FALSE)</f>
        <v>#N/A</v>
      </c>
      <c r="AX60" s="71" t="e">
        <f>VLOOKUP($AC60,デモテーブル[#All],5,FALSE)</f>
        <v>#N/A</v>
      </c>
      <c r="AY60" s="71" t="e">
        <f>VLOOKUP($AC60,デモテーブル[#All],6,FALSE)</f>
        <v>#N/A</v>
      </c>
      <c r="AZ60" s="71" t="e">
        <f>VLOOKUP($AC60,デモテーブル[#All],7,FALSE)</f>
        <v>#N/A</v>
      </c>
    </row>
    <row r="61" spans="2:52" x14ac:dyDescent="0.15">
      <c r="B61" s="19">
        <v>44612</v>
      </c>
      <c r="C61" s="42">
        <v>60</v>
      </c>
      <c r="D61" s="43" t="s">
        <v>146</v>
      </c>
      <c r="E61" s="71" t="s">
        <v>482</v>
      </c>
      <c r="H61" s="72" t="s">
        <v>521</v>
      </c>
      <c r="I61" s="72"/>
      <c r="J61" s="72"/>
      <c r="K61" s="72"/>
      <c r="L61" s="72"/>
      <c r="M61" s="72"/>
      <c r="N61" s="72"/>
      <c r="O61" s="72"/>
      <c r="Z61" s="13"/>
      <c r="AA61" s="13"/>
      <c r="AB61" s="73"/>
      <c r="AC61" s="78"/>
      <c r="AD61" s="73" t="e">
        <f>VLOOKUP($AC61,デモテーブル[#All],2,FALSE)</f>
        <v>#N/A</v>
      </c>
      <c r="AE61" s="73"/>
      <c r="AF61" s="74"/>
      <c r="AG61" s="73"/>
      <c r="AH61" s="73"/>
      <c r="AI61" s="73"/>
      <c r="AJ61" s="73"/>
      <c r="AK61" s="73"/>
      <c r="AL61" s="73"/>
      <c r="AM61" s="73"/>
      <c r="AN61" s="73"/>
      <c r="AO61" s="73"/>
      <c r="AP61" s="65"/>
      <c r="AQ61" s="73"/>
      <c r="AR61" s="76"/>
      <c r="AS61" s="77" t="e">
        <v>#DIV/0!</v>
      </c>
      <c r="AT61" s="23"/>
      <c r="AU61" s="23"/>
      <c r="AV61" s="71" t="e">
        <f>VLOOKUP($AC61,デモテーブル[#All],3,FALSE)</f>
        <v>#N/A</v>
      </c>
      <c r="AW61" s="71" t="e">
        <f>VLOOKUP($AC61,デモテーブル[#All],4,FALSE)</f>
        <v>#N/A</v>
      </c>
      <c r="AX61" s="71" t="e">
        <f>VLOOKUP($AC61,デモテーブル[#All],5,FALSE)</f>
        <v>#N/A</v>
      </c>
      <c r="AY61" s="71" t="e">
        <f>VLOOKUP($AC61,デモテーブル[#All],6,FALSE)</f>
        <v>#N/A</v>
      </c>
      <c r="AZ61" s="71" t="e">
        <f>VLOOKUP($AC61,デモテーブル[#All],7,FALSE)</f>
        <v>#N/A</v>
      </c>
    </row>
    <row r="62" spans="2:52" x14ac:dyDescent="0.15">
      <c r="B62" s="19">
        <v>44612</v>
      </c>
      <c r="C62" s="45">
        <v>61</v>
      </c>
      <c r="D62" s="43" t="s">
        <v>146</v>
      </c>
      <c r="E62" s="71" t="s">
        <v>482</v>
      </c>
      <c r="H62" s="72" t="s">
        <v>74</v>
      </c>
      <c r="I62" s="72"/>
      <c r="J62" s="72"/>
      <c r="K62" s="72"/>
      <c r="L62" s="72"/>
      <c r="M62" s="72"/>
      <c r="N62" s="72"/>
      <c r="O62" s="72"/>
      <c r="Z62" s="13"/>
      <c r="AA62" s="13"/>
      <c r="AB62" s="73"/>
      <c r="AC62" s="7" t="str">
        <f>IF(H63="","",TEXT(H63,"@"))</f>
        <v>1656</v>
      </c>
      <c r="AD62" s="73" t="str">
        <f>VLOOKUP($AC62,デモテーブル[#All],2,FALSE)</f>
        <v>ｉシェアーズ・コア　米国債７−１０年　ＥＴＦ</v>
      </c>
      <c r="AE62" s="73" t="s">
        <v>15</v>
      </c>
      <c r="AF62" s="74" t="e">
        <f>AP62/AJ62</f>
        <v>#VALUE!</v>
      </c>
      <c r="AG62" s="73"/>
      <c r="AH62" s="75" t="e">
        <f>(AP62-AR62)/AF62</f>
        <v>#VALUE!</v>
      </c>
      <c r="AI62" s="73"/>
      <c r="AJ62" s="81" t="s">
        <v>573</v>
      </c>
      <c r="AK62" s="73"/>
      <c r="AL62" s="73"/>
      <c r="AM62" s="73"/>
      <c r="AN62" s="73"/>
      <c r="AO62" s="73"/>
      <c r="AP62" s="65">
        <f>IF(H66="","",VALUE(LEFT(H66,FIND("円",H66)-1)))</f>
        <v>71712</v>
      </c>
      <c r="AQ62" s="73"/>
      <c r="AR62" s="76">
        <f>IF(H68="","",VALUE(LEFT(H68,FIND("円",H68)-1)))</f>
        <v>2592</v>
      </c>
      <c r="AS62" s="77">
        <f t="shared" ref="AS62" si="8">AR62/(AP62-AR62)</f>
        <v>3.7499999999999999E-2</v>
      </c>
      <c r="AT62" s="23"/>
      <c r="AU62" s="23"/>
      <c r="AV62" s="71" t="str">
        <f>VLOOKUP($AC62,デモテーブル[#All],3,FALSE)</f>
        <v>2現金・米国債など</v>
      </c>
      <c r="AW62" s="71" t="str">
        <f>VLOOKUP($AC62,デモテーブル[#All],4,FALSE)</f>
        <v>2米国債など</v>
      </c>
      <c r="AX62" s="71" t="str">
        <f>VLOOKUP($AC62,デモテーブル[#All],5,FALSE)</f>
        <v>債券</v>
      </c>
      <c r="AY62" s="71" t="str">
        <f>VLOOKUP($AC62,デモテーブル[#All],6,FALSE)</f>
        <v>米国債</v>
      </c>
      <c r="AZ62" s="71" t="str">
        <f>VLOOKUP($AC62,デモテーブル[#All],7,FALSE)</f>
        <v>01 日本円</v>
      </c>
    </row>
    <row r="63" spans="2:52" x14ac:dyDescent="0.15">
      <c r="B63" s="19">
        <v>44612</v>
      </c>
      <c r="C63" s="42">
        <v>62</v>
      </c>
      <c r="D63" s="43" t="s">
        <v>146</v>
      </c>
      <c r="E63" s="71" t="s">
        <v>482</v>
      </c>
      <c r="H63" s="72">
        <v>1656</v>
      </c>
      <c r="I63" s="72"/>
      <c r="J63" s="72"/>
      <c r="K63" s="72"/>
      <c r="L63" s="72"/>
      <c r="M63" s="72"/>
      <c r="N63" s="72"/>
      <c r="O63" s="72"/>
      <c r="Z63" s="13"/>
      <c r="AA63" s="13"/>
      <c r="AB63" s="73"/>
      <c r="AC63" s="78"/>
      <c r="AD63" s="73" t="e">
        <f>VLOOKUP($AC63,デモテーブル[#All],2,FALSE)</f>
        <v>#N/A</v>
      </c>
      <c r="AE63" s="73"/>
      <c r="AF63" s="74"/>
      <c r="AG63" s="73"/>
      <c r="AH63" s="73"/>
      <c r="AI63" s="73"/>
      <c r="AJ63" s="73"/>
      <c r="AK63" s="73"/>
      <c r="AL63" s="73"/>
      <c r="AM63" s="73"/>
      <c r="AN63" s="73"/>
      <c r="AO63" s="73"/>
      <c r="AP63" s="65"/>
      <c r="AQ63" s="73"/>
      <c r="AR63" s="76"/>
      <c r="AS63" s="77" t="e">
        <v>#DIV/0!</v>
      </c>
      <c r="AT63" s="23"/>
      <c r="AU63" s="23"/>
      <c r="AV63" s="71" t="e">
        <f>VLOOKUP($AC63,デモテーブル[#All],3,FALSE)</f>
        <v>#N/A</v>
      </c>
      <c r="AW63" s="71" t="e">
        <f>VLOOKUP($AC63,デモテーブル[#All],4,FALSE)</f>
        <v>#N/A</v>
      </c>
      <c r="AX63" s="71" t="e">
        <f>VLOOKUP($AC63,デモテーブル[#All],5,FALSE)</f>
        <v>#N/A</v>
      </c>
      <c r="AY63" s="71" t="e">
        <f>VLOOKUP($AC63,デモテーブル[#All],6,FALSE)</f>
        <v>#N/A</v>
      </c>
      <c r="AZ63" s="71" t="e">
        <f>VLOOKUP($AC63,デモテーブル[#All],7,FALSE)</f>
        <v>#N/A</v>
      </c>
    </row>
    <row r="64" spans="2:52" x14ac:dyDescent="0.15">
      <c r="B64" s="19">
        <v>44612</v>
      </c>
      <c r="C64" s="45">
        <v>63</v>
      </c>
      <c r="D64" s="43" t="s">
        <v>146</v>
      </c>
      <c r="E64" s="71" t="s">
        <v>482</v>
      </c>
      <c r="H64" s="72" t="s">
        <v>74</v>
      </c>
      <c r="I64" s="72"/>
      <c r="J64" s="72"/>
      <c r="K64" s="72"/>
      <c r="L64" s="72"/>
      <c r="M64" s="72"/>
      <c r="N64" s="72"/>
      <c r="O64" s="72"/>
      <c r="Z64" s="13"/>
      <c r="AA64" s="13"/>
      <c r="AB64" s="73"/>
      <c r="AC64" s="78"/>
      <c r="AD64" s="73" t="e">
        <f>VLOOKUP($AC64,デモテーブル[#All],2,FALSE)</f>
        <v>#N/A</v>
      </c>
      <c r="AE64" s="73"/>
      <c r="AF64" s="74"/>
      <c r="AG64" s="73"/>
      <c r="AH64" s="73"/>
      <c r="AI64" s="73"/>
      <c r="AJ64" s="73"/>
      <c r="AK64" s="73"/>
      <c r="AL64" s="73"/>
      <c r="AM64" s="73"/>
      <c r="AN64" s="73"/>
      <c r="AO64" s="73"/>
      <c r="AP64" s="65"/>
      <c r="AQ64" s="73"/>
      <c r="AR64" s="76"/>
      <c r="AS64" s="77" t="e">
        <v>#DIV/0!</v>
      </c>
      <c r="AT64" s="23"/>
      <c r="AU64" s="23"/>
      <c r="AV64" s="71" t="e">
        <f>VLOOKUP($AC64,デモテーブル[#All],3,FALSE)</f>
        <v>#N/A</v>
      </c>
      <c r="AW64" s="71" t="e">
        <f>VLOOKUP($AC64,デモテーブル[#All],4,FALSE)</f>
        <v>#N/A</v>
      </c>
      <c r="AX64" s="71" t="e">
        <f>VLOOKUP($AC64,デモテーブル[#All],5,FALSE)</f>
        <v>#N/A</v>
      </c>
      <c r="AY64" s="71" t="e">
        <f>VLOOKUP($AC64,デモテーブル[#All],6,FALSE)</f>
        <v>#N/A</v>
      </c>
      <c r="AZ64" s="71" t="e">
        <f>VLOOKUP($AC64,デモテーブル[#All],7,FALSE)</f>
        <v>#N/A</v>
      </c>
    </row>
    <row r="65" spans="2:52" x14ac:dyDescent="0.15">
      <c r="B65" s="19">
        <v>44612</v>
      </c>
      <c r="C65" s="42">
        <v>64</v>
      </c>
      <c r="D65" s="43" t="s">
        <v>146</v>
      </c>
      <c r="E65" s="71" t="s">
        <v>482</v>
      </c>
      <c r="H65" s="72" t="s">
        <v>352</v>
      </c>
      <c r="I65" s="72"/>
      <c r="J65" s="72"/>
      <c r="K65" s="72"/>
      <c r="L65" s="72"/>
      <c r="M65" s="72"/>
      <c r="N65" s="72"/>
      <c r="O65" s="72"/>
      <c r="Z65" s="13"/>
      <c r="AA65" s="13"/>
      <c r="AB65" s="73"/>
      <c r="AC65" s="78"/>
      <c r="AD65" s="73" t="e">
        <f>VLOOKUP($AC65,デモテーブル[#All],2,FALSE)</f>
        <v>#N/A</v>
      </c>
      <c r="AE65" s="73"/>
      <c r="AF65" s="74"/>
      <c r="AG65" s="73"/>
      <c r="AH65" s="73"/>
      <c r="AI65" s="73"/>
      <c r="AJ65" s="73"/>
      <c r="AK65" s="73"/>
      <c r="AL65" s="73"/>
      <c r="AM65" s="73"/>
      <c r="AN65" s="73"/>
      <c r="AO65" s="73"/>
      <c r="AP65" s="65"/>
      <c r="AQ65" s="73"/>
      <c r="AR65" s="76"/>
      <c r="AS65" s="77" t="e">
        <v>#DIV/0!</v>
      </c>
      <c r="AT65" s="23"/>
      <c r="AU65" s="23"/>
      <c r="AV65" s="71" t="e">
        <f>VLOOKUP($AC65,デモテーブル[#All],3,FALSE)</f>
        <v>#N/A</v>
      </c>
      <c r="AW65" s="71" t="e">
        <f>VLOOKUP($AC65,デモテーブル[#All],4,FALSE)</f>
        <v>#N/A</v>
      </c>
      <c r="AX65" s="71" t="e">
        <f>VLOOKUP($AC65,デモテーブル[#All],5,FALSE)</f>
        <v>#N/A</v>
      </c>
      <c r="AY65" s="71" t="e">
        <f>VLOOKUP($AC65,デモテーブル[#All],6,FALSE)</f>
        <v>#N/A</v>
      </c>
      <c r="AZ65" s="71" t="e">
        <f>VLOOKUP($AC65,デモテーブル[#All],7,FALSE)</f>
        <v>#N/A</v>
      </c>
    </row>
    <row r="66" spans="2:52" x14ac:dyDescent="0.15">
      <c r="B66" s="19">
        <v>44612</v>
      </c>
      <c r="C66" s="45">
        <v>65</v>
      </c>
      <c r="D66" s="43" t="s">
        <v>146</v>
      </c>
      <c r="E66" s="71" t="s">
        <v>482</v>
      </c>
      <c r="H66" s="72" t="s">
        <v>522</v>
      </c>
      <c r="I66" s="72"/>
      <c r="J66" s="72"/>
      <c r="K66" s="72"/>
      <c r="L66" s="72"/>
      <c r="M66" s="72"/>
      <c r="N66" s="72"/>
      <c r="O66" s="72"/>
      <c r="Z66" s="13"/>
      <c r="AA66" s="13"/>
      <c r="AB66" s="73"/>
      <c r="AC66" s="78"/>
      <c r="AD66" s="73" t="e">
        <f>VLOOKUP($AC66,デモテーブル[#All],2,FALSE)</f>
        <v>#N/A</v>
      </c>
      <c r="AE66" s="73"/>
      <c r="AF66" s="74"/>
      <c r="AG66" s="73"/>
      <c r="AH66" s="73"/>
      <c r="AI66" s="73"/>
      <c r="AJ66" s="73"/>
      <c r="AK66" s="73"/>
      <c r="AL66" s="73"/>
      <c r="AM66" s="73"/>
      <c r="AN66" s="73"/>
      <c r="AO66" s="73"/>
      <c r="AP66" s="65"/>
      <c r="AQ66" s="73"/>
      <c r="AR66" s="76"/>
      <c r="AS66" s="77" t="e">
        <v>#DIV/0!</v>
      </c>
      <c r="AT66" s="23"/>
      <c r="AU66" s="23"/>
      <c r="AV66" s="71" t="e">
        <f>VLOOKUP($AC66,デモテーブル[#All],3,FALSE)</f>
        <v>#N/A</v>
      </c>
      <c r="AW66" s="71" t="e">
        <f>VLOOKUP($AC66,デモテーブル[#All],4,FALSE)</f>
        <v>#N/A</v>
      </c>
      <c r="AX66" s="71" t="e">
        <f>VLOOKUP($AC66,デモテーブル[#All],5,FALSE)</f>
        <v>#N/A</v>
      </c>
      <c r="AY66" s="71" t="e">
        <f>VLOOKUP($AC66,デモテーブル[#All],6,FALSE)</f>
        <v>#N/A</v>
      </c>
      <c r="AZ66" s="71" t="e">
        <f>VLOOKUP($AC66,デモテーブル[#All],7,FALSE)</f>
        <v>#N/A</v>
      </c>
    </row>
    <row r="67" spans="2:52" x14ac:dyDescent="0.15">
      <c r="B67" s="19">
        <v>44612</v>
      </c>
      <c r="C67" s="42">
        <v>66</v>
      </c>
      <c r="D67" s="43" t="s">
        <v>146</v>
      </c>
      <c r="E67" s="71" t="s">
        <v>482</v>
      </c>
      <c r="H67" s="72" t="s">
        <v>353</v>
      </c>
      <c r="I67" s="72"/>
      <c r="J67" s="72"/>
      <c r="K67" s="72"/>
      <c r="L67" s="72"/>
      <c r="M67" s="72"/>
      <c r="N67" s="72"/>
      <c r="O67" s="72"/>
      <c r="Z67" s="13"/>
      <c r="AA67" s="13"/>
      <c r="AB67" s="73"/>
      <c r="AC67" s="78"/>
      <c r="AD67" s="73" t="e">
        <f>VLOOKUP($AC67,デモテーブル[#All],2,FALSE)</f>
        <v>#N/A</v>
      </c>
      <c r="AE67" s="73"/>
      <c r="AF67" s="74"/>
      <c r="AG67" s="73"/>
      <c r="AH67" s="73"/>
      <c r="AI67" s="73"/>
      <c r="AJ67" s="73"/>
      <c r="AK67" s="73"/>
      <c r="AL67" s="73"/>
      <c r="AM67" s="73"/>
      <c r="AN67" s="73"/>
      <c r="AO67" s="73"/>
      <c r="AP67" s="65"/>
      <c r="AQ67" s="73"/>
      <c r="AR67" s="76"/>
      <c r="AS67" s="77" t="e">
        <v>#DIV/0!</v>
      </c>
      <c r="AT67" s="23"/>
      <c r="AU67" s="23"/>
      <c r="AV67" s="71" t="e">
        <f>VLOOKUP($AC67,デモテーブル[#All],3,FALSE)</f>
        <v>#N/A</v>
      </c>
      <c r="AW67" s="71" t="e">
        <f>VLOOKUP($AC67,デモテーブル[#All],4,FALSE)</f>
        <v>#N/A</v>
      </c>
      <c r="AX67" s="71" t="e">
        <f>VLOOKUP($AC67,デモテーブル[#All],5,FALSE)</f>
        <v>#N/A</v>
      </c>
      <c r="AY67" s="71" t="e">
        <f>VLOOKUP($AC67,デモテーブル[#All],6,FALSE)</f>
        <v>#N/A</v>
      </c>
      <c r="AZ67" s="71" t="e">
        <f>VLOOKUP($AC67,デモテーブル[#All],7,FALSE)</f>
        <v>#N/A</v>
      </c>
    </row>
    <row r="68" spans="2:52" x14ac:dyDescent="0.15">
      <c r="B68" s="19">
        <v>44612</v>
      </c>
      <c r="C68" s="45">
        <v>67</v>
      </c>
      <c r="D68" s="43" t="s">
        <v>146</v>
      </c>
      <c r="E68" s="71" t="s">
        <v>482</v>
      </c>
      <c r="H68" s="72" t="s">
        <v>523</v>
      </c>
      <c r="I68" s="72"/>
      <c r="J68" s="72"/>
      <c r="K68" s="72"/>
      <c r="L68" s="72"/>
      <c r="M68" s="72"/>
      <c r="N68" s="72"/>
      <c r="O68" s="72"/>
      <c r="Z68" s="13"/>
      <c r="AA68" s="13"/>
      <c r="AB68" s="73"/>
      <c r="AC68" s="78"/>
      <c r="AD68" s="73" t="e">
        <f>VLOOKUP($AC68,デモテーブル[#All],2,FALSE)</f>
        <v>#N/A</v>
      </c>
      <c r="AE68" s="73"/>
      <c r="AF68" s="74"/>
      <c r="AG68" s="73"/>
      <c r="AH68" s="73"/>
      <c r="AI68" s="73"/>
      <c r="AJ68" s="73"/>
      <c r="AK68" s="73"/>
      <c r="AL68" s="73"/>
      <c r="AM68" s="73"/>
      <c r="AN68" s="73"/>
      <c r="AO68" s="73"/>
      <c r="AP68" s="65"/>
      <c r="AQ68" s="73"/>
      <c r="AR68" s="76"/>
      <c r="AS68" s="77" t="e">
        <v>#DIV/0!</v>
      </c>
      <c r="AT68" s="23"/>
      <c r="AU68" s="23"/>
      <c r="AV68" s="71" t="e">
        <f>VLOOKUP($AC68,デモテーブル[#All],3,FALSE)</f>
        <v>#N/A</v>
      </c>
      <c r="AW68" s="71" t="e">
        <f>VLOOKUP($AC68,デモテーブル[#All],4,FALSE)</f>
        <v>#N/A</v>
      </c>
      <c r="AX68" s="71" t="e">
        <f>VLOOKUP($AC68,デモテーブル[#All],5,FALSE)</f>
        <v>#N/A</v>
      </c>
      <c r="AY68" s="71" t="e">
        <f>VLOOKUP($AC68,デモテーブル[#All],6,FALSE)</f>
        <v>#N/A</v>
      </c>
      <c r="AZ68" s="71" t="e">
        <f>VLOOKUP($AC68,デモテーブル[#All],7,FALSE)</f>
        <v>#N/A</v>
      </c>
    </row>
    <row r="69" spans="2:52" x14ac:dyDescent="0.15">
      <c r="B69" s="19">
        <v>44612</v>
      </c>
      <c r="C69" s="42">
        <v>68</v>
      </c>
      <c r="D69" s="43" t="s">
        <v>146</v>
      </c>
      <c r="E69" s="71" t="s">
        <v>482</v>
      </c>
      <c r="H69" s="72" t="s">
        <v>499</v>
      </c>
      <c r="I69" s="72"/>
      <c r="J69" s="72"/>
      <c r="K69" s="72"/>
      <c r="L69" s="72"/>
      <c r="M69" s="72"/>
      <c r="N69" s="72"/>
      <c r="O69" s="72"/>
      <c r="Z69" s="13"/>
      <c r="AA69" s="13"/>
      <c r="AB69" s="73"/>
      <c r="AC69" s="7" t="str">
        <f>IF(H70="","",TEXT(H70,"@"))</f>
        <v>1659</v>
      </c>
      <c r="AD69" s="73" t="str">
        <f>VLOOKUP($AC69,デモテーブル[#All],2,FALSE)</f>
        <v>ＩＳ米国リートＥＴＦ</v>
      </c>
      <c r="AE69" s="73" t="s">
        <v>15</v>
      </c>
      <c r="AF69" s="74" t="e">
        <f>AP69/AJ69</f>
        <v>#VALUE!</v>
      </c>
      <c r="AG69" s="73"/>
      <c r="AH69" s="75" t="e">
        <f>(AP69-AR69)/AF69</f>
        <v>#VALUE!</v>
      </c>
      <c r="AI69" s="73"/>
      <c r="AJ69" s="81" t="s">
        <v>573</v>
      </c>
      <c r="AK69" s="73"/>
      <c r="AL69" s="73"/>
      <c r="AM69" s="73"/>
      <c r="AN69" s="73"/>
      <c r="AO69" s="73"/>
      <c r="AP69" s="65">
        <f>IF(H73="","",VALUE(LEFT(H73,FIND("円",H73)-1)))</f>
        <v>45305</v>
      </c>
      <c r="AQ69" s="73"/>
      <c r="AR69" s="76">
        <f>IF(H75="","",VALUE(LEFT(H75,FIND("円",H75)-1)))</f>
        <v>17799</v>
      </c>
      <c r="AS69" s="77">
        <f t="shared" ref="AS69" si="9">AR69/(AP69-AR69)</f>
        <v>0.64709517923362181</v>
      </c>
      <c r="AT69" s="23"/>
      <c r="AU69" s="23"/>
      <c r="AV69" s="71" t="str">
        <f>VLOOKUP($AC69,デモテーブル[#All],3,FALSE)</f>
        <v>1株式・投信等</v>
      </c>
      <c r="AW69" s="71" t="str">
        <f>VLOOKUP($AC69,デモテーブル[#All],4,FALSE)</f>
        <v>1株式</v>
      </c>
      <c r="AX69" s="71" t="str">
        <f>VLOOKUP($AC69,デモテーブル[#All],5,FALSE)</f>
        <v>不動産</v>
      </c>
      <c r="AY69" s="71" t="str">
        <f>VLOOKUP($AC69,デモテーブル[#All],6,FALSE)</f>
        <v>米国・リート</v>
      </c>
      <c r="AZ69" s="71" t="str">
        <f>VLOOKUP($AC69,デモテーブル[#All],7,FALSE)</f>
        <v>01 日本円</v>
      </c>
    </row>
    <row r="70" spans="2:52" x14ac:dyDescent="0.15">
      <c r="B70" s="19">
        <v>44612</v>
      </c>
      <c r="C70" s="45">
        <v>69</v>
      </c>
      <c r="D70" s="43" t="s">
        <v>146</v>
      </c>
      <c r="E70" s="71" t="s">
        <v>482</v>
      </c>
      <c r="H70" s="72">
        <v>1659</v>
      </c>
      <c r="I70" s="72"/>
      <c r="J70" s="72"/>
      <c r="K70" s="72"/>
      <c r="L70" s="72"/>
      <c r="M70" s="72"/>
      <c r="N70" s="72"/>
      <c r="O70" s="72"/>
      <c r="Z70" s="13"/>
      <c r="AA70" s="13"/>
      <c r="AB70" s="73"/>
      <c r="AC70" s="78"/>
      <c r="AD70" s="73" t="e">
        <f>VLOOKUP($AC70,デモテーブル[#All],2,FALSE)</f>
        <v>#N/A</v>
      </c>
      <c r="AE70" s="73"/>
      <c r="AF70" s="74"/>
      <c r="AG70" s="73"/>
      <c r="AH70" s="73"/>
      <c r="AI70" s="73"/>
      <c r="AJ70" s="73"/>
      <c r="AK70" s="73"/>
      <c r="AL70" s="73"/>
      <c r="AM70" s="73"/>
      <c r="AN70" s="73"/>
      <c r="AO70" s="73"/>
      <c r="AP70" s="65"/>
      <c r="AQ70" s="73"/>
      <c r="AR70" s="76"/>
      <c r="AS70" s="77" t="e">
        <v>#DIV/0!</v>
      </c>
      <c r="AT70" s="23"/>
      <c r="AU70" s="23"/>
      <c r="AV70" s="71" t="e">
        <f>VLOOKUP($AC70,デモテーブル[#All],3,FALSE)</f>
        <v>#N/A</v>
      </c>
      <c r="AW70" s="71" t="e">
        <f>VLOOKUP($AC70,デモテーブル[#All],4,FALSE)</f>
        <v>#N/A</v>
      </c>
      <c r="AX70" s="71" t="e">
        <f>VLOOKUP($AC70,デモテーブル[#All],5,FALSE)</f>
        <v>#N/A</v>
      </c>
      <c r="AY70" s="71" t="e">
        <f>VLOOKUP($AC70,デモテーブル[#All],6,FALSE)</f>
        <v>#N/A</v>
      </c>
      <c r="AZ70" s="71" t="e">
        <f>VLOOKUP($AC70,デモテーブル[#All],7,FALSE)</f>
        <v>#N/A</v>
      </c>
    </row>
    <row r="71" spans="2:52" x14ac:dyDescent="0.15">
      <c r="B71" s="19">
        <v>44612</v>
      </c>
      <c r="C71" s="42">
        <v>70</v>
      </c>
      <c r="D71" s="43" t="s">
        <v>146</v>
      </c>
      <c r="E71" s="71" t="s">
        <v>482</v>
      </c>
      <c r="H71" s="72" t="s">
        <v>499</v>
      </c>
      <c r="I71" s="72"/>
      <c r="J71" s="72"/>
      <c r="K71" s="72"/>
      <c r="L71" s="72"/>
      <c r="M71" s="72"/>
      <c r="N71" s="72"/>
      <c r="O71" s="72"/>
      <c r="Z71" s="13"/>
      <c r="AA71" s="13"/>
      <c r="AB71" s="73"/>
      <c r="AC71" s="78"/>
      <c r="AD71" s="73" t="e">
        <f>VLOOKUP($AC71,デモテーブル[#All],2,FALSE)</f>
        <v>#N/A</v>
      </c>
      <c r="AE71" s="73"/>
      <c r="AF71" s="74"/>
      <c r="AG71" s="73"/>
      <c r="AH71" s="73"/>
      <c r="AI71" s="73"/>
      <c r="AJ71" s="73"/>
      <c r="AK71" s="73"/>
      <c r="AL71" s="73"/>
      <c r="AM71" s="73"/>
      <c r="AN71" s="73"/>
      <c r="AO71" s="73"/>
      <c r="AP71" s="65"/>
      <c r="AQ71" s="73"/>
      <c r="AR71" s="76"/>
      <c r="AS71" s="77" t="e">
        <v>#DIV/0!</v>
      </c>
      <c r="AT71" s="23"/>
      <c r="AU71" s="23"/>
      <c r="AV71" s="71" t="e">
        <f>VLOOKUP($AC71,デモテーブル[#All],3,FALSE)</f>
        <v>#N/A</v>
      </c>
      <c r="AW71" s="71" t="e">
        <f>VLOOKUP($AC71,デモテーブル[#All],4,FALSE)</f>
        <v>#N/A</v>
      </c>
      <c r="AX71" s="71" t="e">
        <f>VLOOKUP($AC71,デモテーブル[#All],5,FALSE)</f>
        <v>#N/A</v>
      </c>
      <c r="AY71" s="71" t="e">
        <f>VLOOKUP($AC71,デモテーブル[#All],6,FALSE)</f>
        <v>#N/A</v>
      </c>
      <c r="AZ71" s="71" t="e">
        <f>VLOOKUP($AC71,デモテーブル[#All],7,FALSE)</f>
        <v>#N/A</v>
      </c>
    </row>
    <row r="72" spans="2:52" x14ac:dyDescent="0.15">
      <c r="B72" s="19">
        <v>44612</v>
      </c>
      <c r="C72" s="45">
        <v>71</v>
      </c>
      <c r="D72" s="43" t="s">
        <v>146</v>
      </c>
      <c r="E72" s="71" t="s">
        <v>482</v>
      </c>
      <c r="H72" s="72" t="s">
        <v>352</v>
      </c>
      <c r="I72" s="72"/>
      <c r="J72" s="72"/>
      <c r="K72" s="72"/>
      <c r="L72" s="72"/>
      <c r="M72" s="72"/>
      <c r="N72" s="72"/>
      <c r="O72" s="72"/>
      <c r="Z72" s="13"/>
      <c r="AA72" s="13"/>
      <c r="AB72" s="73"/>
      <c r="AC72" s="78"/>
      <c r="AD72" s="73" t="e">
        <f>VLOOKUP($AC72,デモテーブル[#All],2,FALSE)</f>
        <v>#N/A</v>
      </c>
      <c r="AE72" s="73"/>
      <c r="AF72" s="74"/>
      <c r="AG72" s="73"/>
      <c r="AH72" s="73"/>
      <c r="AI72" s="73"/>
      <c r="AJ72" s="73"/>
      <c r="AK72" s="73"/>
      <c r="AL72" s="73"/>
      <c r="AM72" s="73"/>
      <c r="AN72" s="73"/>
      <c r="AO72" s="73"/>
      <c r="AP72" s="65"/>
      <c r="AQ72" s="73"/>
      <c r="AR72" s="76"/>
      <c r="AS72" s="77" t="e">
        <v>#DIV/0!</v>
      </c>
      <c r="AT72" s="23"/>
      <c r="AU72" s="23"/>
      <c r="AV72" s="71" t="e">
        <f>VLOOKUP($AC72,デモテーブル[#All],3,FALSE)</f>
        <v>#N/A</v>
      </c>
      <c r="AW72" s="71" t="e">
        <f>VLOOKUP($AC72,デモテーブル[#All],4,FALSE)</f>
        <v>#N/A</v>
      </c>
      <c r="AX72" s="71" t="e">
        <f>VLOOKUP($AC72,デモテーブル[#All],5,FALSE)</f>
        <v>#N/A</v>
      </c>
      <c r="AY72" s="71" t="e">
        <f>VLOOKUP($AC72,デモテーブル[#All],6,FALSE)</f>
        <v>#N/A</v>
      </c>
      <c r="AZ72" s="71" t="e">
        <f>VLOOKUP($AC72,デモテーブル[#All],7,FALSE)</f>
        <v>#N/A</v>
      </c>
    </row>
    <row r="73" spans="2:52" x14ac:dyDescent="0.15">
      <c r="B73" s="19">
        <v>44612</v>
      </c>
      <c r="C73" s="42">
        <v>72</v>
      </c>
      <c r="D73" s="43" t="s">
        <v>146</v>
      </c>
      <c r="E73" s="71" t="s">
        <v>482</v>
      </c>
      <c r="H73" s="72" t="s">
        <v>524</v>
      </c>
      <c r="I73" s="72"/>
      <c r="J73" s="72"/>
      <c r="K73" s="72"/>
      <c r="L73" s="72"/>
      <c r="M73" s="72"/>
      <c r="N73" s="72"/>
      <c r="O73" s="72"/>
      <c r="Z73" s="13"/>
      <c r="AA73" s="13"/>
      <c r="AB73" s="73"/>
      <c r="AC73" s="78"/>
      <c r="AD73" s="73" t="e">
        <f>VLOOKUP($AC73,デモテーブル[#All],2,FALSE)</f>
        <v>#N/A</v>
      </c>
      <c r="AE73" s="73"/>
      <c r="AF73" s="74"/>
      <c r="AG73" s="73"/>
      <c r="AH73" s="73"/>
      <c r="AI73" s="73"/>
      <c r="AJ73" s="73"/>
      <c r="AK73" s="73"/>
      <c r="AL73" s="73"/>
      <c r="AM73" s="73"/>
      <c r="AN73" s="73"/>
      <c r="AO73" s="73"/>
      <c r="AP73" s="65"/>
      <c r="AQ73" s="73"/>
      <c r="AR73" s="76"/>
      <c r="AS73" s="77" t="e">
        <v>#DIV/0!</v>
      </c>
      <c r="AT73" s="23"/>
      <c r="AU73" s="23"/>
      <c r="AV73" s="71" t="e">
        <f>VLOOKUP($AC73,デモテーブル[#All],3,FALSE)</f>
        <v>#N/A</v>
      </c>
      <c r="AW73" s="71" t="e">
        <f>VLOOKUP($AC73,デモテーブル[#All],4,FALSE)</f>
        <v>#N/A</v>
      </c>
      <c r="AX73" s="71" t="e">
        <f>VLOOKUP($AC73,デモテーブル[#All],5,FALSE)</f>
        <v>#N/A</v>
      </c>
      <c r="AY73" s="71" t="e">
        <f>VLOOKUP($AC73,デモテーブル[#All],6,FALSE)</f>
        <v>#N/A</v>
      </c>
      <c r="AZ73" s="71" t="e">
        <f>VLOOKUP($AC73,デモテーブル[#All],7,FALSE)</f>
        <v>#N/A</v>
      </c>
    </row>
    <row r="74" spans="2:52" x14ac:dyDescent="0.15">
      <c r="B74" s="19">
        <v>44612</v>
      </c>
      <c r="C74" s="45">
        <v>73</v>
      </c>
      <c r="D74" s="43" t="s">
        <v>146</v>
      </c>
      <c r="E74" s="71" t="s">
        <v>482</v>
      </c>
      <c r="H74" s="72" t="s">
        <v>353</v>
      </c>
      <c r="I74" s="72"/>
      <c r="J74" s="72"/>
      <c r="K74" s="72"/>
      <c r="L74" s="72"/>
      <c r="M74" s="72"/>
      <c r="N74" s="72"/>
      <c r="O74" s="72"/>
      <c r="Z74" s="13"/>
      <c r="AA74" s="13"/>
      <c r="AB74" s="73"/>
      <c r="AC74" s="78"/>
      <c r="AD74" s="73" t="e">
        <f>VLOOKUP($AC74,デモテーブル[#All],2,FALSE)</f>
        <v>#N/A</v>
      </c>
      <c r="AE74" s="73"/>
      <c r="AF74" s="74"/>
      <c r="AG74" s="73"/>
      <c r="AH74" s="73"/>
      <c r="AI74" s="73"/>
      <c r="AJ74" s="73"/>
      <c r="AK74" s="73"/>
      <c r="AL74" s="73"/>
      <c r="AM74" s="73"/>
      <c r="AN74" s="73"/>
      <c r="AO74" s="73"/>
      <c r="AP74" s="65"/>
      <c r="AQ74" s="73"/>
      <c r="AR74" s="76"/>
      <c r="AS74" s="77" t="e">
        <v>#DIV/0!</v>
      </c>
      <c r="AT74" s="23"/>
      <c r="AU74" s="23"/>
      <c r="AV74" s="71" t="e">
        <f>VLOOKUP($AC74,デモテーブル[#All],3,FALSE)</f>
        <v>#N/A</v>
      </c>
      <c r="AW74" s="71" t="e">
        <f>VLOOKUP($AC74,デモテーブル[#All],4,FALSE)</f>
        <v>#N/A</v>
      </c>
      <c r="AX74" s="71" t="e">
        <f>VLOOKUP($AC74,デモテーブル[#All],5,FALSE)</f>
        <v>#N/A</v>
      </c>
      <c r="AY74" s="71" t="e">
        <f>VLOOKUP($AC74,デモテーブル[#All],6,FALSE)</f>
        <v>#N/A</v>
      </c>
      <c r="AZ74" s="71" t="e">
        <f>VLOOKUP($AC74,デモテーブル[#All],7,FALSE)</f>
        <v>#N/A</v>
      </c>
    </row>
    <row r="75" spans="2:52" x14ac:dyDescent="0.15">
      <c r="B75" s="19">
        <v>44612</v>
      </c>
      <c r="C75" s="42">
        <v>74</v>
      </c>
      <c r="D75" s="43" t="s">
        <v>146</v>
      </c>
      <c r="E75" s="71" t="s">
        <v>482</v>
      </c>
      <c r="H75" s="72" t="s">
        <v>525</v>
      </c>
      <c r="I75" s="72"/>
      <c r="J75" s="72"/>
      <c r="K75" s="72"/>
      <c r="L75" s="72"/>
      <c r="M75" s="72"/>
      <c r="N75" s="72"/>
      <c r="O75" s="72"/>
      <c r="Z75" s="13"/>
      <c r="AA75" s="13"/>
      <c r="AB75" s="73"/>
      <c r="AC75" s="78"/>
      <c r="AD75" s="73" t="e">
        <f>VLOOKUP($AC75,デモテーブル[#All],2,FALSE)</f>
        <v>#N/A</v>
      </c>
      <c r="AE75" s="73"/>
      <c r="AF75" s="74"/>
      <c r="AG75" s="73"/>
      <c r="AH75" s="73"/>
      <c r="AI75" s="73"/>
      <c r="AJ75" s="73"/>
      <c r="AK75" s="73"/>
      <c r="AL75" s="73"/>
      <c r="AM75" s="73"/>
      <c r="AN75" s="73"/>
      <c r="AO75" s="73"/>
      <c r="AP75" s="65"/>
      <c r="AQ75" s="73"/>
      <c r="AR75" s="76"/>
      <c r="AS75" s="77" t="e">
        <v>#DIV/0!</v>
      </c>
      <c r="AT75" s="23"/>
      <c r="AU75" s="23"/>
      <c r="AV75" s="71" t="e">
        <f>VLOOKUP($AC75,デモテーブル[#All],3,FALSE)</f>
        <v>#N/A</v>
      </c>
      <c r="AW75" s="71" t="e">
        <f>VLOOKUP($AC75,デモテーブル[#All],4,FALSE)</f>
        <v>#N/A</v>
      </c>
      <c r="AX75" s="71" t="e">
        <f>VLOOKUP($AC75,デモテーブル[#All],5,FALSE)</f>
        <v>#N/A</v>
      </c>
      <c r="AY75" s="71" t="e">
        <f>VLOOKUP($AC75,デモテーブル[#All],6,FALSE)</f>
        <v>#N/A</v>
      </c>
      <c r="AZ75" s="71" t="e">
        <f>VLOOKUP($AC75,デモテーブル[#All],7,FALSE)</f>
        <v>#N/A</v>
      </c>
    </row>
    <row r="76" spans="2:52" x14ac:dyDescent="0.15">
      <c r="B76" s="19">
        <v>44612</v>
      </c>
      <c r="C76" s="45">
        <v>75</v>
      </c>
      <c r="D76" s="43" t="s">
        <v>146</v>
      </c>
      <c r="E76" s="71" t="s">
        <v>482</v>
      </c>
      <c r="H76" s="72" t="s">
        <v>75</v>
      </c>
      <c r="I76" s="72"/>
      <c r="J76" s="72"/>
      <c r="K76" s="72"/>
      <c r="L76" s="72"/>
      <c r="M76" s="72"/>
      <c r="N76" s="72"/>
      <c r="O76" s="72"/>
      <c r="Z76" s="13"/>
      <c r="AA76" s="13"/>
      <c r="AB76" s="73"/>
      <c r="AC76" s="7" t="str">
        <f>IF(H77="","",TEXT(H77,"@"))</f>
        <v>1678</v>
      </c>
      <c r="AD76" s="73" t="str">
        <f>VLOOKUP($AC76,デモテーブル[#All],2,FALSE)</f>
        <v>ＮＥＸＴ　ＦＵＮＤＳ　インド株式指数・Ｎｉｆｔｙ　５０連動型上場投信</v>
      </c>
      <c r="AE76" s="73" t="s">
        <v>15</v>
      </c>
      <c r="AF76" s="74" t="e">
        <f>AP76/AJ76</f>
        <v>#VALUE!</v>
      </c>
      <c r="AG76" s="73"/>
      <c r="AH76" s="75" t="e">
        <f>(AP76-AR76)/AF76</f>
        <v>#VALUE!</v>
      </c>
      <c r="AI76" s="73"/>
      <c r="AJ76" s="81" t="s">
        <v>573</v>
      </c>
      <c r="AK76" s="73"/>
      <c r="AL76" s="73"/>
      <c r="AM76" s="73"/>
      <c r="AN76" s="73"/>
      <c r="AO76" s="73"/>
      <c r="AP76" s="65">
        <f>IF(H80="","",VALUE(LEFT(H80,FIND("円",H80)-1)))</f>
        <v>112370.2</v>
      </c>
      <c r="AQ76" s="73"/>
      <c r="AR76" s="76">
        <f>IF(H82="","",VALUE(LEFT(H82,FIND("円",H82)-1)))</f>
        <v>11267</v>
      </c>
      <c r="AS76" s="77">
        <f t="shared" ref="AS76" si="10">AR76/(AP76-AR76)</f>
        <v>0.11144058743936888</v>
      </c>
      <c r="AT76" s="23"/>
      <c r="AU76" s="23"/>
      <c r="AV76" s="71" t="str">
        <f>VLOOKUP($AC76,デモテーブル[#All],3,FALSE)</f>
        <v>1株式・投信等</v>
      </c>
      <c r="AW76" s="71" t="str">
        <f>VLOOKUP($AC76,デモテーブル[#All],4,FALSE)</f>
        <v>1株式</v>
      </c>
      <c r="AX76" s="71" t="str">
        <f>VLOOKUP($AC76,デモテーブル[#All],5,FALSE)</f>
        <v>新興国</v>
      </c>
      <c r="AY76" s="71" t="str">
        <f>VLOOKUP($AC76,デモテーブル[#All],6,FALSE)</f>
        <v>インド</v>
      </c>
      <c r="AZ76" s="71" t="str">
        <f>VLOOKUP($AC76,デモテーブル[#All],7,FALSE)</f>
        <v>01 日本円</v>
      </c>
    </row>
    <row r="77" spans="2:52" x14ac:dyDescent="0.15">
      <c r="B77" s="19">
        <v>44612</v>
      </c>
      <c r="C77" s="42">
        <v>76</v>
      </c>
      <c r="D77" s="43" t="s">
        <v>146</v>
      </c>
      <c r="E77" s="71" t="s">
        <v>482</v>
      </c>
      <c r="H77" s="72">
        <v>1678</v>
      </c>
      <c r="I77" s="72"/>
      <c r="J77" s="72"/>
      <c r="K77" s="72"/>
      <c r="L77" s="72"/>
      <c r="M77" s="72"/>
      <c r="N77" s="72"/>
      <c r="O77" s="72"/>
      <c r="Z77" s="13"/>
      <c r="AA77" s="13"/>
      <c r="AB77" s="73"/>
      <c r="AC77" s="78"/>
      <c r="AD77" s="73" t="e">
        <f>VLOOKUP($AC77,デモテーブル[#All],2,FALSE)</f>
        <v>#N/A</v>
      </c>
      <c r="AE77" s="73"/>
      <c r="AF77" s="74"/>
      <c r="AG77" s="73"/>
      <c r="AH77" s="73"/>
      <c r="AI77" s="73"/>
      <c r="AJ77" s="73"/>
      <c r="AK77" s="73"/>
      <c r="AL77" s="73"/>
      <c r="AM77" s="73"/>
      <c r="AN77" s="73"/>
      <c r="AO77" s="73"/>
      <c r="AP77" s="65"/>
      <c r="AQ77" s="73"/>
      <c r="AR77" s="76"/>
      <c r="AS77" s="77" t="e">
        <v>#DIV/0!</v>
      </c>
      <c r="AT77" s="23"/>
      <c r="AU77" s="23"/>
      <c r="AV77" s="71" t="e">
        <f>VLOOKUP($AC77,デモテーブル[#All],3,FALSE)</f>
        <v>#N/A</v>
      </c>
      <c r="AW77" s="71" t="e">
        <f>VLOOKUP($AC77,デモテーブル[#All],4,FALSE)</f>
        <v>#N/A</v>
      </c>
      <c r="AX77" s="71" t="e">
        <f>VLOOKUP($AC77,デモテーブル[#All],5,FALSE)</f>
        <v>#N/A</v>
      </c>
      <c r="AY77" s="71" t="e">
        <f>VLOOKUP($AC77,デモテーブル[#All],6,FALSE)</f>
        <v>#N/A</v>
      </c>
      <c r="AZ77" s="71" t="e">
        <f>VLOOKUP($AC77,デモテーブル[#All],7,FALSE)</f>
        <v>#N/A</v>
      </c>
    </row>
    <row r="78" spans="2:52" x14ac:dyDescent="0.15">
      <c r="B78" s="19">
        <v>44612</v>
      </c>
      <c r="C78" s="45">
        <v>77</v>
      </c>
      <c r="D78" s="43" t="s">
        <v>146</v>
      </c>
      <c r="E78" s="71" t="s">
        <v>482</v>
      </c>
      <c r="H78" s="72" t="s">
        <v>75</v>
      </c>
      <c r="I78" s="72"/>
      <c r="J78" s="72"/>
      <c r="K78" s="72"/>
      <c r="L78" s="72"/>
      <c r="M78" s="72"/>
      <c r="N78" s="72"/>
      <c r="O78" s="72"/>
      <c r="Z78" s="13"/>
      <c r="AA78" s="13"/>
      <c r="AB78" s="73"/>
      <c r="AC78" s="78"/>
      <c r="AD78" s="73" t="e">
        <f>VLOOKUP($AC78,デモテーブル[#All],2,FALSE)</f>
        <v>#N/A</v>
      </c>
      <c r="AE78" s="73"/>
      <c r="AF78" s="74"/>
      <c r="AG78" s="73"/>
      <c r="AH78" s="73"/>
      <c r="AI78" s="73"/>
      <c r="AJ78" s="73"/>
      <c r="AK78" s="73"/>
      <c r="AL78" s="73"/>
      <c r="AM78" s="73"/>
      <c r="AN78" s="73"/>
      <c r="AO78" s="73"/>
      <c r="AP78" s="65"/>
      <c r="AQ78" s="73"/>
      <c r="AR78" s="76"/>
      <c r="AS78" s="77" t="e">
        <v>#DIV/0!</v>
      </c>
      <c r="AT78" s="23"/>
      <c r="AU78" s="23"/>
      <c r="AV78" s="71" t="e">
        <f>VLOOKUP($AC78,デモテーブル[#All],3,FALSE)</f>
        <v>#N/A</v>
      </c>
      <c r="AW78" s="71" t="e">
        <f>VLOOKUP($AC78,デモテーブル[#All],4,FALSE)</f>
        <v>#N/A</v>
      </c>
      <c r="AX78" s="71" t="e">
        <f>VLOOKUP($AC78,デモテーブル[#All],5,FALSE)</f>
        <v>#N/A</v>
      </c>
      <c r="AY78" s="71" t="e">
        <f>VLOOKUP($AC78,デモテーブル[#All],6,FALSE)</f>
        <v>#N/A</v>
      </c>
      <c r="AZ78" s="71" t="e">
        <f>VLOOKUP($AC78,デモテーブル[#All],7,FALSE)</f>
        <v>#N/A</v>
      </c>
    </row>
    <row r="79" spans="2:52" x14ac:dyDescent="0.15">
      <c r="B79" s="19">
        <v>44612</v>
      </c>
      <c r="C79" s="42">
        <v>78</v>
      </c>
      <c r="D79" s="43" t="s">
        <v>146</v>
      </c>
      <c r="E79" s="71" t="s">
        <v>482</v>
      </c>
      <c r="H79" s="72" t="s">
        <v>352</v>
      </c>
      <c r="I79" s="72"/>
      <c r="J79" s="72"/>
      <c r="K79" s="72"/>
      <c r="L79" s="72"/>
      <c r="M79" s="72"/>
      <c r="N79" s="72"/>
      <c r="O79" s="72"/>
      <c r="Z79" s="13"/>
      <c r="AA79" s="13"/>
      <c r="AB79" s="73"/>
      <c r="AC79" s="78"/>
      <c r="AD79" s="73" t="e">
        <f>VLOOKUP($AC79,デモテーブル[#All],2,FALSE)</f>
        <v>#N/A</v>
      </c>
      <c r="AE79" s="73"/>
      <c r="AF79" s="74"/>
      <c r="AG79" s="73"/>
      <c r="AH79" s="73"/>
      <c r="AI79" s="73"/>
      <c r="AJ79" s="73"/>
      <c r="AK79" s="73"/>
      <c r="AL79" s="73"/>
      <c r="AM79" s="73"/>
      <c r="AN79" s="73"/>
      <c r="AO79" s="73"/>
      <c r="AP79" s="65"/>
      <c r="AQ79" s="73"/>
      <c r="AR79" s="76"/>
      <c r="AS79" s="77" t="e">
        <v>#DIV/0!</v>
      </c>
      <c r="AT79" s="23"/>
      <c r="AU79" s="23"/>
      <c r="AV79" s="71" t="e">
        <f>VLOOKUP($AC79,デモテーブル[#All],3,FALSE)</f>
        <v>#N/A</v>
      </c>
      <c r="AW79" s="71" t="e">
        <f>VLOOKUP($AC79,デモテーブル[#All],4,FALSE)</f>
        <v>#N/A</v>
      </c>
      <c r="AX79" s="71" t="e">
        <f>VLOOKUP($AC79,デモテーブル[#All],5,FALSE)</f>
        <v>#N/A</v>
      </c>
      <c r="AY79" s="71" t="e">
        <f>VLOOKUP($AC79,デモテーブル[#All],6,FALSE)</f>
        <v>#N/A</v>
      </c>
      <c r="AZ79" s="71" t="e">
        <f>VLOOKUP($AC79,デモテーブル[#All],7,FALSE)</f>
        <v>#N/A</v>
      </c>
    </row>
    <row r="80" spans="2:52" x14ac:dyDescent="0.15">
      <c r="B80" s="19">
        <v>44612</v>
      </c>
      <c r="C80" s="45">
        <v>79</v>
      </c>
      <c r="D80" s="43" t="s">
        <v>146</v>
      </c>
      <c r="E80" s="71" t="s">
        <v>482</v>
      </c>
      <c r="H80" s="72" t="s">
        <v>526</v>
      </c>
      <c r="I80" s="72"/>
      <c r="J80" s="72"/>
      <c r="K80" s="72"/>
      <c r="L80" s="72"/>
      <c r="M80" s="72"/>
      <c r="N80" s="72"/>
      <c r="O80" s="72"/>
      <c r="Z80" s="13"/>
      <c r="AA80" s="13"/>
      <c r="AB80" s="73"/>
      <c r="AC80" s="78"/>
      <c r="AD80" s="73" t="e">
        <f>VLOOKUP($AC80,デモテーブル[#All],2,FALSE)</f>
        <v>#N/A</v>
      </c>
      <c r="AE80" s="73"/>
      <c r="AF80" s="74"/>
      <c r="AG80" s="73"/>
      <c r="AH80" s="73"/>
      <c r="AI80" s="73"/>
      <c r="AJ80" s="73"/>
      <c r="AK80" s="73"/>
      <c r="AL80" s="73"/>
      <c r="AM80" s="73"/>
      <c r="AN80" s="73"/>
      <c r="AO80" s="73"/>
      <c r="AP80" s="65"/>
      <c r="AQ80" s="73"/>
      <c r="AR80" s="76"/>
      <c r="AS80" s="77" t="e">
        <v>#DIV/0!</v>
      </c>
      <c r="AT80" s="23"/>
      <c r="AU80" s="23"/>
      <c r="AV80" s="71" t="e">
        <f>VLOOKUP($AC80,デモテーブル[#All],3,FALSE)</f>
        <v>#N/A</v>
      </c>
      <c r="AW80" s="71" t="e">
        <f>VLOOKUP($AC80,デモテーブル[#All],4,FALSE)</f>
        <v>#N/A</v>
      </c>
      <c r="AX80" s="71" t="e">
        <f>VLOOKUP($AC80,デモテーブル[#All],5,FALSE)</f>
        <v>#N/A</v>
      </c>
      <c r="AY80" s="71" t="e">
        <f>VLOOKUP($AC80,デモテーブル[#All],6,FALSE)</f>
        <v>#N/A</v>
      </c>
      <c r="AZ80" s="71" t="e">
        <f>VLOOKUP($AC80,デモテーブル[#All],7,FALSE)</f>
        <v>#N/A</v>
      </c>
    </row>
    <row r="81" spans="2:52" x14ac:dyDescent="0.15">
      <c r="B81" s="19">
        <v>44612</v>
      </c>
      <c r="C81" s="42">
        <v>80</v>
      </c>
      <c r="D81" s="43" t="s">
        <v>146</v>
      </c>
      <c r="E81" s="71" t="s">
        <v>482</v>
      </c>
      <c r="H81" s="72" t="s">
        <v>353</v>
      </c>
      <c r="I81" s="72"/>
      <c r="J81" s="72"/>
      <c r="K81" s="72"/>
      <c r="L81" s="72"/>
      <c r="M81" s="72"/>
      <c r="N81" s="72"/>
      <c r="O81" s="72"/>
      <c r="Z81" s="13"/>
      <c r="AA81" s="13"/>
      <c r="AB81" s="73"/>
      <c r="AC81" s="78"/>
      <c r="AD81" s="73" t="e">
        <f>VLOOKUP($AC81,デモテーブル[#All],2,FALSE)</f>
        <v>#N/A</v>
      </c>
      <c r="AE81" s="73"/>
      <c r="AF81" s="74"/>
      <c r="AG81" s="73"/>
      <c r="AH81" s="73"/>
      <c r="AI81" s="73"/>
      <c r="AJ81" s="73"/>
      <c r="AK81" s="73"/>
      <c r="AL81" s="73"/>
      <c r="AM81" s="73"/>
      <c r="AN81" s="73"/>
      <c r="AO81" s="73"/>
      <c r="AP81" s="65"/>
      <c r="AQ81" s="73"/>
      <c r="AR81" s="76"/>
      <c r="AS81" s="77" t="e">
        <v>#DIV/0!</v>
      </c>
      <c r="AT81" s="23"/>
      <c r="AU81" s="23"/>
      <c r="AV81" s="71" t="e">
        <f>VLOOKUP($AC81,デモテーブル[#All],3,FALSE)</f>
        <v>#N/A</v>
      </c>
      <c r="AW81" s="71" t="e">
        <f>VLOOKUP($AC81,デモテーブル[#All],4,FALSE)</f>
        <v>#N/A</v>
      </c>
      <c r="AX81" s="71" t="e">
        <f>VLOOKUP($AC81,デモテーブル[#All],5,FALSE)</f>
        <v>#N/A</v>
      </c>
      <c r="AY81" s="71" t="e">
        <f>VLOOKUP($AC81,デモテーブル[#All],6,FALSE)</f>
        <v>#N/A</v>
      </c>
      <c r="AZ81" s="71" t="e">
        <f>VLOOKUP($AC81,デモテーブル[#All],7,FALSE)</f>
        <v>#N/A</v>
      </c>
    </row>
    <row r="82" spans="2:52" x14ac:dyDescent="0.15">
      <c r="B82" s="19">
        <v>44612</v>
      </c>
      <c r="C82" s="45">
        <v>81</v>
      </c>
      <c r="D82" s="43" t="s">
        <v>146</v>
      </c>
      <c r="E82" s="71" t="s">
        <v>482</v>
      </c>
      <c r="H82" s="72" t="s">
        <v>527</v>
      </c>
      <c r="I82" s="72"/>
      <c r="J82" s="72"/>
      <c r="K82" s="72"/>
      <c r="L82" s="72"/>
      <c r="M82" s="72"/>
      <c r="N82" s="72"/>
      <c r="O82" s="72"/>
      <c r="Z82" s="13"/>
      <c r="AA82" s="13"/>
      <c r="AB82" s="73"/>
      <c r="AC82" s="78"/>
      <c r="AD82" s="73" t="e">
        <f>VLOOKUP($AC82,デモテーブル[#All],2,FALSE)</f>
        <v>#N/A</v>
      </c>
      <c r="AE82" s="73"/>
      <c r="AF82" s="74"/>
      <c r="AG82" s="73"/>
      <c r="AH82" s="73"/>
      <c r="AI82" s="73"/>
      <c r="AJ82" s="73"/>
      <c r="AK82" s="73"/>
      <c r="AL82" s="73"/>
      <c r="AM82" s="73"/>
      <c r="AN82" s="73"/>
      <c r="AO82" s="73"/>
      <c r="AP82" s="65"/>
      <c r="AQ82" s="73"/>
      <c r="AR82" s="76"/>
      <c r="AS82" s="77" t="e">
        <v>#DIV/0!</v>
      </c>
      <c r="AT82" s="23"/>
      <c r="AU82" s="23"/>
      <c r="AV82" s="71" t="e">
        <f>VLOOKUP($AC82,デモテーブル[#All],3,FALSE)</f>
        <v>#N/A</v>
      </c>
      <c r="AW82" s="71" t="e">
        <f>VLOOKUP($AC82,デモテーブル[#All],4,FALSE)</f>
        <v>#N/A</v>
      </c>
      <c r="AX82" s="71" t="e">
        <f>VLOOKUP($AC82,デモテーブル[#All],5,FALSE)</f>
        <v>#N/A</v>
      </c>
      <c r="AY82" s="71" t="e">
        <f>VLOOKUP($AC82,デモテーブル[#All],6,FALSE)</f>
        <v>#N/A</v>
      </c>
      <c r="AZ82" s="71" t="e">
        <f>VLOOKUP($AC82,デモテーブル[#All],7,FALSE)</f>
        <v>#N/A</v>
      </c>
    </row>
    <row r="83" spans="2:52" x14ac:dyDescent="0.15">
      <c r="B83" s="19">
        <v>44612</v>
      </c>
      <c r="C83" s="42">
        <v>82</v>
      </c>
      <c r="D83" s="43" t="s">
        <v>146</v>
      </c>
      <c r="E83" s="71" t="s">
        <v>482</v>
      </c>
      <c r="H83" s="72" t="s">
        <v>76</v>
      </c>
      <c r="I83" s="72"/>
      <c r="J83" s="72"/>
      <c r="K83" s="72"/>
      <c r="L83" s="72"/>
      <c r="M83" s="72"/>
      <c r="N83" s="72"/>
      <c r="O83" s="72"/>
      <c r="Z83" s="13"/>
      <c r="AA83" s="13"/>
      <c r="AB83" s="73"/>
      <c r="AC83" s="7" t="str">
        <f>IF(H84="","",TEXT(H84,"@"))</f>
        <v>2169</v>
      </c>
      <c r="AD83" s="73" t="str">
        <f>VLOOKUP($AC83,デモテーブル[#All],2,FALSE)</f>
        <v>ＣＤＳ</v>
      </c>
      <c r="AE83" s="73" t="s">
        <v>15</v>
      </c>
      <c r="AF83" s="74" t="e">
        <f>AP83/AJ83</f>
        <v>#VALUE!</v>
      </c>
      <c r="AG83" s="73"/>
      <c r="AH83" s="75" t="e">
        <f>(AP83-AR83)/AF83</f>
        <v>#VALUE!</v>
      </c>
      <c r="AI83" s="73"/>
      <c r="AJ83" s="81" t="s">
        <v>573</v>
      </c>
      <c r="AK83" s="73"/>
      <c r="AL83" s="73"/>
      <c r="AM83" s="73"/>
      <c r="AN83" s="73"/>
      <c r="AO83" s="73"/>
      <c r="AP83" s="65">
        <f>IF(H87="","",VALUE(LEFT(H87,FIND("円",H87)-1)))</f>
        <v>11298</v>
      </c>
      <c r="AQ83" s="73"/>
      <c r="AR83" s="76">
        <f>IF(H89="","",VALUE(LEFT(H89,FIND("円",H89)-1)))</f>
        <v>3248</v>
      </c>
      <c r="AS83" s="77">
        <f t="shared" ref="AS83" si="11">AR83/(AP83-AR83)</f>
        <v>0.40347826086956523</v>
      </c>
      <c r="AT83" s="23"/>
      <c r="AU83" s="23"/>
      <c r="AV83" s="71" t="str">
        <f>VLOOKUP($AC83,デモテーブル[#All],3,FALSE)</f>
        <v>1株式・投信等</v>
      </c>
      <c r="AW83" s="71" t="str">
        <f>VLOOKUP($AC83,デモテーブル[#All],4,FALSE)</f>
        <v>1株式</v>
      </c>
      <c r="AX83" s="71" t="str">
        <f>VLOOKUP($AC83,デモテーブル[#All],5,FALSE)</f>
        <v>サービス</v>
      </c>
      <c r="AY83" s="71" t="str">
        <f>VLOOKUP($AC83,デモテーブル[#All],6,FALSE)</f>
        <v>サービス</v>
      </c>
      <c r="AZ83" s="71" t="str">
        <f>VLOOKUP($AC83,デモテーブル[#All],7,FALSE)</f>
        <v>01 日本円</v>
      </c>
    </row>
    <row r="84" spans="2:52" x14ac:dyDescent="0.15">
      <c r="B84" s="19">
        <v>44612</v>
      </c>
      <c r="C84" s="45">
        <v>83</v>
      </c>
      <c r="D84" s="43" t="s">
        <v>146</v>
      </c>
      <c r="E84" s="71" t="s">
        <v>482</v>
      </c>
      <c r="H84" s="72">
        <v>2169</v>
      </c>
      <c r="I84" s="72"/>
      <c r="J84" s="72"/>
      <c r="K84" s="72"/>
      <c r="L84" s="72"/>
      <c r="M84" s="72"/>
      <c r="N84" s="72"/>
      <c r="O84" s="72"/>
      <c r="Z84" s="13"/>
      <c r="AA84" s="13"/>
      <c r="AB84" s="73"/>
      <c r="AC84" s="78"/>
      <c r="AD84" s="73" t="e">
        <f>VLOOKUP($AC84,デモテーブル[#All],2,FALSE)</f>
        <v>#N/A</v>
      </c>
      <c r="AE84" s="73"/>
      <c r="AF84" s="74"/>
      <c r="AG84" s="73"/>
      <c r="AH84" s="73"/>
      <c r="AI84" s="73"/>
      <c r="AJ84" s="73"/>
      <c r="AK84" s="73"/>
      <c r="AL84" s="73"/>
      <c r="AM84" s="73"/>
      <c r="AN84" s="73"/>
      <c r="AO84" s="73"/>
      <c r="AP84" s="65"/>
      <c r="AQ84" s="73"/>
      <c r="AR84" s="76"/>
      <c r="AS84" s="77" t="e">
        <v>#DIV/0!</v>
      </c>
      <c r="AT84" s="23"/>
      <c r="AU84" s="23"/>
      <c r="AV84" s="71" t="e">
        <f>VLOOKUP($AC84,デモテーブル[#All],3,FALSE)</f>
        <v>#N/A</v>
      </c>
      <c r="AW84" s="71" t="e">
        <f>VLOOKUP($AC84,デモテーブル[#All],4,FALSE)</f>
        <v>#N/A</v>
      </c>
      <c r="AX84" s="71" t="e">
        <f>VLOOKUP($AC84,デモテーブル[#All],5,FALSE)</f>
        <v>#N/A</v>
      </c>
      <c r="AY84" s="71" t="e">
        <f>VLOOKUP($AC84,デモテーブル[#All],6,FALSE)</f>
        <v>#N/A</v>
      </c>
      <c r="AZ84" s="71" t="e">
        <f>VLOOKUP($AC84,デモテーブル[#All],7,FALSE)</f>
        <v>#N/A</v>
      </c>
    </row>
    <row r="85" spans="2:52" x14ac:dyDescent="0.15">
      <c r="B85" s="19">
        <v>44612</v>
      </c>
      <c r="C85" s="42">
        <v>84</v>
      </c>
      <c r="D85" s="43" t="s">
        <v>146</v>
      </c>
      <c r="E85" s="71" t="s">
        <v>482</v>
      </c>
      <c r="H85" s="72" t="s">
        <v>76</v>
      </c>
      <c r="I85" s="72"/>
      <c r="J85" s="72"/>
      <c r="K85" s="72"/>
      <c r="L85" s="72"/>
      <c r="M85" s="72"/>
      <c r="N85" s="72"/>
      <c r="O85" s="72"/>
      <c r="Z85" s="13"/>
      <c r="AA85" s="13"/>
      <c r="AB85" s="73"/>
      <c r="AC85" s="78"/>
      <c r="AD85" s="73" t="e">
        <f>VLOOKUP($AC85,デモテーブル[#All],2,FALSE)</f>
        <v>#N/A</v>
      </c>
      <c r="AE85" s="73"/>
      <c r="AF85" s="74"/>
      <c r="AG85" s="73"/>
      <c r="AH85" s="73"/>
      <c r="AI85" s="73"/>
      <c r="AJ85" s="73"/>
      <c r="AK85" s="73"/>
      <c r="AL85" s="73"/>
      <c r="AM85" s="73"/>
      <c r="AN85" s="73"/>
      <c r="AO85" s="73"/>
      <c r="AP85" s="65"/>
      <c r="AQ85" s="73"/>
      <c r="AR85" s="76"/>
      <c r="AS85" s="77" t="e">
        <v>#DIV/0!</v>
      </c>
      <c r="AT85" s="23"/>
      <c r="AU85" s="23"/>
      <c r="AV85" s="71" t="e">
        <f>VLOOKUP($AC85,デモテーブル[#All],3,FALSE)</f>
        <v>#N/A</v>
      </c>
      <c r="AW85" s="71" t="e">
        <f>VLOOKUP($AC85,デモテーブル[#All],4,FALSE)</f>
        <v>#N/A</v>
      </c>
      <c r="AX85" s="71" t="e">
        <f>VLOOKUP($AC85,デモテーブル[#All],5,FALSE)</f>
        <v>#N/A</v>
      </c>
      <c r="AY85" s="71" t="e">
        <f>VLOOKUP($AC85,デモテーブル[#All],6,FALSE)</f>
        <v>#N/A</v>
      </c>
      <c r="AZ85" s="71" t="e">
        <f>VLOOKUP($AC85,デモテーブル[#All],7,FALSE)</f>
        <v>#N/A</v>
      </c>
    </row>
    <row r="86" spans="2:52" x14ac:dyDescent="0.15">
      <c r="B86" s="19">
        <v>44612</v>
      </c>
      <c r="C86" s="45">
        <v>85</v>
      </c>
      <c r="D86" s="43" t="s">
        <v>146</v>
      </c>
      <c r="E86" s="71" t="s">
        <v>482</v>
      </c>
      <c r="H86" s="72" t="s">
        <v>352</v>
      </c>
      <c r="I86" s="72"/>
      <c r="J86" s="72"/>
      <c r="K86" s="72"/>
      <c r="L86" s="72"/>
      <c r="M86" s="72"/>
      <c r="N86" s="72"/>
      <c r="O86" s="72"/>
      <c r="Z86" s="13"/>
      <c r="AA86" s="13"/>
      <c r="AB86" s="73"/>
      <c r="AC86" s="78"/>
      <c r="AD86" s="73" t="e">
        <f>VLOOKUP($AC86,デモテーブル[#All],2,FALSE)</f>
        <v>#N/A</v>
      </c>
      <c r="AE86" s="73"/>
      <c r="AF86" s="74"/>
      <c r="AG86" s="73"/>
      <c r="AH86" s="73"/>
      <c r="AI86" s="73"/>
      <c r="AJ86" s="73"/>
      <c r="AK86" s="73"/>
      <c r="AL86" s="73"/>
      <c r="AM86" s="73"/>
      <c r="AN86" s="73"/>
      <c r="AO86" s="73"/>
      <c r="AP86" s="65"/>
      <c r="AQ86" s="73"/>
      <c r="AR86" s="76"/>
      <c r="AS86" s="77" t="e">
        <v>#DIV/0!</v>
      </c>
      <c r="AT86" s="23"/>
      <c r="AU86" s="23"/>
      <c r="AV86" s="71" t="e">
        <f>VLOOKUP($AC86,デモテーブル[#All],3,FALSE)</f>
        <v>#N/A</v>
      </c>
      <c r="AW86" s="71" t="e">
        <f>VLOOKUP($AC86,デモテーブル[#All],4,FALSE)</f>
        <v>#N/A</v>
      </c>
      <c r="AX86" s="71" t="e">
        <f>VLOOKUP($AC86,デモテーブル[#All],5,FALSE)</f>
        <v>#N/A</v>
      </c>
      <c r="AY86" s="71" t="e">
        <f>VLOOKUP($AC86,デモテーブル[#All],6,FALSE)</f>
        <v>#N/A</v>
      </c>
      <c r="AZ86" s="71" t="e">
        <f>VLOOKUP($AC86,デモテーブル[#All],7,FALSE)</f>
        <v>#N/A</v>
      </c>
    </row>
    <row r="87" spans="2:52" x14ac:dyDescent="0.15">
      <c r="B87" s="19">
        <v>44612</v>
      </c>
      <c r="C87" s="42">
        <v>86</v>
      </c>
      <c r="D87" s="43" t="s">
        <v>146</v>
      </c>
      <c r="E87" s="71" t="s">
        <v>482</v>
      </c>
      <c r="H87" s="72" t="s">
        <v>528</v>
      </c>
      <c r="I87" s="72"/>
      <c r="J87" s="72"/>
      <c r="K87" s="72"/>
      <c r="L87" s="72"/>
      <c r="M87" s="72"/>
      <c r="N87" s="72"/>
      <c r="O87" s="72"/>
      <c r="Z87" s="13"/>
      <c r="AA87" s="13"/>
      <c r="AB87" s="73"/>
      <c r="AC87" s="78"/>
      <c r="AD87" s="73" t="e">
        <f>VLOOKUP($AC87,デモテーブル[#All],2,FALSE)</f>
        <v>#N/A</v>
      </c>
      <c r="AE87" s="73"/>
      <c r="AF87" s="74"/>
      <c r="AG87" s="73"/>
      <c r="AH87" s="73"/>
      <c r="AI87" s="73"/>
      <c r="AJ87" s="73"/>
      <c r="AK87" s="73"/>
      <c r="AL87" s="73"/>
      <c r="AM87" s="73"/>
      <c r="AN87" s="73"/>
      <c r="AO87" s="73"/>
      <c r="AP87" s="65"/>
      <c r="AQ87" s="73"/>
      <c r="AR87" s="76"/>
      <c r="AS87" s="77" t="e">
        <v>#DIV/0!</v>
      </c>
      <c r="AT87" s="23"/>
      <c r="AU87" s="23"/>
      <c r="AV87" s="71" t="e">
        <f>VLOOKUP($AC87,デモテーブル[#All],3,FALSE)</f>
        <v>#N/A</v>
      </c>
      <c r="AW87" s="71" t="e">
        <f>VLOOKUP($AC87,デモテーブル[#All],4,FALSE)</f>
        <v>#N/A</v>
      </c>
      <c r="AX87" s="71" t="e">
        <f>VLOOKUP($AC87,デモテーブル[#All],5,FALSE)</f>
        <v>#N/A</v>
      </c>
      <c r="AY87" s="71" t="e">
        <f>VLOOKUP($AC87,デモテーブル[#All],6,FALSE)</f>
        <v>#N/A</v>
      </c>
      <c r="AZ87" s="71" t="e">
        <f>VLOOKUP($AC87,デモテーブル[#All],7,FALSE)</f>
        <v>#N/A</v>
      </c>
    </row>
    <row r="88" spans="2:52" x14ac:dyDescent="0.15">
      <c r="B88" s="19">
        <v>44612</v>
      </c>
      <c r="C88" s="45">
        <v>87</v>
      </c>
      <c r="D88" s="43" t="s">
        <v>146</v>
      </c>
      <c r="E88" s="71" t="s">
        <v>482</v>
      </c>
      <c r="H88" s="72" t="s">
        <v>353</v>
      </c>
      <c r="I88" s="72"/>
      <c r="J88" s="72"/>
      <c r="K88" s="72"/>
      <c r="L88" s="72"/>
      <c r="M88" s="72"/>
      <c r="N88" s="72"/>
      <c r="O88" s="72"/>
      <c r="Z88" s="13"/>
      <c r="AA88" s="13"/>
      <c r="AB88" s="73"/>
      <c r="AC88" s="78"/>
      <c r="AD88" s="73" t="e">
        <f>VLOOKUP($AC88,デモテーブル[#All],2,FALSE)</f>
        <v>#N/A</v>
      </c>
      <c r="AE88" s="73"/>
      <c r="AF88" s="74"/>
      <c r="AG88" s="73"/>
      <c r="AH88" s="73"/>
      <c r="AI88" s="73"/>
      <c r="AJ88" s="73"/>
      <c r="AK88" s="73"/>
      <c r="AL88" s="73"/>
      <c r="AM88" s="73"/>
      <c r="AN88" s="73"/>
      <c r="AO88" s="73"/>
      <c r="AP88" s="65"/>
      <c r="AQ88" s="73"/>
      <c r="AR88" s="76"/>
      <c r="AS88" s="77" t="e">
        <v>#DIV/0!</v>
      </c>
      <c r="AT88" s="23"/>
      <c r="AU88" s="23"/>
      <c r="AV88" s="71" t="e">
        <f>VLOOKUP($AC88,デモテーブル[#All],3,FALSE)</f>
        <v>#N/A</v>
      </c>
      <c r="AW88" s="71" t="e">
        <f>VLOOKUP($AC88,デモテーブル[#All],4,FALSE)</f>
        <v>#N/A</v>
      </c>
      <c r="AX88" s="71" t="e">
        <f>VLOOKUP($AC88,デモテーブル[#All],5,FALSE)</f>
        <v>#N/A</v>
      </c>
      <c r="AY88" s="71" t="e">
        <f>VLOOKUP($AC88,デモテーブル[#All],6,FALSE)</f>
        <v>#N/A</v>
      </c>
      <c r="AZ88" s="71" t="e">
        <f>VLOOKUP($AC88,デモテーブル[#All],7,FALSE)</f>
        <v>#N/A</v>
      </c>
    </row>
    <row r="89" spans="2:52" x14ac:dyDescent="0.15">
      <c r="B89" s="19">
        <v>44612</v>
      </c>
      <c r="C89" s="42">
        <v>88</v>
      </c>
      <c r="D89" s="43" t="s">
        <v>146</v>
      </c>
      <c r="E89" s="71" t="s">
        <v>482</v>
      </c>
      <c r="H89" s="72" t="s">
        <v>529</v>
      </c>
      <c r="I89" s="72"/>
      <c r="J89" s="72"/>
      <c r="K89" s="72"/>
      <c r="L89" s="72"/>
      <c r="M89" s="72"/>
      <c r="N89" s="72"/>
      <c r="O89" s="72"/>
      <c r="Z89" s="13"/>
      <c r="AA89" s="13"/>
      <c r="AB89" s="73"/>
      <c r="AC89" s="78"/>
      <c r="AD89" s="73" t="e">
        <f>VLOOKUP($AC89,デモテーブル[#All],2,FALSE)</f>
        <v>#N/A</v>
      </c>
      <c r="AE89" s="73"/>
      <c r="AF89" s="74"/>
      <c r="AG89" s="73"/>
      <c r="AH89" s="73"/>
      <c r="AI89" s="73"/>
      <c r="AJ89" s="73"/>
      <c r="AK89" s="73"/>
      <c r="AL89" s="73"/>
      <c r="AM89" s="73"/>
      <c r="AN89" s="73"/>
      <c r="AO89" s="73"/>
      <c r="AP89" s="65"/>
      <c r="AQ89" s="73"/>
      <c r="AR89" s="76"/>
      <c r="AS89" s="77" t="e">
        <v>#DIV/0!</v>
      </c>
      <c r="AT89" s="23"/>
      <c r="AU89" s="23"/>
      <c r="AV89" s="71" t="e">
        <f>VLOOKUP($AC89,デモテーブル[#All],3,FALSE)</f>
        <v>#N/A</v>
      </c>
      <c r="AW89" s="71" t="e">
        <f>VLOOKUP($AC89,デモテーブル[#All],4,FALSE)</f>
        <v>#N/A</v>
      </c>
      <c r="AX89" s="71" t="e">
        <f>VLOOKUP($AC89,デモテーブル[#All],5,FALSE)</f>
        <v>#N/A</v>
      </c>
      <c r="AY89" s="71" t="e">
        <f>VLOOKUP($AC89,デモテーブル[#All],6,FALSE)</f>
        <v>#N/A</v>
      </c>
      <c r="AZ89" s="71" t="e">
        <f>VLOOKUP($AC89,デモテーブル[#All],7,FALSE)</f>
        <v>#N/A</v>
      </c>
    </row>
    <row r="90" spans="2:52" x14ac:dyDescent="0.15">
      <c r="B90" s="19">
        <v>44612</v>
      </c>
      <c r="C90" s="45">
        <v>89</v>
      </c>
      <c r="D90" s="43" t="s">
        <v>146</v>
      </c>
      <c r="E90" s="71" t="s">
        <v>482</v>
      </c>
      <c r="H90" s="72" t="s">
        <v>77</v>
      </c>
      <c r="I90" s="72"/>
      <c r="J90" s="72"/>
      <c r="K90" s="72"/>
      <c r="L90" s="72"/>
      <c r="M90" s="72"/>
      <c r="N90" s="72"/>
      <c r="O90" s="72"/>
      <c r="Z90" s="13"/>
      <c r="AA90" s="13"/>
      <c r="AB90" s="73"/>
      <c r="AC90" s="7" t="str">
        <f>IF(H91="","",TEXT(H91,"@"))</f>
        <v>2393</v>
      </c>
      <c r="AD90" s="73" t="str">
        <f>VLOOKUP($AC90,デモテーブル[#All],2,FALSE)</f>
        <v>日本ケアサプライ</v>
      </c>
      <c r="AE90" s="73" t="s">
        <v>15</v>
      </c>
      <c r="AF90" s="74" t="e">
        <f>AP90/AJ90</f>
        <v>#VALUE!</v>
      </c>
      <c r="AG90" s="73"/>
      <c r="AH90" s="75" t="e">
        <f>(AP90-AR90)/AF90</f>
        <v>#VALUE!</v>
      </c>
      <c r="AI90" s="73"/>
      <c r="AJ90" s="81" t="s">
        <v>573</v>
      </c>
      <c r="AK90" s="73"/>
      <c r="AL90" s="73"/>
      <c r="AM90" s="73"/>
      <c r="AN90" s="73"/>
      <c r="AO90" s="73"/>
      <c r="AP90" s="65">
        <f>IF(H94="","",VALUE(LEFT(H94,FIND("円",H94)-1)))</f>
        <v>18070</v>
      </c>
      <c r="AQ90" s="73"/>
      <c r="AR90" s="76">
        <f>IF(H96="","",VALUE(LEFT(H96,FIND("円",H96)-1)))</f>
        <v>1586</v>
      </c>
      <c r="AS90" s="77">
        <f t="shared" ref="AS90" si="12">AR90/(AP90-AR90)</f>
        <v>9.6214511041009462E-2</v>
      </c>
      <c r="AT90" s="23"/>
      <c r="AU90" s="23"/>
      <c r="AV90" s="71" t="str">
        <f>VLOOKUP($AC90,デモテーブル[#All],3,FALSE)</f>
        <v>1株式・投信等</v>
      </c>
      <c r="AW90" s="71" t="str">
        <f>VLOOKUP($AC90,デモテーブル[#All],4,FALSE)</f>
        <v>1株式</v>
      </c>
      <c r="AX90" s="71" t="str">
        <f>VLOOKUP($AC90,デモテーブル[#All],5,FALSE)</f>
        <v>サービス</v>
      </c>
      <c r="AY90" s="71" t="str">
        <f>VLOOKUP($AC90,デモテーブル[#All],6,FALSE)</f>
        <v>サービス</v>
      </c>
      <c r="AZ90" s="71" t="str">
        <f>VLOOKUP($AC90,デモテーブル[#All],7,FALSE)</f>
        <v>01 日本円</v>
      </c>
    </row>
    <row r="91" spans="2:52" x14ac:dyDescent="0.15">
      <c r="B91" s="19">
        <v>44612</v>
      </c>
      <c r="C91" s="42">
        <v>90</v>
      </c>
      <c r="D91" s="43" t="s">
        <v>146</v>
      </c>
      <c r="E91" s="71" t="s">
        <v>482</v>
      </c>
      <c r="H91" s="72">
        <v>2393</v>
      </c>
      <c r="I91" s="72"/>
      <c r="J91" s="72"/>
      <c r="K91" s="72"/>
      <c r="L91" s="72"/>
      <c r="M91" s="72"/>
      <c r="N91" s="72"/>
      <c r="O91" s="72"/>
      <c r="Z91" s="13"/>
      <c r="AA91" s="13"/>
      <c r="AB91" s="73"/>
      <c r="AC91" s="78"/>
      <c r="AD91" s="73" t="e">
        <f>VLOOKUP($AC91,デモテーブル[#All],2,FALSE)</f>
        <v>#N/A</v>
      </c>
      <c r="AE91" s="73"/>
      <c r="AF91" s="74"/>
      <c r="AG91" s="73"/>
      <c r="AH91" s="73"/>
      <c r="AI91" s="73"/>
      <c r="AJ91" s="73"/>
      <c r="AK91" s="73"/>
      <c r="AL91" s="73"/>
      <c r="AM91" s="73"/>
      <c r="AN91" s="73"/>
      <c r="AO91" s="73"/>
      <c r="AP91" s="65"/>
      <c r="AQ91" s="73"/>
      <c r="AR91" s="76"/>
      <c r="AS91" s="77" t="e">
        <v>#DIV/0!</v>
      </c>
      <c r="AT91" s="23"/>
      <c r="AU91" s="23"/>
      <c r="AV91" s="71" t="e">
        <f>VLOOKUP($AC91,デモテーブル[#All],3,FALSE)</f>
        <v>#N/A</v>
      </c>
      <c r="AW91" s="71" t="e">
        <f>VLOOKUP($AC91,デモテーブル[#All],4,FALSE)</f>
        <v>#N/A</v>
      </c>
      <c r="AX91" s="71" t="e">
        <f>VLOOKUP($AC91,デモテーブル[#All],5,FALSE)</f>
        <v>#N/A</v>
      </c>
      <c r="AY91" s="71" t="e">
        <f>VLOOKUP($AC91,デモテーブル[#All],6,FALSE)</f>
        <v>#N/A</v>
      </c>
      <c r="AZ91" s="71" t="e">
        <f>VLOOKUP($AC91,デモテーブル[#All],7,FALSE)</f>
        <v>#N/A</v>
      </c>
    </row>
    <row r="92" spans="2:52" x14ac:dyDescent="0.15">
      <c r="B92" s="19">
        <v>44612</v>
      </c>
      <c r="C92" s="45">
        <v>91</v>
      </c>
      <c r="D92" s="43" t="s">
        <v>146</v>
      </c>
      <c r="E92" s="71" t="s">
        <v>482</v>
      </c>
      <c r="H92" s="72" t="s">
        <v>77</v>
      </c>
      <c r="I92" s="72"/>
      <c r="J92" s="72"/>
      <c r="K92" s="72"/>
      <c r="L92" s="72"/>
      <c r="M92" s="72"/>
      <c r="N92" s="72"/>
      <c r="O92" s="72"/>
      <c r="Z92" s="13"/>
      <c r="AA92" s="13"/>
      <c r="AB92" s="73"/>
      <c r="AC92" s="78"/>
      <c r="AD92" s="73" t="e">
        <f>VLOOKUP($AC92,デモテーブル[#All],2,FALSE)</f>
        <v>#N/A</v>
      </c>
      <c r="AE92" s="73"/>
      <c r="AF92" s="74"/>
      <c r="AG92" s="73"/>
      <c r="AH92" s="73"/>
      <c r="AI92" s="73"/>
      <c r="AJ92" s="73"/>
      <c r="AK92" s="73"/>
      <c r="AL92" s="73"/>
      <c r="AM92" s="73"/>
      <c r="AN92" s="73"/>
      <c r="AO92" s="73"/>
      <c r="AP92" s="65"/>
      <c r="AQ92" s="73"/>
      <c r="AR92" s="76"/>
      <c r="AS92" s="77" t="e">
        <v>#DIV/0!</v>
      </c>
      <c r="AT92" s="23"/>
      <c r="AU92" s="23"/>
      <c r="AV92" s="71" t="e">
        <f>VLOOKUP($AC92,デモテーブル[#All],3,FALSE)</f>
        <v>#N/A</v>
      </c>
      <c r="AW92" s="71" t="e">
        <f>VLOOKUP($AC92,デモテーブル[#All],4,FALSE)</f>
        <v>#N/A</v>
      </c>
      <c r="AX92" s="71" t="e">
        <f>VLOOKUP($AC92,デモテーブル[#All],5,FALSE)</f>
        <v>#N/A</v>
      </c>
      <c r="AY92" s="71" t="e">
        <f>VLOOKUP($AC92,デモテーブル[#All],6,FALSE)</f>
        <v>#N/A</v>
      </c>
      <c r="AZ92" s="71" t="e">
        <f>VLOOKUP($AC92,デモテーブル[#All],7,FALSE)</f>
        <v>#N/A</v>
      </c>
    </row>
    <row r="93" spans="2:52" x14ac:dyDescent="0.15">
      <c r="B93" s="19">
        <v>44612</v>
      </c>
      <c r="C93" s="42">
        <v>92</v>
      </c>
      <c r="D93" s="43" t="s">
        <v>146</v>
      </c>
      <c r="E93" s="71" t="s">
        <v>482</v>
      </c>
      <c r="H93" s="72" t="s">
        <v>352</v>
      </c>
      <c r="I93" s="72"/>
      <c r="J93" s="72"/>
      <c r="K93" s="72"/>
      <c r="L93" s="72"/>
      <c r="M93" s="72"/>
      <c r="N93" s="72"/>
      <c r="O93" s="72"/>
      <c r="Z93" s="13"/>
      <c r="AA93" s="13"/>
      <c r="AB93" s="73"/>
      <c r="AC93" s="78"/>
      <c r="AD93" s="73" t="e">
        <f>VLOOKUP($AC93,デモテーブル[#All],2,FALSE)</f>
        <v>#N/A</v>
      </c>
      <c r="AE93" s="73"/>
      <c r="AF93" s="74"/>
      <c r="AG93" s="73"/>
      <c r="AH93" s="73"/>
      <c r="AI93" s="73"/>
      <c r="AJ93" s="73"/>
      <c r="AK93" s="73"/>
      <c r="AL93" s="73"/>
      <c r="AM93" s="73"/>
      <c r="AN93" s="73"/>
      <c r="AO93" s="73"/>
      <c r="AP93" s="65"/>
      <c r="AQ93" s="73"/>
      <c r="AR93" s="76"/>
      <c r="AS93" s="77" t="e">
        <v>#DIV/0!</v>
      </c>
      <c r="AT93" s="23"/>
      <c r="AU93" s="23"/>
      <c r="AV93" s="71" t="e">
        <f>VLOOKUP($AC93,デモテーブル[#All],3,FALSE)</f>
        <v>#N/A</v>
      </c>
      <c r="AW93" s="71" t="e">
        <f>VLOOKUP($AC93,デモテーブル[#All],4,FALSE)</f>
        <v>#N/A</v>
      </c>
      <c r="AX93" s="71" t="e">
        <f>VLOOKUP($AC93,デモテーブル[#All],5,FALSE)</f>
        <v>#N/A</v>
      </c>
      <c r="AY93" s="71" t="e">
        <f>VLOOKUP($AC93,デモテーブル[#All],6,FALSE)</f>
        <v>#N/A</v>
      </c>
      <c r="AZ93" s="71" t="e">
        <f>VLOOKUP($AC93,デモテーブル[#All],7,FALSE)</f>
        <v>#N/A</v>
      </c>
    </row>
    <row r="94" spans="2:52" x14ac:dyDescent="0.15">
      <c r="B94" s="19">
        <v>44612</v>
      </c>
      <c r="C94" s="45">
        <v>93</v>
      </c>
      <c r="D94" s="43" t="s">
        <v>146</v>
      </c>
      <c r="E94" s="71" t="s">
        <v>482</v>
      </c>
      <c r="H94" s="72" t="s">
        <v>530</v>
      </c>
      <c r="I94" s="72"/>
      <c r="J94" s="72"/>
      <c r="K94" s="72"/>
      <c r="L94" s="72"/>
      <c r="M94" s="72"/>
      <c r="N94" s="72"/>
      <c r="O94" s="72"/>
      <c r="Z94" s="13"/>
      <c r="AA94" s="13"/>
      <c r="AB94" s="73"/>
      <c r="AC94" s="78"/>
      <c r="AD94" s="73" t="e">
        <f>VLOOKUP($AC94,デモテーブル[#All],2,FALSE)</f>
        <v>#N/A</v>
      </c>
      <c r="AE94" s="73"/>
      <c r="AF94" s="74"/>
      <c r="AG94" s="73"/>
      <c r="AH94" s="73"/>
      <c r="AI94" s="73"/>
      <c r="AJ94" s="73"/>
      <c r="AK94" s="73"/>
      <c r="AL94" s="73"/>
      <c r="AM94" s="73"/>
      <c r="AN94" s="73"/>
      <c r="AO94" s="73"/>
      <c r="AP94" s="65"/>
      <c r="AQ94" s="73"/>
      <c r="AR94" s="76"/>
      <c r="AS94" s="77" t="e">
        <v>#DIV/0!</v>
      </c>
      <c r="AT94" s="23"/>
      <c r="AU94" s="23"/>
      <c r="AV94" s="71" t="e">
        <f>VLOOKUP($AC94,デモテーブル[#All],3,FALSE)</f>
        <v>#N/A</v>
      </c>
      <c r="AW94" s="71" t="e">
        <f>VLOOKUP($AC94,デモテーブル[#All],4,FALSE)</f>
        <v>#N/A</v>
      </c>
      <c r="AX94" s="71" t="e">
        <f>VLOOKUP($AC94,デモテーブル[#All],5,FALSE)</f>
        <v>#N/A</v>
      </c>
      <c r="AY94" s="71" t="e">
        <f>VLOOKUP($AC94,デモテーブル[#All],6,FALSE)</f>
        <v>#N/A</v>
      </c>
      <c r="AZ94" s="71" t="e">
        <f>VLOOKUP($AC94,デモテーブル[#All],7,FALSE)</f>
        <v>#N/A</v>
      </c>
    </row>
    <row r="95" spans="2:52" x14ac:dyDescent="0.15">
      <c r="B95" s="19">
        <v>44612</v>
      </c>
      <c r="C95" s="42">
        <v>94</v>
      </c>
      <c r="D95" s="43" t="s">
        <v>146</v>
      </c>
      <c r="E95" s="71" t="s">
        <v>482</v>
      </c>
      <c r="H95" s="72" t="s">
        <v>353</v>
      </c>
      <c r="I95" s="72"/>
      <c r="J95" s="72"/>
      <c r="K95" s="72"/>
      <c r="L95" s="72"/>
      <c r="M95" s="72"/>
      <c r="N95" s="72"/>
      <c r="O95" s="72"/>
      <c r="Z95" s="13"/>
      <c r="AA95" s="13"/>
      <c r="AB95" s="73"/>
      <c r="AC95" s="78"/>
      <c r="AD95" s="73" t="e">
        <f>VLOOKUP($AC95,デモテーブル[#All],2,FALSE)</f>
        <v>#N/A</v>
      </c>
      <c r="AE95" s="73"/>
      <c r="AF95" s="74"/>
      <c r="AG95" s="73"/>
      <c r="AH95" s="73"/>
      <c r="AI95" s="73"/>
      <c r="AJ95" s="73"/>
      <c r="AK95" s="73"/>
      <c r="AL95" s="73"/>
      <c r="AM95" s="73"/>
      <c r="AN95" s="73"/>
      <c r="AO95" s="73"/>
      <c r="AP95" s="65"/>
      <c r="AQ95" s="73"/>
      <c r="AR95" s="76"/>
      <c r="AS95" s="77" t="e">
        <v>#DIV/0!</v>
      </c>
      <c r="AT95" s="23"/>
      <c r="AU95" s="23"/>
      <c r="AV95" s="71" t="e">
        <f>VLOOKUP($AC95,デモテーブル[#All],3,FALSE)</f>
        <v>#N/A</v>
      </c>
      <c r="AW95" s="71" t="e">
        <f>VLOOKUP($AC95,デモテーブル[#All],4,FALSE)</f>
        <v>#N/A</v>
      </c>
      <c r="AX95" s="71" t="e">
        <f>VLOOKUP($AC95,デモテーブル[#All],5,FALSE)</f>
        <v>#N/A</v>
      </c>
      <c r="AY95" s="71" t="e">
        <f>VLOOKUP($AC95,デモテーブル[#All],6,FALSE)</f>
        <v>#N/A</v>
      </c>
      <c r="AZ95" s="71" t="e">
        <f>VLOOKUP($AC95,デモテーブル[#All],7,FALSE)</f>
        <v>#N/A</v>
      </c>
    </row>
    <row r="96" spans="2:52" x14ac:dyDescent="0.15">
      <c r="B96" s="19">
        <v>44612</v>
      </c>
      <c r="C96" s="45">
        <v>95</v>
      </c>
      <c r="D96" s="43" t="s">
        <v>146</v>
      </c>
      <c r="E96" s="71" t="s">
        <v>482</v>
      </c>
      <c r="H96" s="72" t="s">
        <v>531</v>
      </c>
      <c r="I96" s="72"/>
      <c r="J96" s="72"/>
      <c r="K96" s="72"/>
      <c r="L96" s="72"/>
      <c r="M96" s="72"/>
      <c r="N96" s="72"/>
      <c r="O96" s="72"/>
      <c r="Z96" s="13"/>
      <c r="AA96" s="13"/>
      <c r="AB96" s="73"/>
      <c r="AC96" s="78"/>
      <c r="AD96" s="73" t="e">
        <f>VLOOKUP($AC96,デモテーブル[#All],2,FALSE)</f>
        <v>#N/A</v>
      </c>
      <c r="AE96" s="73"/>
      <c r="AF96" s="74"/>
      <c r="AG96" s="73"/>
      <c r="AH96" s="73"/>
      <c r="AI96" s="73"/>
      <c r="AJ96" s="73"/>
      <c r="AK96" s="73"/>
      <c r="AL96" s="73"/>
      <c r="AM96" s="73"/>
      <c r="AN96" s="73"/>
      <c r="AO96" s="73"/>
      <c r="AP96" s="65"/>
      <c r="AQ96" s="73"/>
      <c r="AR96" s="76"/>
      <c r="AS96" s="77" t="e">
        <v>#DIV/0!</v>
      </c>
      <c r="AT96" s="23"/>
      <c r="AU96" s="23"/>
      <c r="AV96" s="71" t="e">
        <f>VLOOKUP($AC96,デモテーブル[#All],3,FALSE)</f>
        <v>#N/A</v>
      </c>
      <c r="AW96" s="71" t="e">
        <f>VLOOKUP($AC96,デモテーブル[#All],4,FALSE)</f>
        <v>#N/A</v>
      </c>
      <c r="AX96" s="71" t="e">
        <f>VLOOKUP($AC96,デモテーブル[#All],5,FALSE)</f>
        <v>#N/A</v>
      </c>
      <c r="AY96" s="71" t="e">
        <f>VLOOKUP($AC96,デモテーブル[#All],6,FALSE)</f>
        <v>#N/A</v>
      </c>
      <c r="AZ96" s="71" t="e">
        <f>VLOOKUP($AC96,デモテーブル[#All],7,FALSE)</f>
        <v>#N/A</v>
      </c>
    </row>
    <row r="97" spans="2:52" x14ac:dyDescent="0.15">
      <c r="B97" s="19">
        <v>44612</v>
      </c>
      <c r="C97" s="42">
        <v>96</v>
      </c>
      <c r="D97" s="43" t="s">
        <v>146</v>
      </c>
      <c r="E97" s="71" t="s">
        <v>482</v>
      </c>
      <c r="H97" s="72" t="s">
        <v>500</v>
      </c>
      <c r="I97" s="72"/>
      <c r="J97" s="72"/>
      <c r="K97" s="72"/>
      <c r="L97" s="72"/>
      <c r="M97" s="72"/>
      <c r="N97" s="72"/>
      <c r="O97" s="72"/>
      <c r="Z97" s="13"/>
      <c r="AA97" s="13"/>
      <c r="AB97" s="73"/>
      <c r="AC97" s="7" t="str">
        <f>IF(H98="","",TEXT(H98,"@"))</f>
        <v>2511</v>
      </c>
      <c r="AD97" s="73" t="str">
        <f>VLOOKUP($AC97,デモテーブル[#All],2,FALSE)</f>
        <v>ＮＦ外債ヘッジ無</v>
      </c>
      <c r="AE97" s="73" t="s">
        <v>15</v>
      </c>
      <c r="AF97" s="74" t="e">
        <f>AP97/AJ97</f>
        <v>#VALUE!</v>
      </c>
      <c r="AG97" s="73"/>
      <c r="AH97" s="75" t="e">
        <f>(AP97-AR97)/AF97</f>
        <v>#VALUE!</v>
      </c>
      <c r="AI97" s="73"/>
      <c r="AJ97" s="81" t="s">
        <v>573</v>
      </c>
      <c r="AK97" s="73"/>
      <c r="AL97" s="73"/>
      <c r="AM97" s="73"/>
      <c r="AN97" s="73"/>
      <c r="AO97" s="73"/>
      <c r="AP97" s="65">
        <f>IF(H101="","",VALUE(LEFT(H101,FIND("円",H101)-1)))</f>
        <v>12702.3</v>
      </c>
      <c r="AQ97" s="73"/>
      <c r="AR97" s="76">
        <f>IF(H103="","",VALUE(LEFT(H103,FIND("円",H103)-1)))</f>
        <v>-414</v>
      </c>
      <c r="AS97" s="77">
        <f t="shared" ref="AS97" si="13">AR97/(AP97-AR97)</f>
        <v>-3.1563779419500927E-2</v>
      </c>
      <c r="AT97" s="23"/>
      <c r="AU97" s="23"/>
      <c r="AV97" s="71" t="str">
        <f>VLOOKUP($AC97,デモテーブル[#All],3,FALSE)</f>
        <v>2現金・米国債など</v>
      </c>
      <c r="AW97" s="71" t="str">
        <f>VLOOKUP($AC97,デモテーブル[#All],4,FALSE)</f>
        <v>2米国債など</v>
      </c>
      <c r="AX97" s="71" t="str">
        <f>VLOOKUP($AC97,デモテーブル[#All],5,FALSE)</f>
        <v>債券</v>
      </c>
      <c r="AY97" s="71" t="str">
        <f>VLOOKUP($AC97,デモテーブル[#All],6,FALSE)</f>
        <v>外国債</v>
      </c>
      <c r="AZ97" s="71" t="str">
        <f>VLOOKUP($AC97,デモテーブル[#All],7,FALSE)</f>
        <v>01 日本円</v>
      </c>
    </row>
    <row r="98" spans="2:52" x14ac:dyDescent="0.15">
      <c r="B98" s="19">
        <v>44612</v>
      </c>
      <c r="C98" s="45">
        <v>97</v>
      </c>
      <c r="D98" s="43" t="s">
        <v>146</v>
      </c>
      <c r="E98" s="71" t="s">
        <v>482</v>
      </c>
      <c r="H98" s="72">
        <v>2511</v>
      </c>
      <c r="I98" s="72"/>
      <c r="J98" s="72"/>
      <c r="K98" s="72"/>
      <c r="L98" s="72"/>
      <c r="M98" s="72"/>
      <c r="N98" s="72"/>
      <c r="O98" s="72"/>
      <c r="Z98" s="13"/>
      <c r="AA98" s="13"/>
      <c r="AB98" s="73"/>
      <c r="AC98" s="78"/>
      <c r="AD98" s="73" t="e">
        <f>VLOOKUP($AC98,デモテーブル[#All],2,FALSE)</f>
        <v>#N/A</v>
      </c>
      <c r="AE98" s="73"/>
      <c r="AF98" s="74"/>
      <c r="AG98" s="73"/>
      <c r="AH98" s="73"/>
      <c r="AI98" s="73"/>
      <c r="AJ98" s="73"/>
      <c r="AK98" s="73"/>
      <c r="AL98" s="73"/>
      <c r="AM98" s="73"/>
      <c r="AN98" s="73"/>
      <c r="AO98" s="73"/>
      <c r="AP98" s="65"/>
      <c r="AQ98" s="73"/>
      <c r="AR98" s="76"/>
      <c r="AS98" s="77" t="e">
        <v>#DIV/0!</v>
      </c>
      <c r="AT98" s="23"/>
      <c r="AU98" s="23"/>
      <c r="AV98" s="71" t="e">
        <f>VLOOKUP($AC98,デモテーブル[#All],3,FALSE)</f>
        <v>#N/A</v>
      </c>
      <c r="AW98" s="71" t="e">
        <f>VLOOKUP($AC98,デモテーブル[#All],4,FALSE)</f>
        <v>#N/A</v>
      </c>
      <c r="AX98" s="71" t="e">
        <f>VLOOKUP($AC98,デモテーブル[#All],5,FALSE)</f>
        <v>#N/A</v>
      </c>
      <c r="AY98" s="71" t="e">
        <f>VLOOKUP($AC98,デモテーブル[#All],6,FALSE)</f>
        <v>#N/A</v>
      </c>
      <c r="AZ98" s="71" t="e">
        <f>VLOOKUP($AC98,デモテーブル[#All],7,FALSE)</f>
        <v>#N/A</v>
      </c>
    </row>
    <row r="99" spans="2:52" x14ac:dyDescent="0.15">
      <c r="B99" s="19">
        <v>44612</v>
      </c>
      <c r="C99" s="42">
        <v>98</v>
      </c>
      <c r="D99" s="43" t="s">
        <v>146</v>
      </c>
      <c r="E99" s="71" t="s">
        <v>482</v>
      </c>
      <c r="H99" s="72" t="s">
        <v>500</v>
      </c>
      <c r="I99" s="72"/>
      <c r="J99" s="72"/>
      <c r="K99" s="72"/>
      <c r="L99" s="72"/>
      <c r="M99" s="72"/>
      <c r="N99" s="72"/>
      <c r="O99" s="72"/>
      <c r="Z99" s="13"/>
      <c r="AA99" s="13"/>
      <c r="AB99" s="73"/>
      <c r="AC99" s="78"/>
      <c r="AD99" s="73" t="e">
        <f>VLOOKUP($AC99,デモテーブル[#All],2,FALSE)</f>
        <v>#N/A</v>
      </c>
      <c r="AE99" s="73"/>
      <c r="AF99" s="74"/>
      <c r="AG99" s="73"/>
      <c r="AH99" s="73"/>
      <c r="AI99" s="73"/>
      <c r="AJ99" s="73"/>
      <c r="AK99" s="73"/>
      <c r="AL99" s="73"/>
      <c r="AM99" s="73"/>
      <c r="AN99" s="73"/>
      <c r="AO99" s="73"/>
      <c r="AP99" s="65"/>
      <c r="AQ99" s="73"/>
      <c r="AR99" s="76"/>
      <c r="AS99" s="77" t="e">
        <v>#DIV/0!</v>
      </c>
      <c r="AT99" s="23"/>
      <c r="AU99" s="23"/>
      <c r="AV99" s="71" t="e">
        <f>VLOOKUP($AC99,デモテーブル[#All],3,FALSE)</f>
        <v>#N/A</v>
      </c>
      <c r="AW99" s="71" t="e">
        <f>VLOOKUP($AC99,デモテーブル[#All],4,FALSE)</f>
        <v>#N/A</v>
      </c>
      <c r="AX99" s="71" t="e">
        <f>VLOOKUP($AC99,デモテーブル[#All],5,FALSE)</f>
        <v>#N/A</v>
      </c>
      <c r="AY99" s="71" t="e">
        <f>VLOOKUP($AC99,デモテーブル[#All],6,FALSE)</f>
        <v>#N/A</v>
      </c>
      <c r="AZ99" s="71" t="e">
        <f>VLOOKUP($AC99,デモテーブル[#All],7,FALSE)</f>
        <v>#N/A</v>
      </c>
    </row>
    <row r="100" spans="2:52" x14ac:dyDescent="0.15">
      <c r="B100" s="19">
        <v>44612</v>
      </c>
      <c r="C100" s="45">
        <v>99</v>
      </c>
      <c r="D100" s="43" t="s">
        <v>146</v>
      </c>
      <c r="E100" s="71" t="s">
        <v>482</v>
      </c>
      <c r="H100" s="72" t="s">
        <v>352</v>
      </c>
      <c r="I100" s="72"/>
      <c r="J100" s="72"/>
      <c r="K100" s="72"/>
      <c r="L100" s="72"/>
      <c r="M100" s="72"/>
      <c r="N100" s="72"/>
      <c r="O100" s="72"/>
      <c r="Z100" s="13"/>
      <c r="AA100" s="13"/>
      <c r="AB100" s="73"/>
      <c r="AC100" s="78"/>
      <c r="AD100" s="73" t="e">
        <f>VLOOKUP($AC100,デモテーブル[#All],2,FALSE)</f>
        <v>#N/A</v>
      </c>
      <c r="AE100" s="73"/>
      <c r="AF100" s="74"/>
      <c r="AG100" s="73"/>
      <c r="AH100" s="73"/>
      <c r="AI100" s="73"/>
      <c r="AJ100" s="73"/>
      <c r="AK100" s="73"/>
      <c r="AL100" s="73"/>
      <c r="AM100" s="73"/>
      <c r="AN100" s="73"/>
      <c r="AO100" s="73"/>
      <c r="AP100" s="65"/>
      <c r="AQ100" s="73"/>
      <c r="AR100" s="76"/>
      <c r="AS100" s="77" t="e">
        <v>#DIV/0!</v>
      </c>
      <c r="AT100" s="23"/>
      <c r="AU100" s="23"/>
      <c r="AV100" s="71" t="e">
        <f>VLOOKUP($AC100,デモテーブル[#All],3,FALSE)</f>
        <v>#N/A</v>
      </c>
      <c r="AW100" s="71" t="e">
        <f>VLOOKUP($AC100,デモテーブル[#All],4,FALSE)</f>
        <v>#N/A</v>
      </c>
      <c r="AX100" s="71" t="e">
        <f>VLOOKUP($AC100,デモテーブル[#All],5,FALSE)</f>
        <v>#N/A</v>
      </c>
      <c r="AY100" s="71" t="e">
        <f>VLOOKUP($AC100,デモテーブル[#All],6,FALSE)</f>
        <v>#N/A</v>
      </c>
      <c r="AZ100" s="71" t="e">
        <f>VLOOKUP($AC100,デモテーブル[#All],7,FALSE)</f>
        <v>#N/A</v>
      </c>
    </row>
    <row r="101" spans="2:52" x14ac:dyDescent="0.15">
      <c r="B101" s="19">
        <v>44612</v>
      </c>
      <c r="C101" s="42">
        <v>100</v>
      </c>
      <c r="D101" s="43" t="s">
        <v>146</v>
      </c>
      <c r="E101" s="71" t="s">
        <v>482</v>
      </c>
      <c r="H101" s="72" t="s">
        <v>532</v>
      </c>
      <c r="I101" s="72"/>
      <c r="J101" s="72"/>
      <c r="K101" s="72"/>
      <c r="L101" s="72"/>
      <c r="M101" s="72"/>
      <c r="N101" s="72"/>
      <c r="O101" s="72"/>
      <c r="Z101" s="13"/>
      <c r="AA101" s="13"/>
      <c r="AB101" s="73"/>
      <c r="AC101" s="78"/>
      <c r="AD101" s="73" t="e">
        <f>VLOOKUP($AC101,デモテーブル[#All],2,FALSE)</f>
        <v>#N/A</v>
      </c>
      <c r="AE101" s="73"/>
      <c r="AF101" s="74"/>
      <c r="AG101" s="73"/>
      <c r="AH101" s="73"/>
      <c r="AI101" s="73"/>
      <c r="AJ101" s="73"/>
      <c r="AK101" s="73"/>
      <c r="AL101" s="73"/>
      <c r="AM101" s="73"/>
      <c r="AN101" s="73"/>
      <c r="AO101" s="73"/>
      <c r="AP101" s="65"/>
      <c r="AQ101" s="73"/>
      <c r="AR101" s="76"/>
      <c r="AS101" s="77" t="e">
        <v>#DIV/0!</v>
      </c>
      <c r="AT101" s="23"/>
      <c r="AU101" s="23"/>
      <c r="AV101" s="71" t="e">
        <f>VLOOKUP($AC101,デモテーブル[#All],3,FALSE)</f>
        <v>#N/A</v>
      </c>
      <c r="AW101" s="71" t="e">
        <f>VLOOKUP($AC101,デモテーブル[#All],4,FALSE)</f>
        <v>#N/A</v>
      </c>
      <c r="AX101" s="71" t="e">
        <f>VLOOKUP($AC101,デモテーブル[#All],5,FALSE)</f>
        <v>#N/A</v>
      </c>
      <c r="AY101" s="71" t="e">
        <f>VLOOKUP($AC101,デモテーブル[#All],6,FALSE)</f>
        <v>#N/A</v>
      </c>
      <c r="AZ101" s="71" t="e">
        <f>VLOOKUP($AC101,デモテーブル[#All],7,FALSE)</f>
        <v>#N/A</v>
      </c>
    </row>
    <row r="102" spans="2:52" x14ac:dyDescent="0.15">
      <c r="B102" s="19">
        <v>44612</v>
      </c>
      <c r="C102" s="45">
        <v>101</v>
      </c>
      <c r="D102" s="43" t="s">
        <v>146</v>
      </c>
      <c r="E102" s="71" t="s">
        <v>482</v>
      </c>
      <c r="H102" s="72" t="s">
        <v>353</v>
      </c>
      <c r="I102" s="72"/>
      <c r="J102" s="72"/>
      <c r="K102" s="72"/>
      <c r="L102" s="72"/>
      <c r="M102" s="72"/>
      <c r="N102" s="72"/>
      <c r="O102" s="72"/>
      <c r="Z102" s="13"/>
      <c r="AA102" s="13"/>
      <c r="AB102" s="73"/>
      <c r="AC102" s="78"/>
      <c r="AD102" s="73" t="e">
        <f>VLOOKUP($AC102,デモテーブル[#All],2,FALSE)</f>
        <v>#N/A</v>
      </c>
      <c r="AE102" s="73"/>
      <c r="AF102" s="74"/>
      <c r="AG102" s="73"/>
      <c r="AH102" s="73"/>
      <c r="AI102" s="73"/>
      <c r="AJ102" s="73"/>
      <c r="AK102" s="73"/>
      <c r="AL102" s="73"/>
      <c r="AM102" s="73"/>
      <c r="AN102" s="73"/>
      <c r="AO102" s="73"/>
      <c r="AP102" s="65"/>
      <c r="AQ102" s="73"/>
      <c r="AR102" s="76"/>
      <c r="AS102" s="77" t="e">
        <v>#DIV/0!</v>
      </c>
      <c r="AT102" s="23"/>
      <c r="AU102" s="23"/>
      <c r="AV102" s="71" t="e">
        <f>VLOOKUP($AC102,デモテーブル[#All],3,FALSE)</f>
        <v>#N/A</v>
      </c>
      <c r="AW102" s="71" t="e">
        <f>VLOOKUP($AC102,デモテーブル[#All],4,FALSE)</f>
        <v>#N/A</v>
      </c>
      <c r="AX102" s="71" t="e">
        <f>VLOOKUP($AC102,デモテーブル[#All],5,FALSE)</f>
        <v>#N/A</v>
      </c>
      <c r="AY102" s="71" t="e">
        <f>VLOOKUP($AC102,デモテーブル[#All],6,FALSE)</f>
        <v>#N/A</v>
      </c>
      <c r="AZ102" s="71" t="e">
        <f>VLOOKUP($AC102,デモテーブル[#All],7,FALSE)</f>
        <v>#N/A</v>
      </c>
    </row>
    <row r="103" spans="2:52" x14ac:dyDescent="0.15">
      <c r="B103" s="19">
        <v>44612</v>
      </c>
      <c r="C103" s="42">
        <v>102</v>
      </c>
      <c r="D103" s="43" t="s">
        <v>146</v>
      </c>
      <c r="E103" s="71" t="s">
        <v>482</v>
      </c>
      <c r="H103" s="72" t="s">
        <v>533</v>
      </c>
      <c r="I103" s="72"/>
      <c r="J103" s="72"/>
      <c r="K103" s="72"/>
      <c r="L103" s="72"/>
      <c r="M103" s="72"/>
      <c r="N103" s="72"/>
      <c r="O103" s="72"/>
      <c r="Z103" s="13"/>
      <c r="AA103" s="13"/>
      <c r="AB103" s="73"/>
      <c r="AC103" s="78"/>
      <c r="AD103" s="73" t="e">
        <f>VLOOKUP($AC103,デモテーブル[#All],2,FALSE)</f>
        <v>#N/A</v>
      </c>
      <c r="AE103" s="73"/>
      <c r="AF103" s="74"/>
      <c r="AG103" s="73"/>
      <c r="AH103" s="73"/>
      <c r="AI103" s="73"/>
      <c r="AJ103" s="73"/>
      <c r="AK103" s="73"/>
      <c r="AL103" s="73"/>
      <c r="AM103" s="73"/>
      <c r="AN103" s="73"/>
      <c r="AO103" s="73"/>
      <c r="AP103" s="65"/>
      <c r="AQ103" s="73"/>
      <c r="AR103" s="76"/>
      <c r="AS103" s="77" t="e">
        <v>#DIV/0!</v>
      </c>
      <c r="AT103" s="23"/>
      <c r="AU103" s="23"/>
      <c r="AV103" s="71" t="e">
        <f>VLOOKUP($AC103,デモテーブル[#All],3,FALSE)</f>
        <v>#N/A</v>
      </c>
      <c r="AW103" s="71" t="e">
        <f>VLOOKUP($AC103,デモテーブル[#All],4,FALSE)</f>
        <v>#N/A</v>
      </c>
      <c r="AX103" s="71" t="e">
        <f>VLOOKUP($AC103,デモテーブル[#All],5,FALSE)</f>
        <v>#N/A</v>
      </c>
      <c r="AY103" s="71" t="e">
        <f>VLOOKUP($AC103,デモテーブル[#All],6,FALSE)</f>
        <v>#N/A</v>
      </c>
      <c r="AZ103" s="71" t="e">
        <f>VLOOKUP($AC103,デモテーブル[#All],7,FALSE)</f>
        <v>#N/A</v>
      </c>
    </row>
    <row r="104" spans="2:52" x14ac:dyDescent="0.15">
      <c r="B104" s="19">
        <v>44612</v>
      </c>
      <c r="C104" s="45">
        <v>103</v>
      </c>
      <c r="D104" s="43" t="s">
        <v>146</v>
      </c>
      <c r="E104" s="71" t="s">
        <v>482</v>
      </c>
      <c r="H104" s="72" t="s">
        <v>127</v>
      </c>
      <c r="I104" s="72"/>
      <c r="J104" s="72"/>
      <c r="K104" s="72"/>
      <c r="L104" s="72"/>
      <c r="M104" s="72"/>
      <c r="N104" s="72"/>
      <c r="O104" s="72"/>
      <c r="Z104" s="13"/>
      <c r="AA104" s="13"/>
      <c r="AB104" s="73"/>
      <c r="AC104" s="7" t="str">
        <f>IF(H105="","",TEXT(H105,"@"))</f>
        <v>2516</v>
      </c>
      <c r="AD104" s="73" t="str">
        <f>VLOOKUP($AC104,デモテーブル[#All],2,FALSE)</f>
        <v>東証マザーズＥＴＦ</v>
      </c>
      <c r="AE104" s="73" t="s">
        <v>15</v>
      </c>
      <c r="AF104" s="74" t="e">
        <f>AP104/AJ104</f>
        <v>#VALUE!</v>
      </c>
      <c r="AG104" s="73"/>
      <c r="AH104" s="75" t="e">
        <f>(AP104-AR104)/AF104</f>
        <v>#VALUE!</v>
      </c>
      <c r="AI104" s="73"/>
      <c r="AJ104" s="81" t="s">
        <v>573</v>
      </c>
      <c r="AK104" s="73"/>
      <c r="AL104" s="73"/>
      <c r="AM104" s="73"/>
      <c r="AN104" s="73"/>
      <c r="AO104" s="73"/>
      <c r="AP104" s="65">
        <f>IF(H108="","",VALUE(LEFT(H108,FIND("円",H108)-1)))</f>
        <v>20550.400000000001</v>
      </c>
      <c r="AQ104" s="73"/>
      <c r="AR104" s="76">
        <f>IF(H110="","",VALUE(LEFT(H110,FIND("円",H110)-1)))</f>
        <v>-12471</v>
      </c>
      <c r="AS104" s="77">
        <f t="shared" ref="AS104" si="14">AR104/(AP104-AR104)</f>
        <v>-0.37766418140963132</v>
      </c>
      <c r="AT104" s="23"/>
      <c r="AU104" s="23"/>
      <c r="AV104" s="71" t="str">
        <f>VLOOKUP($AC104,デモテーブル[#All],3,FALSE)</f>
        <v>1株式・投信等</v>
      </c>
      <c r="AW104" s="71" t="str">
        <f>VLOOKUP($AC104,デモテーブル[#All],4,FALSE)</f>
        <v>1株式</v>
      </c>
      <c r="AX104" s="71" t="str">
        <f>VLOOKUP($AC104,デモテーブル[#All],5,FALSE)</f>
        <v>指数</v>
      </c>
      <c r="AY104" s="71" t="str">
        <f>VLOOKUP($AC104,デモテーブル[#All],6,FALSE)</f>
        <v>マザーズ指数</v>
      </c>
      <c r="AZ104" s="71" t="str">
        <f>VLOOKUP($AC104,デモテーブル[#All],7,FALSE)</f>
        <v>01 日本円</v>
      </c>
    </row>
    <row r="105" spans="2:52" x14ac:dyDescent="0.15">
      <c r="B105" s="19">
        <v>44612</v>
      </c>
      <c r="C105" s="42">
        <v>104</v>
      </c>
      <c r="D105" s="43" t="s">
        <v>146</v>
      </c>
      <c r="E105" s="71" t="s">
        <v>482</v>
      </c>
      <c r="H105" s="72">
        <v>2516</v>
      </c>
      <c r="I105" s="72"/>
      <c r="J105" s="72"/>
      <c r="K105" s="72"/>
      <c r="L105" s="72"/>
      <c r="M105" s="72"/>
      <c r="N105" s="72"/>
      <c r="O105" s="72"/>
      <c r="Z105" s="13"/>
      <c r="AA105" s="13"/>
      <c r="AB105" s="73"/>
      <c r="AC105" s="78"/>
      <c r="AD105" s="73" t="e">
        <f>VLOOKUP($AC105,デモテーブル[#All],2,FALSE)</f>
        <v>#N/A</v>
      </c>
      <c r="AE105" s="73"/>
      <c r="AF105" s="74"/>
      <c r="AG105" s="73"/>
      <c r="AH105" s="73"/>
      <c r="AI105" s="73"/>
      <c r="AJ105" s="73"/>
      <c r="AK105" s="73"/>
      <c r="AL105" s="73"/>
      <c r="AM105" s="73"/>
      <c r="AN105" s="73"/>
      <c r="AO105" s="73"/>
      <c r="AP105" s="65"/>
      <c r="AQ105" s="73"/>
      <c r="AR105" s="76"/>
      <c r="AS105" s="77" t="e">
        <v>#DIV/0!</v>
      </c>
      <c r="AT105" s="23"/>
      <c r="AU105" s="23"/>
      <c r="AV105" s="71" t="e">
        <f>VLOOKUP($AC105,デモテーブル[#All],3,FALSE)</f>
        <v>#N/A</v>
      </c>
      <c r="AW105" s="71" t="e">
        <f>VLOOKUP($AC105,デモテーブル[#All],4,FALSE)</f>
        <v>#N/A</v>
      </c>
      <c r="AX105" s="71" t="e">
        <f>VLOOKUP($AC105,デモテーブル[#All],5,FALSE)</f>
        <v>#N/A</v>
      </c>
      <c r="AY105" s="71" t="e">
        <f>VLOOKUP($AC105,デモテーブル[#All],6,FALSE)</f>
        <v>#N/A</v>
      </c>
      <c r="AZ105" s="71" t="e">
        <f>VLOOKUP($AC105,デモテーブル[#All],7,FALSE)</f>
        <v>#N/A</v>
      </c>
    </row>
    <row r="106" spans="2:52" x14ac:dyDescent="0.15">
      <c r="B106" s="19">
        <v>44612</v>
      </c>
      <c r="C106" s="45">
        <v>105</v>
      </c>
      <c r="D106" s="43" t="s">
        <v>146</v>
      </c>
      <c r="E106" s="71" t="s">
        <v>482</v>
      </c>
      <c r="H106" s="72" t="s">
        <v>127</v>
      </c>
      <c r="I106" s="72"/>
      <c r="J106" s="72"/>
      <c r="K106" s="72"/>
      <c r="L106" s="72"/>
      <c r="M106" s="72"/>
      <c r="N106" s="72"/>
      <c r="O106" s="72"/>
      <c r="Z106" s="13"/>
      <c r="AA106" s="13"/>
      <c r="AB106" s="73"/>
      <c r="AC106" s="78"/>
      <c r="AD106" s="73" t="e">
        <f>VLOOKUP($AC106,デモテーブル[#All],2,FALSE)</f>
        <v>#N/A</v>
      </c>
      <c r="AE106" s="73"/>
      <c r="AF106" s="74"/>
      <c r="AG106" s="73"/>
      <c r="AH106" s="73"/>
      <c r="AI106" s="73"/>
      <c r="AJ106" s="73"/>
      <c r="AK106" s="73"/>
      <c r="AL106" s="73"/>
      <c r="AM106" s="73"/>
      <c r="AN106" s="73"/>
      <c r="AO106" s="73"/>
      <c r="AP106" s="65"/>
      <c r="AQ106" s="73"/>
      <c r="AR106" s="76"/>
      <c r="AS106" s="77" t="e">
        <v>#DIV/0!</v>
      </c>
      <c r="AT106" s="23"/>
      <c r="AU106" s="23"/>
      <c r="AV106" s="71" t="e">
        <f>VLOOKUP($AC106,デモテーブル[#All],3,FALSE)</f>
        <v>#N/A</v>
      </c>
      <c r="AW106" s="71" t="e">
        <f>VLOOKUP($AC106,デモテーブル[#All],4,FALSE)</f>
        <v>#N/A</v>
      </c>
      <c r="AX106" s="71" t="e">
        <f>VLOOKUP($AC106,デモテーブル[#All],5,FALSE)</f>
        <v>#N/A</v>
      </c>
      <c r="AY106" s="71" t="e">
        <f>VLOOKUP($AC106,デモテーブル[#All],6,FALSE)</f>
        <v>#N/A</v>
      </c>
      <c r="AZ106" s="71" t="e">
        <f>VLOOKUP($AC106,デモテーブル[#All],7,FALSE)</f>
        <v>#N/A</v>
      </c>
    </row>
    <row r="107" spans="2:52" x14ac:dyDescent="0.15">
      <c r="B107" s="19">
        <v>44612</v>
      </c>
      <c r="C107" s="42">
        <v>106</v>
      </c>
      <c r="D107" s="43" t="s">
        <v>146</v>
      </c>
      <c r="E107" s="71" t="s">
        <v>482</v>
      </c>
      <c r="H107" s="72" t="s">
        <v>352</v>
      </c>
      <c r="I107" s="72"/>
      <c r="J107" s="72"/>
      <c r="K107" s="72"/>
      <c r="L107" s="72"/>
      <c r="M107" s="72"/>
      <c r="N107" s="72"/>
      <c r="O107" s="72"/>
      <c r="Z107" s="13"/>
      <c r="AA107" s="13"/>
      <c r="AB107" s="73"/>
      <c r="AC107" s="78"/>
      <c r="AD107" s="73" t="e">
        <f>VLOOKUP($AC107,デモテーブル[#All],2,FALSE)</f>
        <v>#N/A</v>
      </c>
      <c r="AE107" s="73"/>
      <c r="AF107" s="74"/>
      <c r="AG107" s="73"/>
      <c r="AH107" s="73"/>
      <c r="AI107" s="73"/>
      <c r="AJ107" s="73"/>
      <c r="AK107" s="73"/>
      <c r="AL107" s="73"/>
      <c r="AM107" s="73"/>
      <c r="AN107" s="73"/>
      <c r="AO107" s="73"/>
      <c r="AP107" s="65"/>
      <c r="AQ107" s="73"/>
      <c r="AR107" s="76"/>
      <c r="AS107" s="77" t="e">
        <v>#DIV/0!</v>
      </c>
      <c r="AT107" s="23"/>
      <c r="AU107" s="23"/>
      <c r="AV107" s="71" t="e">
        <f>VLOOKUP($AC107,デモテーブル[#All],3,FALSE)</f>
        <v>#N/A</v>
      </c>
      <c r="AW107" s="71" t="e">
        <f>VLOOKUP($AC107,デモテーブル[#All],4,FALSE)</f>
        <v>#N/A</v>
      </c>
      <c r="AX107" s="71" t="e">
        <f>VLOOKUP($AC107,デモテーブル[#All],5,FALSE)</f>
        <v>#N/A</v>
      </c>
      <c r="AY107" s="71" t="e">
        <f>VLOOKUP($AC107,デモテーブル[#All],6,FALSE)</f>
        <v>#N/A</v>
      </c>
      <c r="AZ107" s="71" t="e">
        <f>VLOOKUP($AC107,デモテーブル[#All],7,FALSE)</f>
        <v>#N/A</v>
      </c>
    </row>
    <row r="108" spans="2:52" x14ac:dyDescent="0.15">
      <c r="B108" s="19">
        <v>44612</v>
      </c>
      <c r="C108" s="45">
        <v>107</v>
      </c>
      <c r="D108" s="43" t="s">
        <v>146</v>
      </c>
      <c r="E108" s="71" t="s">
        <v>482</v>
      </c>
      <c r="H108" s="72" t="s">
        <v>534</v>
      </c>
      <c r="I108" s="72"/>
      <c r="J108" s="72"/>
      <c r="K108" s="72"/>
      <c r="L108" s="72"/>
      <c r="M108" s="72"/>
      <c r="N108" s="72"/>
      <c r="O108" s="72"/>
      <c r="Z108" s="13"/>
      <c r="AA108" s="13"/>
      <c r="AB108" s="73"/>
      <c r="AC108" s="78"/>
      <c r="AD108" s="73" t="e">
        <f>VLOOKUP($AC108,デモテーブル[#All],2,FALSE)</f>
        <v>#N/A</v>
      </c>
      <c r="AE108" s="73"/>
      <c r="AF108" s="74"/>
      <c r="AG108" s="73"/>
      <c r="AH108" s="73"/>
      <c r="AI108" s="73"/>
      <c r="AJ108" s="73"/>
      <c r="AK108" s="73"/>
      <c r="AL108" s="73"/>
      <c r="AM108" s="73"/>
      <c r="AN108" s="73"/>
      <c r="AO108" s="73"/>
      <c r="AP108" s="65"/>
      <c r="AQ108" s="73"/>
      <c r="AR108" s="76"/>
      <c r="AS108" s="77" t="e">
        <v>#DIV/0!</v>
      </c>
      <c r="AT108" s="23"/>
      <c r="AU108" s="23"/>
      <c r="AV108" s="71" t="e">
        <f>VLOOKUP($AC108,デモテーブル[#All],3,FALSE)</f>
        <v>#N/A</v>
      </c>
      <c r="AW108" s="71" t="e">
        <f>VLOOKUP($AC108,デモテーブル[#All],4,FALSE)</f>
        <v>#N/A</v>
      </c>
      <c r="AX108" s="71" t="e">
        <f>VLOOKUP($AC108,デモテーブル[#All],5,FALSE)</f>
        <v>#N/A</v>
      </c>
      <c r="AY108" s="71" t="e">
        <f>VLOOKUP($AC108,デモテーブル[#All],6,FALSE)</f>
        <v>#N/A</v>
      </c>
      <c r="AZ108" s="71" t="e">
        <f>VLOOKUP($AC108,デモテーブル[#All],7,FALSE)</f>
        <v>#N/A</v>
      </c>
    </row>
    <row r="109" spans="2:52" x14ac:dyDescent="0.15">
      <c r="B109" s="19">
        <v>44612</v>
      </c>
      <c r="C109" s="42">
        <v>108</v>
      </c>
      <c r="D109" s="43" t="s">
        <v>146</v>
      </c>
      <c r="E109" s="71" t="s">
        <v>482</v>
      </c>
      <c r="H109" s="72" t="s">
        <v>353</v>
      </c>
      <c r="I109" s="72"/>
      <c r="J109" s="72"/>
      <c r="K109" s="72"/>
      <c r="L109" s="72"/>
      <c r="M109" s="72"/>
      <c r="N109" s="72"/>
      <c r="O109" s="72"/>
      <c r="Z109" s="13"/>
      <c r="AA109" s="13"/>
      <c r="AB109" s="73"/>
      <c r="AC109" s="78"/>
      <c r="AD109" s="73" t="e">
        <f>VLOOKUP($AC109,デモテーブル[#All],2,FALSE)</f>
        <v>#N/A</v>
      </c>
      <c r="AE109" s="73"/>
      <c r="AF109" s="74"/>
      <c r="AG109" s="73"/>
      <c r="AH109" s="73"/>
      <c r="AI109" s="73"/>
      <c r="AJ109" s="73"/>
      <c r="AK109" s="73"/>
      <c r="AL109" s="73"/>
      <c r="AM109" s="73"/>
      <c r="AN109" s="73"/>
      <c r="AO109" s="73"/>
      <c r="AP109" s="65"/>
      <c r="AQ109" s="73"/>
      <c r="AR109" s="76"/>
      <c r="AS109" s="77" t="e">
        <v>#DIV/0!</v>
      </c>
      <c r="AT109" s="23"/>
      <c r="AU109" s="23"/>
      <c r="AV109" s="71" t="e">
        <f>VLOOKUP($AC109,デモテーブル[#All],3,FALSE)</f>
        <v>#N/A</v>
      </c>
      <c r="AW109" s="71" t="e">
        <f>VLOOKUP($AC109,デモテーブル[#All],4,FALSE)</f>
        <v>#N/A</v>
      </c>
      <c r="AX109" s="71" t="e">
        <f>VLOOKUP($AC109,デモテーブル[#All],5,FALSE)</f>
        <v>#N/A</v>
      </c>
      <c r="AY109" s="71" t="e">
        <f>VLOOKUP($AC109,デモテーブル[#All],6,FALSE)</f>
        <v>#N/A</v>
      </c>
      <c r="AZ109" s="71" t="e">
        <f>VLOOKUP($AC109,デモテーブル[#All],7,FALSE)</f>
        <v>#N/A</v>
      </c>
    </row>
    <row r="110" spans="2:52" x14ac:dyDescent="0.15">
      <c r="B110" s="19">
        <v>44612</v>
      </c>
      <c r="C110" s="45">
        <v>109</v>
      </c>
      <c r="D110" s="43" t="s">
        <v>146</v>
      </c>
      <c r="E110" s="71" t="s">
        <v>482</v>
      </c>
      <c r="H110" s="72" t="s">
        <v>535</v>
      </c>
      <c r="I110" s="72"/>
      <c r="J110" s="72"/>
      <c r="K110" s="72"/>
      <c r="L110" s="72"/>
      <c r="M110" s="72"/>
      <c r="N110" s="72"/>
      <c r="O110" s="72"/>
      <c r="Z110" s="13"/>
      <c r="AA110" s="13"/>
      <c r="AB110" s="73"/>
      <c r="AC110" s="78"/>
      <c r="AD110" s="73" t="e">
        <f>VLOOKUP($AC110,デモテーブル[#All],2,FALSE)</f>
        <v>#N/A</v>
      </c>
      <c r="AE110" s="73"/>
      <c r="AF110" s="74"/>
      <c r="AG110" s="73"/>
      <c r="AH110" s="73"/>
      <c r="AI110" s="73"/>
      <c r="AJ110" s="73"/>
      <c r="AK110" s="73"/>
      <c r="AL110" s="73"/>
      <c r="AM110" s="73"/>
      <c r="AN110" s="73"/>
      <c r="AO110" s="73"/>
      <c r="AP110" s="65"/>
      <c r="AQ110" s="73"/>
      <c r="AR110" s="76"/>
      <c r="AS110" s="77" t="e">
        <v>#DIV/0!</v>
      </c>
      <c r="AT110" s="23"/>
      <c r="AU110" s="23"/>
      <c r="AV110" s="71" t="e">
        <f>VLOOKUP($AC110,デモテーブル[#All],3,FALSE)</f>
        <v>#N/A</v>
      </c>
      <c r="AW110" s="71" t="e">
        <f>VLOOKUP($AC110,デモテーブル[#All],4,FALSE)</f>
        <v>#N/A</v>
      </c>
      <c r="AX110" s="71" t="e">
        <f>VLOOKUP($AC110,デモテーブル[#All],5,FALSE)</f>
        <v>#N/A</v>
      </c>
      <c r="AY110" s="71" t="e">
        <f>VLOOKUP($AC110,デモテーブル[#All],6,FALSE)</f>
        <v>#N/A</v>
      </c>
      <c r="AZ110" s="71" t="e">
        <f>VLOOKUP($AC110,デモテーブル[#All],7,FALSE)</f>
        <v>#N/A</v>
      </c>
    </row>
    <row r="111" spans="2:52" x14ac:dyDescent="0.15">
      <c r="B111" s="19">
        <v>44612</v>
      </c>
      <c r="C111" s="42">
        <v>110</v>
      </c>
      <c r="D111" s="43" t="s">
        <v>146</v>
      </c>
      <c r="E111" s="71" t="s">
        <v>482</v>
      </c>
      <c r="H111" s="72" t="s">
        <v>501</v>
      </c>
      <c r="I111" s="72"/>
      <c r="J111" s="72"/>
      <c r="K111" s="72"/>
      <c r="L111" s="72"/>
      <c r="M111" s="72"/>
      <c r="N111" s="72"/>
      <c r="O111" s="72"/>
      <c r="Z111" s="13"/>
      <c r="AA111" s="13"/>
      <c r="AB111" s="73"/>
      <c r="AC111" s="7" t="str">
        <f>IF(H112="","",TEXT(H112,"@"))</f>
        <v>2556</v>
      </c>
      <c r="AD111" s="73" t="str">
        <f>VLOOKUP($AC111,デモテーブル[#All],2,FALSE)</f>
        <v>ＯＮＥＥＴＦ東証ＲＥＩＴ</v>
      </c>
      <c r="AE111" s="73" t="s">
        <v>15</v>
      </c>
      <c r="AF111" s="74" t="e">
        <f>AP111/AJ111</f>
        <v>#VALUE!</v>
      </c>
      <c r="AG111" s="73"/>
      <c r="AH111" s="75" t="e">
        <f>(AP111-AR111)/AF111</f>
        <v>#VALUE!</v>
      </c>
      <c r="AI111" s="73"/>
      <c r="AJ111" s="81" t="s">
        <v>573</v>
      </c>
      <c r="AK111" s="73"/>
      <c r="AL111" s="73"/>
      <c r="AM111" s="73"/>
      <c r="AN111" s="73"/>
      <c r="AO111" s="73"/>
      <c r="AP111" s="65">
        <f>IF(H115="","",VALUE(LEFT(H115,FIND("円",H115)-1)))</f>
        <v>60155.5</v>
      </c>
      <c r="AQ111" s="73"/>
      <c r="AR111" s="76">
        <f>IF(H117="","",VALUE(LEFT(H117,FIND("円",H117)-1)))</f>
        <v>7176</v>
      </c>
      <c r="AS111" s="77">
        <f t="shared" ref="AS111" si="15">AR111/(AP111-AR111)</f>
        <v>0.13544861691786445</v>
      </c>
      <c r="AT111" s="23"/>
      <c r="AU111" s="23"/>
      <c r="AV111" s="71" t="str">
        <f>VLOOKUP($AC111,デモテーブル[#All],3,FALSE)</f>
        <v>1株式・投信等</v>
      </c>
      <c r="AW111" s="71" t="str">
        <f>VLOOKUP($AC111,デモテーブル[#All],4,FALSE)</f>
        <v>1株式</v>
      </c>
      <c r="AX111" s="71" t="str">
        <f>VLOOKUP($AC111,デモテーブル[#All],5,FALSE)</f>
        <v>不動産</v>
      </c>
      <c r="AY111" s="71" t="str">
        <f>VLOOKUP($AC111,デモテーブル[#All],6,FALSE)</f>
        <v>Jリート</v>
      </c>
      <c r="AZ111" s="71" t="str">
        <f>VLOOKUP($AC111,デモテーブル[#All],7,FALSE)</f>
        <v>01 日本円</v>
      </c>
    </row>
    <row r="112" spans="2:52" x14ac:dyDescent="0.15">
      <c r="B112" s="19">
        <v>44612</v>
      </c>
      <c r="C112" s="45">
        <v>111</v>
      </c>
      <c r="D112" s="43" t="s">
        <v>146</v>
      </c>
      <c r="E112" s="71" t="s">
        <v>482</v>
      </c>
      <c r="H112" s="72">
        <v>2556</v>
      </c>
      <c r="I112" s="72"/>
      <c r="J112" s="72"/>
      <c r="K112" s="72"/>
      <c r="L112" s="72"/>
      <c r="M112" s="72"/>
      <c r="N112" s="72"/>
      <c r="O112" s="72"/>
      <c r="Z112" s="13"/>
      <c r="AA112" s="13"/>
      <c r="AB112" s="73"/>
      <c r="AC112" s="78"/>
      <c r="AD112" s="73" t="e">
        <f>VLOOKUP($AC112,デモテーブル[#All],2,FALSE)</f>
        <v>#N/A</v>
      </c>
      <c r="AE112" s="73"/>
      <c r="AF112" s="74"/>
      <c r="AG112" s="73"/>
      <c r="AH112" s="73"/>
      <c r="AI112" s="73"/>
      <c r="AJ112" s="73"/>
      <c r="AK112" s="73"/>
      <c r="AL112" s="73"/>
      <c r="AM112" s="73"/>
      <c r="AN112" s="73"/>
      <c r="AO112" s="73"/>
      <c r="AP112" s="65"/>
      <c r="AQ112" s="73"/>
      <c r="AR112" s="76"/>
      <c r="AS112" s="77" t="e">
        <v>#DIV/0!</v>
      </c>
      <c r="AT112" s="23"/>
      <c r="AU112" s="23"/>
      <c r="AV112" s="71" t="e">
        <f>VLOOKUP($AC112,デモテーブル[#All],3,FALSE)</f>
        <v>#N/A</v>
      </c>
      <c r="AW112" s="71" t="e">
        <f>VLOOKUP($AC112,デモテーブル[#All],4,FALSE)</f>
        <v>#N/A</v>
      </c>
      <c r="AX112" s="71" t="e">
        <f>VLOOKUP($AC112,デモテーブル[#All],5,FALSE)</f>
        <v>#N/A</v>
      </c>
      <c r="AY112" s="71" t="e">
        <f>VLOOKUP($AC112,デモテーブル[#All],6,FALSE)</f>
        <v>#N/A</v>
      </c>
      <c r="AZ112" s="71" t="e">
        <f>VLOOKUP($AC112,デモテーブル[#All],7,FALSE)</f>
        <v>#N/A</v>
      </c>
    </row>
    <row r="113" spans="2:52" x14ac:dyDescent="0.15">
      <c r="B113" s="19">
        <v>44612</v>
      </c>
      <c r="C113" s="42">
        <v>112</v>
      </c>
      <c r="D113" s="43" t="s">
        <v>146</v>
      </c>
      <c r="E113" s="71" t="s">
        <v>482</v>
      </c>
      <c r="H113" s="72" t="s">
        <v>501</v>
      </c>
      <c r="I113" s="72"/>
      <c r="J113" s="72"/>
      <c r="K113" s="72"/>
      <c r="L113" s="72"/>
      <c r="M113" s="72"/>
      <c r="N113" s="72"/>
      <c r="O113" s="72"/>
      <c r="Z113" s="13"/>
      <c r="AA113" s="13"/>
      <c r="AB113" s="73"/>
      <c r="AC113" s="78"/>
      <c r="AD113" s="73" t="e">
        <f>VLOOKUP($AC113,デモテーブル[#All],2,FALSE)</f>
        <v>#N/A</v>
      </c>
      <c r="AE113" s="73"/>
      <c r="AF113" s="74"/>
      <c r="AG113" s="73"/>
      <c r="AH113" s="73"/>
      <c r="AI113" s="73"/>
      <c r="AJ113" s="73"/>
      <c r="AK113" s="73"/>
      <c r="AL113" s="73"/>
      <c r="AM113" s="73"/>
      <c r="AN113" s="73"/>
      <c r="AO113" s="73"/>
      <c r="AP113" s="65"/>
      <c r="AQ113" s="73"/>
      <c r="AR113" s="76"/>
      <c r="AS113" s="77" t="e">
        <v>#DIV/0!</v>
      </c>
      <c r="AT113" s="23"/>
      <c r="AU113" s="23"/>
      <c r="AV113" s="71" t="e">
        <f>VLOOKUP($AC113,デモテーブル[#All],3,FALSE)</f>
        <v>#N/A</v>
      </c>
      <c r="AW113" s="71" t="e">
        <f>VLOOKUP($AC113,デモテーブル[#All],4,FALSE)</f>
        <v>#N/A</v>
      </c>
      <c r="AX113" s="71" t="e">
        <f>VLOOKUP($AC113,デモテーブル[#All],5,FALSE)</f>
        <v>#N/A</v>
      </c>
      <c r="AY113" s="71" t="e">
        <f>VLOOKUP($AC113,デモテーブル[#All],6,FALSE)</f>
        <v>#N/A</v>
      </c>
      <c r="AZ113" s="71" t="e">
        <f>VLOOKUP($AC113,デモテーブル[#All],7,FALSE)</f>
        <v>#N/A</v>
      </c>
    </row>
    <row r="114" spans="2:52" x14ac:dyDescent="0.15">
      <c r="B114" s="19">
        <v>44612</v>
      </c>
      <c r="C114" s="45">
        <v>113</v>
      </c>
      <c r="D114" s="43" t="s">
        <v>146</v>
      </c>
      <c r="E114" s="71" t="s">
        <v>482</v>
      </c>
      <c r="H114" s="72" t="s">
        <v>352</v>
      </c>
      <c r="I114" s="72"/>
      <c r="J114" s="72"/>
      <c r="K114" s="72"/>
      <c r="L114" s="72"/>
      <c r="M114" s="72"/>
      <c r="N114" s="72"/>
      <c r="O114" s="72"/>
      <c r="Z114" s="13"/>
      <c r="AA114" s="13"/>
      <c r="AB114" s="73"/>
      <c r="AC114" s="78"/>
      <c r="AD114" s="73" t="e">
        <f>VLOOKUP($AC114,デモテーブル[#All],2,FALSE)</f>
        <v>#N/A</v>
      </c>
      <c r="AE114" s="73"/>
      <c r="AF114" s="74"/>
      <c r="AG114" s="73"/>
      <c r="AH114" s="73"/>
      <c r="AI114" s="73"/>
      <c r="AJ114" s="73"/>
      <c r="AK114" s="73"/>
      <c r="AL114" s="73"/>
      <c r="AM114" s="73"/>
      <c r="AN114" s="73"/>
      <c r="AO114" s="73"/>
      <c r="AP114" s="65"/>
      <c r="AQ114" s="73"/>
      <c r="AR114" s="76"/>
      <c r="AS114" s="77" t="e">
        <v>#DIV/0!</v>
      </c>
      <c r="AT114" s="23"/>
      <c r="AU114" s="23"/>
      <c r="AV114" s="71" t="e">
        <f>VLOOKUP($AC114,デモテーブル[#All],3,FALSE)</f>
        <v>#N/A</v>
      </c>
      <c r="AW114" s="71" t="e">
        <f>VLOOKUP($AC114,デモテーブル[#All],4,FALSE)</f>
        <v>#N/A</v>
      </c>
      <c r="AX114" s="71" t="e">
        <f>VLOOKUP($AC114,デモテーブル[#All],5,FALSE)</f>
        <v>#N/A</v>
      </c>
      <c r="AY114" s="71" t="e">
        <f>VLOOKUP($AC114,デモテーブル[#All],6,FALSE)</f>
        <v>#N/A</v>
      </c>
      <c r="AZ114" s="71" t="e">
        <f>VLOOKUP($AC114,デモテーブル[#All],7,FALSE)</f>
        <v>#N/A</v>
      </c>
    </row>
    <row r="115" spans="2:52" x14ac:dyDescent="0.15">
      <c r="B115" s="19">
        <v>44612</v>
      </c>
      <c r="C115" s="42">
        <v>114</v>
      </c>
      <c r="D115" s="43" t="s">
        <v>146</v>
      </c>
      <c r="E115" s="71" t="s">
        <v>482</v>
      </c>
      <c r="H115" s="72" t="s">
        <v>514</v>
      </c>
      <c r="I115" s="72"/>
      <c r="J115" s="72"/>
      <c r="K115" s="72"/>
      <c r="L115" s="72"/>
      <c r="M115" s="72"/>
      <c r="N115" s="72"/>
      <c r="O115" s="72"/>
      <c r="Z115" s="13"/>
      <c r="AA115" s="13"/>
      <c r="AB115" s="73"/>
      <c r="AC115" s="78"/>
      <c r="AD115" s="73" t="e">
        <f>VLOOKUP($AC115,デモテーブル[#All],2,FALSE)</f>
        <v>#N/A</v>
      </c>
      <c r="AE115" s="73"/>
      <c r="AF115" s="74"/>
      <c r="AG115" s="73"/>
      <c r="AH115" s="73"/>
      <c r="AI115" s="73"/>
      <c r="AJ115" s="73"/>
      <c r="AK115" s="73"/>
      <c r="AL115" s="73"/>
      <c r="AM115" s="73"/>
      <c r="AN115" s="73"/>
      <c r="AO115" s="73"/>
      <c r="AP115" s="65"/>
      <c r="AQ115" s="73"/>
      <c r="AR115" s="76"/>
      <c r="AS115" s="77" t="e">
        <v>#DIV/0!</v>
      </c>
      <c r="AT115" s="23"/>
      <c r="AU115" s="23"/>
      <c r="AV115" s="71" t="e">
        <f>VLOOKUP($AC115,デモテーブル[#All],3,FALSE)</f>
        <v>#N/A</v>
      </c>
      <c r="AW115" s="71" t="e">
        <f>VLOOKUP($AC115,デモテーブル[#All],4,FALSE)</f>
        <v>#N/A</v>
      </c>
      <c r="AX115" s="71" t="e">
        <f>VLOOKUP($AC115,デモテーブル[#All],5,FALSE)</f>
        <v>#N/A</v>
      </c>
      <c r="AY115" s="71" t="e">
        <f>VLOOKUP($AC115,デモテーブル[#All],6,FALSE)</f>
        <v>#N/A</v>
      </c>
      <c r="AZ115" s="71" t="e">
        <f>VLOOKUP($AC115,デモテーブル[#All],7,FALSE)</f>
        <v>#N/A</v>
      </c>
    </row>
    <row r="116" spans="2:52" x14ac:dyDescent="0.15">
      <c r="B116" s="19">
        <v>44612</v>
      </c>
      <c r="C116" s="45">
        <v>115</v>
      </c>
      <c r="D116" s="43" t="s">
        <v>146</v>
      </c>
      <c r="E116" s="71" t="s">
        <v>482</v>
      </c>
      <c r="H116" s="72" t="s">
        <v>353</v>
      </c>
      <c r="I116" s="72"/>
      <c r="J116" s="72"/>
      <c r="K116" s="72"/>
      <c r="L116" s="72"/>
      <c r="M116" s="72"/>
      <c r="N116" s="72"/>
      <c r="O116" s="72"/>
      <c r="Z116" s="13"/>
      <c r="AA116" s="13"/>
      <c r="AB116" s="73"/>
      <c r="AC116" s="78"/>
      <c r="AD116" s="73" t="e">
        <f>VLOOKUP($AC116,デモテーブル[#All],2,FALSE)</f>
        <v>#N/A</v>
      </c>
      <c r="AE116" s="73"/>
      <c r="AF116" s="74"/>
      <c r="AG116" s="73"/>
      <c r="AH116" s="73"/>
      <c r="AI116" s="73"/>
      <c r="AJ116" s="73"/>
      <c r="AK116" s="73"/>
      <c r="AL116" s="73"/>
      <c r="AM116" s="73"/>
      <c r="AN116" s="73"/>
      <c r="AO116" s="73"/>
      <c r="AP116" s="65"/>
      <c r="AQ116" s="73"/>
      <c r="AR116" s="76"/>
      <c r="AS116" s="77" t="e">
        <v>#DIV/0!</v>
      </c>
      <c r="AT116" s="23"/>
      <c r="AU116" s="23"/>
      <c r="AV116" s="71" t="e">
        <f>VLOOKUP($AC116,デモテーブル[#All],3,FALSE)</f>
        <v>#N/A</v>
      </c>
      <c r="AW116" s="71" t="e">
        <f>VLOOKUP($AC116,デモテーブル[#All],4,FALSE)</f>
        <v>#N/A</v>
      </c>
      <c r="AX116" s="71" t="e">
        <f>VLOOKUP($AC116,デモテーブル[#All],5,FALSE)</f>
        <v>#N/A</v>
      </c>
      <c r="AY116" s="71" t="e">
        <f>VLOOKUP($AC116,デモテーブル[#All],6,FALSE)</f>
        <v>#N/A</v>
      </c>
      <c r="AZ116" s="71" t="e">
        <f>VLOOKUP($AC116,デモテーブル[#All],7,FALSE)</f>
        <v>#N/A</v>
      </c>
    </row>
    <row r="117" spans="2:52" x14ac:dyDescent="0.15">
      <c r="B117" s="19">
        <v>44612</v>
      </c>
      <c r="C117" s="42">
        <v>116</v>
      </c>
      <c r="D117" s="43" t="s">
        <v>146</v>
      </c>
      <c r="E117" s="71" t="s">
        <v>482</v>
      </c>
      <c r="H117" s="72" t="s">
        <v>536</v>
      </c>
      <c r="I117" s="72"/>
      <c r="J117" s="72"/>
      <c r="K117" s="72"/>
      <c r="L117" s="72"/>
      <c r="M117" s="72"/>
      <c r="N117" s="72"/>
      <c r="O117" s="72"/>
      <c r="Z117" s="13"/>
      <c r="AA117" s="13"/>
      <c r="AB117" s="73"/>
      <c r="AC117" s="78"/>
      <c r="AD117" s="73" t="e">
        <f>VLOOKUP($AC117,デモテーブル[#All],2,FALSE)</f>
        <v>#N/A</v>
      </c>
      <c r="AE117" s="73"/>
      <c r="AF117" s="74"/>
      <c r="AG117" s="73"/>
      <c r="AH117" s="73"/>
      <c r="AI117" s="73"/>
      <c r="AJ117" s="73"/>
      <c r="AK117" s="73"/>
      <c r="AL117" s="73"/>
      <c r="AM117" s="73"/>
      <c r="AN117" s="73"/>
      <c r="AO117" s="73"/>
      <c r="AP117" s="65"/>
      <c r="AQ117" s="73"/>
      <c r="AR117" s="76"/>
      <c r="AS117" s="77" t="e">
        <v>#DIV/0!</v>
      </c>
      <c r="AT117" s="23"/>
      <c r="AU117" s="23"/>
      <c r="AV117" s="71" t="e">
        <f>VLOOKUP($AC117,デモテーブル[#All],3,FALSE)</f>
        <v>#N/A</v>
      </c>
      <c r="AW117" s="71" t="e">
        <f>VLOOKUP($AC117,デモテーブル[#All],4,FALSE)</f>
        <v>#N/A</v>
      </c>
      <c r="AX117" s="71" t="e">
        <f>VLOOKUP($AC117,デモテーブル[#All],5,FALSE)</f>
        <v>#N/A</v>
      </c>
      <c r="AY117" s="71" t="e">
        <f>VLOOKUP($AC117,デモテーブル[#All],6,FALSE)</f>
        <v>#N/A</v>
      </c>
      <c r="AZ117" s="71" t="e">
        <f>VLOOKUP($AC117,デモテーブル[#All],7,FALSE)</f>
        <v>#N/A</v>
      </c>
    </row>
    <row r="118" spans="2:52" x14ac:dyDescent="0.15">
      <c r="B118" s="19">
        <v>44612</v>
      </c>
      <c r="C118" s="45">
        <v>117</v>
      </c>
      <c r="D118" s="43" t="s">
        <v>146</v>
      </c>
      <c r="E118" s="71" t="s">
        <v>482</v>
      </c>
      <c r="H118" s="72" t="s">
        <v>78</v>
      </c>
      <c r="I118" s="72"/>
      <c r="J118" s="72"/>
      <c r="K118" s="72"/>
      <c r="L118" s="72"/>
      <c r="M118" s="72"/>
      <c r="N118" s="72"/>
      <c r="O118" s="72"/>
      <c r="Z118" s="13"/>
      <c r="AA118" s="13"/>
      <c r="AB118" s="73"/>
      <c r="AC118" s="7" t="str">
        <f>IF(H119="","",TEXT(H119,"@"))</f>
        <v>2558</v>
      </c>
      <c r="AD118" s="73" t="str">
        <f>VLOOKUP($AC118,デモテーブル[#All],2,FALSE)</f>
        <v>ＭＡＸＩＳ米国株式（Ｓ＆Ｐ５００）上場投信</v>
      </c>
      <c r="AE118" s="73" t="s">
        <v>15</v>
      </c>
      <c r="AF118" s="74" t="e">
        <f>AP118/AJ118</f>
        <v>#VALUE!</v>
      </c>
      <c r="AG118" s="73"/>
      <c r="AH118" s="75" t="e">
        <f>(AP118-AR118)/AF118</f>
        <v>#VALUE!</v>
      </c>
      <c r="AI118" s="73"/>
      <c r="AJ118" s="81" t="s">
        <v>573</v>
      </c>
      <c r="AK118" s="73"/>
      <c r="AL118" s="73"/>
      <c r="AM118" s="73"/>
      <c r="AN118" s="73"/>
      <c r="AO118" s="73"/>
      <c r="AP118" s="65">
        <f>IF(H122="","",VALUE(LEFT(H122,FIND("円",H122)-1)))</f>
        <v>56940</v>
      </c>
      <c r="AQ118" s="73"/>
      <c r="AR118" s="76">
        <f>IF(H124="","",VALUE(LEFT(H124,FIND("円",H124)-1)))</f>
        <v>17848</v>
      </c>
      <c r="AS118" s="77">
        <f t="shared" ref="AS118" si="16">AR118/(AP118-AR118)</f>
        <v>0.45656400286503634</v>
      </c>
      <c r="AT118" s="23"/>
      <c r="AU118" s="23"/>
      <c r="AV118" s="71" t="str">
        <f>VLOOKUP($AC118,デモテーブル[#All],3,FALSE)</f>
        <v>1株式・投信等</v>
      </c>
      <c r="AW118" s="71" t="str">
        <f>VLOOKUP($AC118,デモテーブル[#All],4,FALSE)</f>
        <v>1株式</v>
      </c>
      <c r="AX118" s="71" t="str">
        <f>VLOOKUP($AC118,デモテーブル[#All],5,FALSE)</f>
        <v>指数</v>
      </c>
      <c r="AY118" s="71" t="str">
        <f>VLOOKUP($AC118,デモテーブル[#All],6,FALSE)</f>
        <v>SP500指数</v>
      </c>
      <c r="AZ118" s="71" t="str">
        <f>VLOOKUP($AC118,デモテーブル[#All],7,FALSE)</f>
        <v>01 日本円</v>
      </c>
    </row>
    <row r="119" spans="2:52" x14ac:dyDescent="0.15">
      <c r="B119" s="19">
        <v>44612</v>
      </c>
      <c r="C119" s="42">
        <v>118</v>
      </c>
      <c r="D119" s="43" t="s">
        <v>146</v>
      </c>
      <c r="E119" s="71" t="s">
        <v>482</v>
      </c>
      <c r="H119" s="72">
        <v>2558</v>
      </c>
      <c r="I119" s="72"/>
      <c r="J119" s="72"/>
      <c r="K119" s="72"/>
      <c r="L119" s="72"/>
      <c r="M119" s="72"/>
      <c r="N119" s="72"/>
      <c r="O119" s="72"/>
      <c r="Z119" s="13"/>
      <c r="AA119" s="13"/>
      <c r="AB119" s="73"/>
      <c r="AC119" s="78"/>
      <c r="AD119" s="73" t="e">
        <f>VLOOKUP($AC119,デモテーブル[#All],2,FALSE)</f>
        <v>#N/A</v>
      </c>
      <c r="AE119" s="73"/>
      <c r="AF119" s="74"/>
      <c r="AG119" s="73"/>
      <c r="AH119" s="73"/>
      <c r="AI119" s="73"/>
      <c r="AJ119" s="73"/>
      <c r="AK119" s="73"/>
      <c r="AL119" s="73"/>
      <c r="AM119" s="73"/>
      <c r="AN119" s="73"/>
      <c r="AO119" s="73"/>
      <c r="AP119" s="65"/>
      <c r="AQ119" s="73"/>
      <c r="AR119" s="76"/>
      <c r="AS119" s="77" t="e">
        <v>#DIV/0!</v>
      </c>
      <c r="AT119" s="23"/>
      <c r="AU119" s="23"/>
      <c r="AV119" s="71" t="e">
        <f>VLOOKUP($AC119,デモテーブル[#All],3,FALSE)</f>
        <v>#N/A</v>
      </c>
      <c r="AW119" s="71" t="e">
        <f>VLOOKUP($AC119,デモテーブル[#All],4,FALSE)</f>
        <v>#N/A</v>
      </c>
      <c r="AX119" s="71" t="e">
        <f>VLOOKUP($AC119,デモテーブル[#All],5,FALSE)</f>
        <v>#N/A</v>
      </c>
      <c r="AY119" s="71" t="e">
        <f>VLOOKUP($AC119,デモテーブル[#All],6,FALSE)</f>
        <v>#N/A</v>
      </c>
      <c r="AZ119" s="71" t="e">
        <f>VLOOKUP($AC119,デモテーブル[#All],7,FALSE)</f>
        <v>#N/A</v>
      </c>
    </row>
    <row r="120" spans="2:52" x14ac:dyDescent="0.15">
      <c r="B120" s="19">
        <v>44612</v>
      </c>
      <c r="C120" s="45">
        <v>119</v>
      </c>
      <c r="D120" s="43" t="s">
        <v>146</v>
      </c>
      <c r="E120" s="71" t="s">
        <v>482</v>
      </c>
      <c r="H120" s="72" t="s">
        <v>78</v>
      </c>
      <c r="I120" s="72"/>
      <c r="J120" s="72"/>
      <c r="K120" s="72"/>
      <c r="L120" s="72"/>
      <c r="M120" s="72"/>
      <c r="N120" s="72"/>
      <c r="O120" s="72"/>
      <c r="Z120" s="13"/>
      <c r="AA120" s="13"/>
      <c r="AB120" s="73"/>
      <c r="AC120" s="78"/>
      <c r="AD120" s="73" t="e">
        <f>VLOOKUP($AC120,デモテーブル[#All],2,FALSE)</f>
        <v>#N/A</v>
      </c>
      <c r="AE120" s="73"/>
      <c r="AF120" s="74"/>
      <c r="AG120" s="73"/>
      <c r="AH120" s="73"/>
      <c r="AI120" s="73"/>
      <c r="AJ120" s="73"/>
      <c r="AK120" s="73"/>
      <c r="AL120" s="73"/>
      <c r="AM120" s="73"/>
      <c r="AN120" s="73"/>
      <c r="AO120" s="73"/>
      <c r="AP120" s="65"/>
      <c r="AQ120" s="73"/>
      <c r="AR120" s="76"/>
      <c r="AS120" s="77" t="e">
        <v>#DIV/0!</v>
      </c>
      <c r="AT120" s="23"/>
      <c r="AU120" s="23"/>
      <c r="AV120" s="71" t="e">
        <f>VLOOKUP($AC120,デモテーブル[#All],3,FALSE)</f>
        <v>#N/A</v>
      </c>
      <c r="AW120" s="71" t="e">
        <f>VLOOKUP($AC120,デモテーブル[#All],4,FALSE)</f>
        <v>#N/A</v>
      </c>
      <c r="AX120" s="71" t="e">
        <f>VLOOKUP($AC120,デモテーブル[#All],5,FALSE)</f>
        <v>#N/A</v>
      </c>
      <c r="AY120" s="71" t="e">
        <f>VLOOKUP($AC120,デモテーブル[#All],6,FALSE)</f>
        <v>#N/A</v>
      </c>
      <c r="AZ120" s="71" t="e">
        <f>VLOOKUP($AC120,デモテーブル[#All],7,FALSE)</f>
        <v>#N/A</v>
      </c>
    </row>
    <row r="121" spans="2:52" x14ac:dyDescent="0.15">
      <c r="B121" s="19">
        <v>44612</v>
      </c>
      <c r="C121" s="42">
        <v>120</v>
      </c>
      <c r="D121" s="43" t="s">
        <v>146</v>
      </c>
      <c r="E121" s="71" t="s">
        <v>482</v>
      </c>
      <c r="H121" s="72" t="s">
        <v>352</v>
      </c>
      <c r="I121" s="72"/>
      <c r="J121" s="72"/>
      <c r="K121" s="72"/>
      <c r="L121" s="72"/>
      <c r="M121" s="72"/>
      <c r="N121" s="72"/>
      <c r="O121" s="72"/>
      <c r="Z121" s="13"/>
      <c r="AA121" s="13"/>
      <c r="AB121" s="73"/>
      <c r="AC121" s="78"/>
      <c r="AD121" s="73" t="e">
        <f>VLOOKUP($AC121,デモテーブル[#All],2,FALSE)</f>
        <v>#N/A</v>
      </c>
      <c r="AE121" s="73"/>
      <c r="AF121" s="74"/>
      <c r="AG121" s="73"/>
      <c r="AH121" s="73"/>
      <c r="AI121" s="73"/>
      <c r="AJ121" s="73"/>
      <c r="AK121" s="73"/>
      <c r="AL121" s="73"/>
      <c r="AM121" s="73"/>
      <c r="AN121" s="73"/>
      <c r="AO121" s="73"/>
      <c r="AP121" s="65"/>
      <c r="AQ121" s="73"/>
      <c r="AR121" s="76"/>
      <c r="AS121" s="77" t="e">
        <v>#DIV/0!</v>
      </c>
      <c r="AT121" s="23"/>
      <c r="AU121" s="23"/>
      <c r="AV121" s="71" t="e">
        <f>VLOOKUP($AC121,デモテーブル[#All],3,FALSE)</f>
        <v>#N/A</v>
      </c>
      <c r="AW121" s="71" t="e">
        <f>VLOOKUP($AC121,デモテーブル[#All],4,FALSE)</f>
        <v>#N/A</v>
      </c>
      <c r="AX121" s="71" t="e">
        <f>VLOOKUP($AC121,デモテーブル[#All],5,FALSE)</f>
        <v>#N/A</v>
      </c>
      <c r="AY121" s="71" t="e">
        <f>VLOOKUP($AC121,デモテーブル[#All],6,FALSE)</f>
        <v>#N/A</v>
      </c>
      <c r="AZ121" s="71" t="e">
        <f>VLOOKUP($AC121,デモテーブル[#All],7,FALSE)</f>
        <v>#N/A</v>
      </c>
    </row>
    <row r="122" spans="2:52" x14ac:dyDescent="0.15">
      <c r="B122" s="19">
        <v>44612</v>
      </c>
      <c r="C122" s="45">
        <v>121</v>
      </c>
      <c r="D122" s="43" t="s">
        <v>146</v>
      </c>
      <c r="E122" s="71" t="s">
        <v>482</v>
      </c>
      <c r="H122" s="72" t="s">
        <v>537</v>
      </c>
      <c r="I122" s="72"/>
      <c r="J122" s="72"/>
      <c r="K122" s="72"/>
      <c r="L122" s="72"/>
      <c r="M122" s="72"/>
      <c r="N122" s="72"/>
      <c r="O122" s="72"/>
      <c r="Z122" s="13"/>
      <c r="AA122" s="13"/>
      <c r="AB122" s="73"/>
      <c r="AC122" s="78"/>
      <c r="AD122" s="73" t="e">
        <f>VLOOKUP($AC122,デモテーブル[#All],2,FALSE)</f>
        <v>#N/A</v>
      </c>
      <c r="AE122" s="73"/>
      <c r="AF122" s="74"/>
      <c r="AG122" s="73"/>
      <c r="AH122" s="73"/>
      <c r="AI122" s="73"/>
      <c r="AJ122" s="73"/>
      <c r="AK122" s="73"/>
      <c r="AL122" s="73"/>
      <c r="AM122" s="73"/>
      <c r="AN122" s="73"/>
      <c r="AO122" s="73"/>
      <c r="AP122" s="65"/>
      <c r="AQ122" s="73"/>
      <c r="AR122" s="76"/>
      <c r="AS122" s="77" t="e">
        <v>#DIV/0!</v>
      </c>
      <c r="AT122" s="23"/>
      <c r="AU122" s="23"/>
      <c r="AV122" s="71" t="e">
        <f>VLOOKUP($AC122,デモテーブル[#All],3,FALSE)</f>
        <v>#N/A</v>
      </c>
      <c r="AW122" s="71" t="e">
        <f>VLOOKUP($AC122,デモテーブル[#All],4,FALSE)</f>
        <v>#N/A</v>
      </c>
      <c r="AX122" s="71" t="e">
        <f>VLOOKUP($AC122,デモテーブル[#All],5,FALSE)</f>
        <v>#N/A</v>
      </c>
      <c r="AY122" s="71" t="e">
        <f>VLOOKUP($AC122,デモテーブル[#All],6,FALSE)</f>
        <v>#N/A</v>
      </c>
      <c r="AZ122" s="71" t="e">
        <f>VLOOKUP($AC122,デモテーブル[#All],7,FALSE)</f>
        <v>#N/A</v>
      </c>
    </row>
    <row r="123" spans="2:52" x14ac:dyDescent="0.15">
      <c r="B123" s="19">
        <v>44612</v>
      </c>
      <c r="C123" s="42">
        <v>122</v>
      </c>
      <c r="D123" s="43" t="s">
        <v>146</v>
      </c>
      <c r="E123" s="71" t="s">
        <v>482</v>
      </c>
      <c r="H123" s="72" t="s">
        <v>353</v>
      </c>
      <c r="I123" s="72"/>
      <c r="J123" s="72"/>
      <c r="K123" s="72"/>
      <c r="L123" s="72"/>
      <c r="M123" s="72"/>
      <c r="N123" s="72"/>
      <c r="O123" s="72"/>
      <c r="Z123" s="13"/>
      <c r="AA123" s="13"/>
      <c r="AB123" s="73"/>
      <c r="AC123" s="78"/>
      <c r="AD123" s="73" t="e">
        <f>VLOOKUP($AC123,デモテーブル[#All],2,FALSE)</f>
        <v>#N/A</v>
      </c>
      <c r="AE123" s="73"/>
      <c r="AF123" s="74"/>
      <c r="AG123" s="73"/>
      <c r="AH123" s="73"/>
      <c r="AI123" s="73"/>
      <c r="AJ123" s="73"/>
      <c r="AK123" s="73"/>
      <c r="AL123" s="73"/>
      <c r="AM123" s="73"/>
      <c r="AN123" s="73"/>
      <c r="AO123" s="73"/>
      <c r="AP123" s="65"/>
      <c r="AQ123" s="73"/>
      <c r="AR123" s="76"/>
      <c r="AS123" s="77" t="e">
        <v>#DIV/0!</v>
      </c>
      <c r="AT123" s="23"/>
      <c r="AU123" s="23"/>
      <c r="AV123" s="71" t="e">
        <f>VLOOKUP($AC123,デモテーブル[#All],3,FALSE)</f>
        <v>#N/A</v>
      </c>
      <c r="AW123" s="71" t="e">
        <f>VLOOKUP($AC123,デモテーブル[#All],4,FALSE)</f>
        <v>#N/A</v>
      </c>
      <c r="AX123" s="71" t="e">
        <f>VLOOKUP($AC123,デモテーブル[#All],5,FALSE)</f>
        <v>#N/A</v>
      </c>
      <c r="AY123" s="71" t="e">
        <f>VLOOKUP($AC123,デモテーブル[#All],6,FALSE)</f>
        <v>#N/A</v>
      </c>
      <c r="AZ123" s="71" t="e">
        <f>VLOOKUP($AC123,デモテーブル[#All],7,FALSE)</f>
        <v>#N/A</v>
      </c>
    </row>
    <row r="124" spans="2:52" x14ac:dyDescent="0.15">
      <c r="B124" s="19">
        <v>44612</v>
      </c>
      <c r="C124" s="45">
        <v>123</v>
      </c>
      <c r="D124" s="43" t="s">
        <v>146</v>
      </c>
      <c r="E124" s="71" t="s">
        <v>482</v>
      </c>
      <c r="H124" s="72" t="s">
        <v>538</v>
      </c>
      <c r="I124" s="72"/>
      <c r="J124" s="72"/>
      <c r="K124" s="72"/>
      <c r="L124" s="72"/>
      <c r="M124" s="72"/>
      <c r="N124" s="72"/>
      <c r="O124" s="72"/>
      <c r="Z124" s="13"/>
      <c r="AA124" s="13"/>
      <c r="AB124" s="73"/>
      <c r="AC124" s="78"/>
      <c r="AD124" s="73" t="e">
        <f>VLOOKUP($AC124,デモテーブル[#All],2,FALSE)</f>
        <v>#N/A</v>
      </c>
      <c r="AE124" s="73"/>
      <c r="AF124" s="74"/>
      <c r="AG124" s="73"/>
      <c r="AH124" s="73"/>
      <c r="AI124" s="73"/>
      <c r="AJ124" s="73"/>
      <c r="AK124" s="73"/>
      <c r="AL124" s="73"/>
      <c r="AM124" s="73"/>
      <c r="AN124" s="73"/>
      <c r="AO124" s="73"/>
      <c r="AP124" s="65"/>
      <c r="AQ124" s="73"/>
      <c r="AR124" s="76"/>
      <c r="AS124" s="77" t="e">
        <v>#DIV/0!</v>
      </c>
      <c r="AT124" s="23"/>
      <c r="AU124" s="23"/>
      <c r="AV124" s="71" t="e">
        <f>VLOOKUP($AC124,デモテーブル[#All],3,FALSE)</f>
        <v>#N/A</v>
      </c>
      <c r="AW124" s="71" t="e">
        <f>VLOOKUP($AC124,デモテーブル[#All],4,FALSE)</f>
        <v>#N/A</v>
      </c>
      <c r="AX124" s="71" t="e">
        <f>VLOOKUP($AC124,デモテーブル[#All],5,FALSE)</f>
        <v>#N/A</v>
      </c>
      <c r="AY124" s="71" t="e">
        <f>VLOOKUP($AC124,デモテーブル[#All],6,FALSE)</f>
        <v>#N/A</v>
      </c>
      <c r="AZ124" s="71" t="e">
        <f>VLOOKUP($AC124,デモテーブル[#All],7,FALSE)</f>
        <v>#N/A</v>
      </c>
    </row>
    <row r="125" spans="2:52" x14ac:dyDescent="0.15">
      <c r="B125" s="19">
        <v>44612</v>
      </c>
      <c r="C125" s="42">
        <v>124</v>
      </c>
      <c r="D125" s="43" t="s">
        <v>146</v>
      </c>
      <c r="E125" s="71" t="s">
        <v>482</v>
      </c>
      <c r="H125" s="72" t="s">
        <v>79</v>
      </c>
      <c r="I125" s="72"/>
      <c r="J125" s="72"/>
      <c r="K125" s="72"/>
      <c r="L125" s="72"/>
      <c r="M125" s="72"/>
      <c r="N125" s="72"/>
      <c r="O125" s="72"/>
      <c r="Z125" s="13"/>
      <c r="AA125" s="13"/>
      <c r="AB125" s="73"/>
      <c r="AC125" s="7" t="str">
        <f>IF(H126="","",TEXT(H126,"@"))</f>
        <v>2559</v>
      </c>
      <c r="AD125" s="73" t="str">
        <f>VLOOKUP($AC125,デモテーブル[#All],2,FALSE)</f>
        <v>ＭＡＸＩＳ全世界株式（オール・カントリー）上場投信</v>
      </c>
      <c r="AE125" s="73" t="s">
        <v>15</v>
      </c>
      <c r="AF125" s="74" t="e">
        <f>AP125/AJ125</f>
        <v>#VALUE!</v>
      </c>
      <c r="AG125" s="73"/>
      <c r="AH125" s="75" t="e">
        <f>(AP125-AR125)/AF125</f>
        <v>#VALUE!</v>
      </c>
      <c r="AI125" s="73"/>
      <c r="AJ125" s="81" t="s">
        <v>573</v>
      </c>
      <c r="AK125" s="73"/>
      <c r="AL125" s="73"/>
      <c r="AM125" s="73"/>
      <c r="AN125" s="73"/>
      <c r="AO125" s="73"/>
      <c r="AP125" s="65">
        <f>IF(H129="","",VALUE(LEFT(H129,FIND("円",H129)-1)))</f>
        <v>26160</v>
      </c>
      <c r="AQ125" s="73"/>
      <c r="AR125" s="76">
        <f>IF(H131="","",VALUE(LEFT(H131,FIND("円",H131)-1)))</f>
        <v>10800</v>
      </c>
      <c r="AS125" s="77">
        <f t="shared" ref="AS125" si="17">AR125/(AP125-AR125)</f>
        <v>0.703125</v>
      </c>
      <c r="AT125" s="23"/>
      <c r="AU125" s="23"/>
      <c r="AV125" s="71" t="str">
        <f>VLOOKUP($AC125,デモテーブル[#All],3,FALSE)</f>
        <v>1株式・投信等</v>
      </c>
      <c r="AW125" s="71" t="str">
        <f>VLOOKUP($AC125,デモテーブル[#All],4,FALSE)</f>
        <v>1株式</v>
      </c>
      <c r="AX125" s="71" t="str">
        <f>VLOOKUP($AC125,デモテーブル[#All],5,FALSE)</f>
        <v>指数</v>
      </c>
      <c r="AY125" s="71" t="str">
        <f>VLOOKUP($AC125,デモテーブル[#All],6,FALSE)</f>
        <v>全世界指数</v>
      </c>
      <c r="AZ125" s="71" t="str">
        <f>VLOOKUP($AC125,デモテーブル[#All],7,FALSE)</f>
        <v>01 日本円</v>
      </c>
    </row>
    <row r="126" spans="2:52" x14ac:dyDescent="0.15">
      <c r="B126" s="19">
        <v>44612</v>
      </c>
      <c r="C126" s="45">
        <v>125</v>
      </c>
      <c r="D126" s="43" t="s">
        <v>146</v>
      </c>
      <c r="E126" s="71" t="s">
        <v>482</v>
      </c>
      <c r="H126" s="72">
        <v>2559</v>
      </c>
      <c r="I126" s="72"/>
      <c r="J126" s="72"/>
      <c r="K126" s="72"/>
      <c r="L126" s="72"/>
      <c r="M126" s="72"/>
      <c r="N126" s="72"/>
      <c r="O126" s="72"/>
      <c r="Z126" s="13"/>
      <c r="AA126" s="13"/>
      <c r="AB126" s="73"/>
      <c r="AC126" s="78"/>
      <c r="AD126" s="73" t="e">
        <f>VLOOKUP($AC126,デモテーブル[#All],2,FALSE)</f>
        <v>#N/A</v>
      </c>
      <c r="AE126" s="73"/>
      <c r="AF126" s="74"/>
      <c r="AG126" s="73"/>
      <c r="AH126" s="73"/>
      <c r="AI126" s="73"/>
      <c r="AJ126" s="73"/>
      <c r="AK126" s="73"/>
      <c r="AL126" s="73"/>
      <c r="AM126" s="73"/>
      <c r="AN126" s="73"/>
      <c r="AO126" s="73"/>
      <c r="AP126" s="65"/>
      <c r="AQ126" s="73"/>
      <c r="AR126" s="76"/>
      <c r="AS126" s="77" t="e">
        <v>#DIV/0!</v>
      </c>
      <c r="AT126" s="23"/>
      <c r="AU126" s="23"/>
      <c r="AV126" s="71" t="e">
        <f>VLOOKUP($AC126,デモテーブル[#All],3,FALSE)</f>
        <v>#N/A</v>
      </c>
      <c r="AW126" s="71" t="e">
        <f>VLOOKUP($AC126,デモテーブル[#All],4,FALSE)</f>
        <v>#N/A</v>
      </c>
      <c r="AX126" s="71" t="e">
        <f>VLOOKUP($AC126,デモテーブル[#All],5,FALSE)</f>
        <v>#N/A</v>
      </c>
      <c r="AY126" s="71" t="e">
        <f>VLOOKUP($AC126,デモテーブル[#All],6,FALSE)</f>
        <v>#N/A</v>
      </c>
      <c r="AZ126" s="71" t="e">
        <f>VLOOKUP($AC126,デモテーブル[#All],7,FALSE)</f>
        <v>#N/A</v>
      </c>
    </row>
    <row r="127" spans="2:52" x14ac:dyDescent="0.15">
      <c r="B127" s="19">
        <v>44612</v>
      </c>
      <c r="C127" s="42">
        <v>126</v>
      </c>
      <c r="D127" s="43" t="s">
        <v>146</v>
      </c>
      <c r="E127" s="71" t="s">
        <v>482</v>
      </c>
      <c r="H127" s="72" t="s">
        <v>79</v>
      </c>
      <c r="I127" s="72"/>
      <c r="J127" s="72"/>
      <c r="K127" s="72"/>
      <c r="L127" s="72"/>
      <c r="M127" s="72"/>
      <c r="N127" s="72"/>
      <c r="O127" s="72"/>
      <c r="Z127" s="13"/>
      <c r="AA127" s="13"/>
      <c r="AB127" s="73"/>
      <c r="AC127" s="78"/>
      <c r="AD127" s="73" t="e">
        <f>VLOOKUP($AC127,デモテーブル[#All],2,FALSE)</f>
        <v>#N/A</v>
      </c>
      <c r="AE127" s="73"/>
      <c r="AF127" s="74"/>
      <c r="AG127" s="73"/>
      <c r="AH127" s="73"/>
      <c r="AI127" s="73"/>
      <c r="AJ127" s="73"/>
      <c r="AK127" s="73"/>
      <c r="AL127" s="73"/>
      <c r="AM127" s="73"/>
      <c r="AN127" s="73"/>
      <c r="AO127" s="73"/>
      <c r="AP127" s="65"/>
      <c r="AQ127" s="73"/>
      <c r="AR127" s="76"/>
      <c r="AS127" s="77" t="e">
        <v>#DIV/0!</v>
      </c>
      <c r="AT127" s="23"/>
      <c r="AU127" s="23"/>
      <c r="AV127" s="71" t="e">
        <f>VLOOKUP($AC127,デモテーブル[#All],3,FALSE)</f>
        <v>#N/A</v>
      </c>
      <c r="AW127" s="71" t="e">
        <f>VLOOKUP($AC127,デモテーブル[#All],4,FALSE)</f>
        <v>#N/A</v>
      </c>
      <c r="AX127" s="71" t="e">
        <f>VLOOKUP($AC127,デモテーブル[#All],5,FALSE)</f>
        <v>#N/A</v>
      </c>
      <c r="AY127" s="71" t="e">
        <f>VLOOKUP($AC127,デモテーブル[#All],6,FALSE)</f>
        <v>#N/A</v>
      </c>
      <c r="AZ127" s="71" t="e">
        <f>VLOOKUP($AC127,デモテーブル[#All],7,FALSE)</f>
        <v>#N/A</v>
      </c>
    </row>
    <row r="128" spans="2:52" x14ac:dyDescent="0.15">
      <c r="B128" s="19">
        <v>44612</v>
      </c>
      <c r="C128" s="45">
        <v>127</v>
      </c>
      <c r="D128" s="43" t="s">
        <v>146</v>
      </c>
      <c r="E128" s="71" t="s">
        <v>482</v>
      </c>
      <c r="H128" s="72" t="s">
        <v>352</v>
      </c>
      <c r="I128" s="72"/>
      <c r="J128" s="72"/>
      <c r="K128" s="72"/>
      <c r="L128" s="72"/>
      <c r="M128" s="72"/>
      <c r="N128" s="72"/>
      <c r="O128" s="72"/>
      <c r="Z128" s="13"/>
      <c r="AA128" s="13"/>
      <c r="AB128" s="73"/>
      <c r="AC128" s="78"/>
      <c r="AD128" s="73" t="e">
        <f>VLOOKUP($AC128,デモテーブル[#All],2,FALSE)</f>
        <v>#N/A</v>
      </c>
      <c r="AE128" s="73"/>
      <c r="AF128" s="74"/>
      <c r="AG128" s="73"/>
      <c r="AH128" s="73"/>
      <c r="AI128" s="73"/>
      <c r="AJ128" s="73"/>
      <c r="AK128" s="73"/>
      <c r="AL128" s="73"/>
      <c r="AM128" s="73"/>
      <c r="AN128" s="73"/>
      <c r="AO128" s="73"/>
      <c r="AP128" s="65"/>
      <c r="AQ128" s="73"/>
      <c r="AR128" s="76"/>
      <c r="AS128" s="77" t="e">
        <v>#DIV/0!</v>
      </c>
      <c r="AT128" s="23"/>
      <c r="AU128" s="23"/>
      <c r="AV128" s="71" t="e">
        <f>VLOOKUP($AC128,デモテーブル[#All],3,FALSE)</f>
        <v>#N/A</v>
      </c>
      <c r="AW128" s="71" t="e">
        <f>VLOOKUP($AC128,デモテーブル[#All],4,FALSE)</f>
        <v>#N/A</v>
      </c>
      <c r="AX128" s="71" t="e">
        <f>VLOOKUP($AC128,デモテーブル[#All],5,FALSE)</f>
        <v>#N/A</v>
      </c>
      <c r="AY128" s="71" t="e">
        <f>VLOOKUP($AC128,デモテーブル[#All],6,FALSE)</f>
        <v>#N/A</v>
      </c>
      <c r="AZ128" s="71" t="e">
        <f>VLOOKUP($AC128,デモテーブル[#All],7,FALSE)</f>
        <v>#N/A</v>
      </c>
    </row>
    <row r="129" spans="2:52" x14ac:dyDescent="0.15">
      <c r="B129" s="19">
        <v>44612</v>
      </c>
      <c r="C129" s="42">
        <v>128</v>
      </c>
      <c r="D129" s="43" t="s">
        <v>146</v>
      </c>
      <c r="E129" s="71" t="s">
        <v>482</v>
      </c>
      <c r="H129" s="72" t="s">
        <v>539</v>
      </c>
      <c r="I129" s="72"/>
      <c r="J129" s="72"/>
      <c r="K129" s="72"/>
      <c r="L129" s="72"/>
      <c r="M129" s="72"/>
      <c r="N129" s="72"/>
      <c r="O129" s="72"/>
      <c r="Z129" s="13"/>
      <c r="AA129" s="13"/>
      <c r="AB129" s="73"/>
      <c r="AC129" s="78"/>
      <c r="AD129" s="73" t="e">
        <f>VLOOKUP($AC129,デモテーブル[#All],2,FALSE)</f>
        <v>#N/A</v>
      </c>
      <c r="AE129" s="73"/>
      <c r="AF129" s="74"/>
      <c r="AG129" s="73"/>
      <c r="AH129" s="73"/>
      <c r="AI129" s="73"/>
      <c r="AJ129" s="73"/>
      <c r="AK129" s="73"/>
      <c r="AL129" s="73"/>
      <c r="AM129" s="73"/>
      <c r="AN129" s="73"/>
      <c r="AO129" s="73"/>
      <c r="AP129" s="65"/>
      <c r="AQ129" s="73"/>
      <c r="AR129" s="76"/>
      <c r="AS129" s="77" t="e">
        <v>#DIV/0!</v>
      </c>
      <c r="AT129" s="23"/>
      <c r="AU129" s="23"/>
      <c r="AV129" s="71" t="e">
        <f>VLOOKUP($AC129,デモテーブル[#All],3,FALSE)</f>
        <v>#N/A</v>
      </c>
      <c r="AW129" s="71" t="e">
        <f>VLOOKUP($AC129,デモテーブル[#All],4,FALSE)</f>
        <v>#N/A</v>
      </c>
      <c r="AX129" s="71" t="e">
        <f>VLOOKUP($AC129,デモテーブル[#All],5,FALSE)</f>
        <v>#N/A</v>
      </c>
      <c r="AY129" s="71" t="e">
        <f>VLOOKUP($AC129,デモテーブル[#All],6,FALSE)</f>
        <v>#N/A</v>
      </c>
      <c r="AZ129" s="71" t="e">
        <f>VLOOKUP($AC129,デモテーブル[#All],7,FALSE)</f>
        <v>#N/A</v>
      </c>
    </row>
    <row r="130" spans="2:52" x14ac:dyDescent="0.15">
      <c r="B130" s="19">
        <v>44612</v>
      </c>
      <c r="C130" s="45">
        <v>129</v>
      </c>
      <c r="D130" s="43" t="s">
        <v>146</v>
      </c>
      <c r="E130" s="71" t="s">
        <v>482</v>
      </c>
      <c r="H130" s="72" t="s">
        <v>353</v>
      </c>
      <c r="I130" s="72"/>
      <c r="J130" s="72"/>
      <c r="K130" s="72"/>
      <c r="L130" s="72"/>
      <c r="M130" s="72"/>
      <c r="N130" s="72"/>
      <c r="O130" s="72"/>
      <c r="Z130" s="13"/>
      <c r="AA130" s="13"/>
      <c r="AB130" s="73"/>
      <c r="AC130" s="78"/>
      <c r="AD130" s="73" t="e">
        <f>VLOOKUP($AC130,デモテーブル[#All],2,FALSE)</f>
        <v>#N/A</v>
      </c>
      <c r="AE130" s="73"/>
      <c r="AF130" s="74"/>
      <c r="AG130" s="73"/>
      <c r="AH130" s="73"/>
      <c r="AI130" s="73"/>
      <c r="AJ130" s="73"/>
      <c r="AK130" s="73"/>
      <c r="AL130" s="73"/>
      <c r="AM130" s="73"/>
      <c r="AN130" s="73"/>
      <c r="AO130" s="73"/>
      <c r="AP130" s="65"/>
      <c r="AQ130" s="73"/>
      <c r="AR130" s="76"/>
      <c r="AS130" s="77" t="e">
        <v>#DIV/0!</v>
      </c>
      <c r="AT130" s="23"/>
      <c r="AU130" s="23"/>
      <c r="AV130" s="71" t="e">
        <f>VLOOKUP($AC130,デモテーブル[#All],3,FALSE)</f>
        <v>#N/A</v>
      </c>
      <c r="AW130" s="71" t="e">
        <f>VLOOKUP($AC130,デモテーブル[#All],4,FALSE)</f>
        <v>#N/A</v>
      </c>
      <c r="AX130" s="71" t="e">
        <f>VLOOKUP($AC130,デモテーブル[#All],5,FALSE)</f>
        <v>#N/A</v>
      </c>
      <c r="AY130" s="71" t="e">
        <f>VLOOKUP($AC130,デモテーブル[#All],6,FALSE)</f>
        <v>#N/A</v>
      </c>
      <c r="AZ130" s="71" t="e">
        <f>VLOOKUP($AC130,デモテーブル[#All],7,FALSE)</f>
        <v>#N/A</v>
      </c>
    </row>
    <row r="131" spans="2:52" x14ac:dyDescent="0.15">
      <c r="B131" s="19">
        <v>44612</v>
      </c>
      <c r="C131" s="42">
        <v>130</v>
      </c>
      <c r="D131" s="43" t="s">
        <v>146</v>
      </c>
      <c r="E131" s="71" t="s">
        <v>482</v>
      </c>
      <c r="H131" s="72" t="s">
        <v>540</v>
      </c>
      <c r="I131" s="72"/>
      <c r="J131" s="72"/>
      <c r="K131" s="72"/>
      <c r="L131" s="72"/>
      <c r="M131" s="72"/>
      <c r="N131" s="72"/>
      <c r="O131" s="72"/>
      <c r="Z131" s="13"/>
      <c r="AA131" s="13"/>
      <c r="AB131" s="73"/>
      <c r="AC131" s="78"/>
      <c r="AD131" s="73" t="e">
        <f>VLOOKUP($AC131,デモテーブル[#All],2,FALSE)</f>
        <v>#N/A</v>
      </c>
      <c r="AE131" s="73"/>
      <c r="AF131" s="74"/>
      <c r="AG131" s="73"/>
      <c r="AH131" s="73"/>
      <c r="AI131" s="73"/>
      <c r="AJ131" s="73"/>
      <c r="AK131" s="73"/>
      <c r="AL131" s="73"/>
      <c r="AM131" s="73"/>
      <c r="AN131" s="73"/>
      <c r="AO131" s="73"/>
      <c r="AP131" s="65"/>
      <c r="AQ131" s="73"/>
      <c r="AR131" s="76"/>
      <c r="AS131" s="77" t="e">
        <v>#DIV/0!</v>
      </c>
      <c r="AT131" s="23"/>
      <c r="AU131" s="23"/>
      <c r="AV131" s="71" t="e">
        <f>VLOOKUP($AC131,デモテーブル[#All],3,FALSE)</f>
        <v>#N/A</v>
      </c>
      <c r="AW131" s="71" t="e">
        <f>VLOOKUP($AC131,デモテーブル[#All],4,FALSE)</f>
        <v>#N/A</v>
      </c>
      <c r="AX131" s="71" t="e">
        <f>VLOOKUP($AC131,デモテーブル[#All],5,FALSE)</f>
        <v>#N/A</v>
      </c>
      <c r="AY131" s="71" t="e">
        <f>VLOOKUP($AC131,デモテーブル[#All],6,FALSE)</f>
        <v>#N/A</v>
      </c>
      <c r="AZ131" s="71" t="e">
        <f>VLOOKUP($AC131,デモテーブル[#All],7,FALSE)</f>
        <v>#N/A</v>
      </c>
    </row>
    <row r="132" spans="2:52" x14ac:dyDescent="0.15">
      <c r="B132" s="19">
        <v>44612</v>
      </c>
      <c r="C132" s="45">
        <v>131</v>
      </c>
      <c r="D132" s="43" t="s">
        <v>146</v>
      </c>
      <c r="E132" s="71" t="s">
        <v>482</v>
      </c>
      <c r="H132" s="72" t="s">
        <v>502</v>
      </c>
      <c r="I132" s="72"/>
      <c r="J132" s="72"/>
      <c r="K132" s="72"/>
      <c r="L132" s="72"/>
      <c r="M132" s="72"/>
      <c r="N132" s="72"/>
      <c r="O132" s="72"/>
      <c r="Z132" s="13"/>
      <c r="AA132" s="13"/>
      <c r="AB132" s="73"/>
      <c r="AC132" s="7" t="str">
        <f>IF(H133="","",TEXT(H133,"@"))</f>
        <v>2621</v>
      </c>
      <c r="AD132" s="73" t="str">
        <f>VLOOKUP($AC132,デモテーブル[#All],2,FALSE)</f>
        <v>ｉＳ米国債二十ヘジ</v>
      </c>
      <c r="AE132" s="73" t="s">
        <v>15</v>
      </c>
      <c r="AF132" s="74" t="e">
        <f>AP132/AJ132</f>
        <v>#VALUE!</v>
      </c>
      <c r="AG132" s="73"/>
      <c r="AH132" s="75" t="e">
        <f>(AP132-AR132)/AF132</f>
        <v>#VALUE!</v>
      </c>
      <c r="AI132" s="73"/>
      <c r="AJ132" s="81" t="s">
        <v>573</v>
      </c>
      <c r="AK132" s="73"/>
      <c r="AL132" s="73"/>
      <c r="AM132" s="73"/>
      <c r="AN132" s="73"/>
      <c r="AO132" s="73"/>
      <c r="AP132" s="65">
        <f>IF(H136="","",VALUE(LEFT(H136,FIND("円",H136)-1)))</f>
        <v>39330</v>
      </c>
      <c r="AQ132" s="73"/>
      <c r="AR132" s="76">
        <f>IF(H138="","",VALUE(LEFT(H138,FIND("円",H138)-1)))</f>
        <v>-798</v>
      </c>
      <c r="AS132" s="77">
        <f t="shared" ref="AS132" si="18">AR132/(AP132-AR132)</f>
        <v>-1.9886363636363636E-2</v>
      </c>
      <c r="AT132" s="23"/>
      <c r="AU132" s="23"/>
      <c r="AV132" s="71" t="str">
        <f>VLOOKUP($AC132,デモテーブル[#All],3,FALSE)</f>
        <v>2現金・米国債など</v>
      </c>
      <c r="AW132" s="71" t="str">
        <f>VLOOKUP($AC132,デモテーブル[#All],4,FALSE)</f>
        <v>2米国債など</v>
      </c>
      <c r="AX132" s="71" t="str">
        <f>VLOOKUP($AC132,デモテーブル[#All],5,FALSE)</f>
        <v>債券</v>
      </c>
      <c r="AY132" s="71" t="str">
        <f>VLOOKUP($AC132,デモテーブル[#All],6,FALSE)</f>
        <v>米国債</v>
      </c>
      <c r="AZ132" s="71" t="str">
        <f>VLOOKUP($AC132,デモテーブル[#All],7,FALSE)</f>
        <v>01 日本円</v>
      </c>
    </row>
    <row r="133" spans="2:52" x14ac:dyDescent="0.15">
      <c r="B133" s="19">
        <v>44612</v>
      </c>
      <c r="C133" s="42">
        <v>132</v>
      </c>
      <c r="D133" s="43" t="s">
        <v>146</v>
      </c>
      <c r="E133" s="71" t="s">
        <v>482</v>
      </c>
      <c r="H133" s="72">
        <v>2621</v>
      </c>
      <c r="I133" s="72"/>
      <c r="J133" s="72"/>
      <c r="K133" s="72"/>
      <c r="L133" s="72"/>
      <c r="M133" s="72"/>
      <c r="N133" s="72"/>
      <c r="O133" s="72"/>
      <c r="Z133" s="13"/>
      <c r="AA133" s="13"/>
      <c r="AB133" s="73"/>
      <c r="AC133" s="78"/>
      <c r="AD133" s="73" t="e">
        <f>VLOOKUP($AC133,デモテーブル[#All],2,FALSE)</f>
        <v>#N/A</v>
      </c>
      <c r="AE133" s="73"/>
      <c r="AF133" s="74"/>
      <c r="AG133" s="73"/>
      <c r="AH133" s="73"/>
      <c r="AI133" s="73"/>
      <c r="AJ133" s="73"/>
      <c r="AK133" s="73"/>
      <c r="AL133" s="73"/>
      <c r="AM133" s="73"/>
      <c r="AN133" s="73"/>
      <c r="AO133" s="73"/>
      <c r="AP133" s="65"/>
      <c r="AQ133" s="73"/>
      <c r="AR133" s="76"/>
      <c r="AS133" s="77" t="e">
        <v>#DIV/0!</v>
      </c>
      <c r="AT133" s="23"/>
      <c r="AU133" s="23"/>
      <c r="AV133" s="71" t="e">
        <f>VLOOKUP($AC133,デモテーブル[#All],3,FALSE)</f>
        <v>#N/A</v>
      </c>
      <c r="AW133" s="71" t="e">
        <f>VLOOKUP($AC133,デモテーブル[#All],4,FALSE)</f>
        <v>#N/A</v>
      </c>
      <c r="AX133" s="71" t="e">
        <f>VLOOKUP($AC133,デモテーブル[#All],5,FALSE)</f>
        <v>#N/A</v>
      </c>
      <c r="AY133" s="71" t="e">
        <f>VLOOKUP($AC133,デモテーブル[#All],6,FALSE)</f>
        <v>#N/A</v>
      </c>
      <c r="AZ133" s="71" t="e">
        <f>VLOOKUP($AC133,デモテーブル[#All],7,FALSE)</f>
        <v>#N/A</v>
      </c>
    </row>
    <row r="134" spans="2:52" x14ac:dyDescent="0.15">
      <c r="B134" s="19">
        <v>44612</v>
      </c>
      <c r="C134" s="45">
        <v>133</v>
      </c>
      <c r="D134" s="43" t="s">
        <v>146</v>
      </c>
      <c r="E134" s="71" t="s">
        <v>482</v>
      </c>
      <c r="H134" s="72" t="s">
        <v>502</v>
      </c>
      <c r="I134" s="72"/>
      <c r="J134" s="72"/>
      <c r="K134" s="72"/>
      <c r="L134" s="72"/>
      <c r="M134" s="72"/>
      <c r="N134" s="72"/>
      <c r="O134" s="72"/>
      <c r="Z134" s="13"/>
      <c r="AA134" s="13"/>
      <c r="AB134" s="73"/>
      <c r="AC134" s="78"/>
      <c r="AD134" s="73" t="e">
        <f>VLOOKUP($AC134,デモテーブル[#All],2,FALSE)</f>
        <v>#N/A</v>
      </c>
      <c r="AE134" s="73"/>
      <c r="AF134" s="74"/>
      <c r="AG134" s="73"/>
      <c r="AH134" s="73"/>
      <c r="AI134" s="73"/>
      <c r="AJ134" s="73"/>
      <c r="AK134" s="73"/>
      <c r="AL134" s="73"/>
      <c r="AM134" s="73"/>
      <c r="AN134" s="73"/>
      <c r="AO134" s="73"/>
      <c r="AP134" s="65"/>
      <c r="AQ134" s="73"/>
      <c r="AR134" s="76"/>
      <c r="AS134" s="77" t="e">
        <v>#DIV/0!</v>
      </c>
      <c r="AT134" s="23"/>
      <c r="AU134" s="23"/>
      <c r="AV134" s="71" t="e">
        <f>VLOOKUP($AC134,デモテーブル[#All],3,FALSE)</f>
        <v>#N/A</v>
      </c>
      <c r="AW134" s="71" t="e">
        <f>VLOOKUP($AC134,デモテーブル[#All],4,FALSE)</f>
        <v>#N/A</v>
      </c>
      <c r="AX134" s="71" t="e">
        <f>VLOOKUP($AC134,デモテーブル[#All],5,FALSE)</f>
        <v>#N/A</v>
      </c>
      <c r="AY134" s="71" t="e">
        <f>VLOOKUP($AC134,デモテーブル[#All],6,FALSE)</f>
        <v>#N/A</v>
      </c>
      <c r="AZ134" s="71" t="e">
        <f>VLOOKUP($AC134,デモテーブル[#All],7,FALSE)</f>
        <v>#N/A</v>
      </c>
    </row>
    <row r="135" spans="2:52" x14ac:dyDescent="0.15">
      <c r="B135" s="19">
        <v>44612</v>
      </c>
      <c r="C135" s="42">
        <v>134</v>
      </c>
      <c r="D135" s="43" t="s">
        <v>146</v>
      </c>
      <c r="E135" s="71" t="s">
        <v>482</v>
      </c>
      <c r="H135" s="72" t="s">
        <v>352</v>
      </c>
      <c r="I135" s="72"/>
      <c r="J135" s="72"/>
      <c r="K135" s="72"/>
      <c r="L135" s="72"/>
      <c r="M135" s="72"/>
      <c r="N135" s="72"/>
      <c r="O135" s="72"/>
      <c r="Z135" s="13"/>
      <c r="AA135" s="13"/>
      <c r="AB135" s="73"/>
      <c r="AC135" s="78"/>
      <c r="AD135" s="73" t="e">
        <f>VLOOKUP($AC135,デモテーブル[#All],2,FALSE)</f>
        <v>#N/A</v>
      </c>
      <c r="AE135" s="73"/>
      <c r="AF135" s="74"/>
      <c r="AG135" s="73"/>
      <c r="AH135" s="73"/>
      <c r="AI135" s="73"/>
      <c r="AJ135" s="73"/>
      <c r="AK135" s="73"/>
      <c r="AL135" s="73"/>
      <c r="AM135" s="73"/>
      <c r="AN135" s="73"/>
      <c r="AO135" s="73"/>
      <c r="AP135" s="65"/>
      <c r="AQ135" s="73"/>
      <c r="AR135" s="76"/>
      <c r="AS135" s="77" t="e">
        <v>#DIV/0!</v>
      </c>
      <c r="AT135" s="23"/>
      <c r="AU135" s="23"/>
      <c r="AV135" s="71" t="e">
        <f>VLOOKUP($AC135,デモテーブル[#All],3,FALSE)</f>
        <v>#N/A</v>
      </c>
      <c r="AW135" s="71" t="e">
        <f>VLOOKUP($AC135,デモテーブル[#All],4,FALSE)</f>
        <v>#N/A</v>
      </c>
      <c r="AX135" s="71" t="e">
        <f>VLOOKUP($AC135,デモテーブル[#All],5,FALSE)</f>
        <v>#N/A</v>
      </c>
      <c r="AY135" s="71" t="e">
        <f>VLOOKUP($AC135,デモテーブル[#All],6,FALSE)</f>
        <v>#N/A</v>
      </c>
      <c r="AZ135" s="71" t="e">
        <f>VLOOKUP($AC135,デモテーブル[#All],7,FALSE)</f>
        <v>#N/A</v>
      </c>
    </row>
    <row r="136" spans="2:52" x14ac:dyDescent="0.15">
      <c r="B136" s="19">
        <v>44612</v>
      </c>
      <c r="C136" s="45">
        <v>135</v>
      </c>
      <c r="D136" s="43" t="s">
        <v>146</v>
      </c>
      <c r="E136" s="71" t="s">
        <v>482</v>
      </c>
      <c r="H136" s="72" t="s">
        <v>541</v>
      </c>
      <c r="I136" s="72"/>
      <c r="J136" s="72"/>
      <c r="K136" s="72"/>
      <c r="L136" s="72"/>
      <c r="M136" s="72"/>
      <c r="N136" s="72"/>
      <c r="O136" s="72"/>
      <c r="Z136" s="13"/>
      <c r="AA136" s="13"/>
      <c r="AB136" s="73"/>
      <c r="AC136" s="78"/>
      <c r="AD136" s="73" t="e">
        <f>VLOOKUP($AC136,デモテーブル[#All],2,FALSE)</f>
        <v>#N/A</v>
      </c>
      <c r="AE136" s="73"/>
      <c r="AF136" s="74"/>
      <c r="AG136" s="73"/>
      <c r="AH136" s="73"/>
      <c r="AI136" s="73"/>
      <c r="AJ136" s="73"/>
      <c r="AK136" s="73"/>
      <c r="AL136" s="73"/>
      <c r="AM136" s="73"/>
      <c r="AN136" s="73"/>
      <c r="AO136" s="73"/>
      <c r="AP136" s="65"/>
      <c r="AQ136" s="73"/>
      <c r="AR136" s="76"/>
      <c r="AS136" s="77" t="e">
        <v>#DIV/0!</v>
      </c>
      <c r="AT136" s="23"/>
      <c r="AU136" s="23"/>
      <c r="AV136" s="71" t="e">
        <f>VLOOKUP($AC136,デモテーブル[#All],3,FALSE)</f>
        <v>#N/A</v>
      </c>
      <c r="AW136" s="71" t="e">
        <f>VLOOKUP($AC136,デモテーブル[#All],4,FALSE)</f>
        <v>#N/A</v>
      </c>
      <c r="AX136" s="71" t="e">
        <f>VLOOKUP($AC136,デモテーブル[#All],5,FALSE)</f>
        <v>#N/A</v>
      </c>
      <c r="AY136" s="71" t="e">
        <f>VLOOKUP($AC136,デモテーブル[#All],6,FALSE)</f>
        <v>#N/A</v>
      </c>
      <c r="AZ136" s="71" t="e">
        <f>VLOOKUP($AC136,デモテーブル[#All],7,FALSE)</f>
        <v>#N/A</v>
      </c>
    </row>
    <row r="137" spans="2:52" x14ac:dyDescent="0.15">
      <c r="B137" s="19">
        <v>44612</v>
      </c>
      <c r="C137" s="42">
        <v>136</v>
      </c>
      <c r="D137" s="43" t="s">
        <v>146</v>
      </c>
      <c r="E137" s="71" t="s">
        <v>482</v>
      </c>
      <c r="H137" s="72" t="s">
        <v>353</v>
      </c>
      <c r="I137" s="72"/>
      <c r="J137" s="72"/>
      <c r="K137" s="72"/>
      <c r="L137" s="72"/>
      <c r="M137" s="72"/>
      <c r="N137" s="72"/>
      <c r="O137" s="72"/>
      <c r="Z137" s="13"/>
      <c r="AA137" s="13"/>
      <c r="AB137" s="73"/>
      <c r="AC137" s="78"/>
      <c r="AD137" s="73" t="e">
        <f>VLOOKUP($AC137,デモテーブル[#All],2,FALSE)</f>
        <v>#N/A</v>
      </c>
      <c r="AE137" s="73"/>
      <c r="AF137" s="74"/>
      <c r="AG137" s="73"/>
      <c r="AH137" s="73"/>
      <c r="AI137" s="73"/>
      <c r="AJ137" s="73"/>
      <c r="AK137" s="73"/>
      <c r="AL137" s="73"/>
      <c r="AM137" s="73"/>
      <c r="AN137" s="73"/>
      <c r="AO137" s="73"/>
      <c r="AP137" s="65"/>
      <c r="AQ137" s="73"/>
      <c r="AR137" s="76"/>
      <c r="AS137" s="77" t="e">
        <v>#DIV/0!</v>
      </c>
      <c r="AT137" s="23"/>
      <c r="AU137" s="23"/>
      <c r="AV137" s="71" t="e">
        <f>VLOOKUP($AC137,デモテーブル[#All],3,FALSE)</f>
        <v>#N/A</v>
      </c>
      <c r="AW137" s="71" t="e">
        <f>VLOOKUP($AC137,デモテーブル[#All],4,FALSE)</f>
        <v>#N/A</v>
      </c>
      <c r="AX137" s="71" t="e">
        <f>VLOOKUP($AC137,デモテーブル[#All],5,FALSE)</f>
        <v>#N/A</v>
      </c>
      <c r="AY137" s="71" t="e">
        <f>VLOOKUP($AC137,デモテーブル[#All],6,FALSE)</f>
        <v>#N/A</v>
      </c>
      <c r="AZ137" s="71" t="e">
        <f>VLOOKUP($AC137,デモテーブル[#All],7,FALSE)</f>
        <v>#N/A</v>
      </c>
    </row>
    <row r="138" spans="2:52" x14ac:dyDescent="0.15">
      <c r="B138" s="19">
        <v>44612</v>
      </c>
      <c r="C138" s="45">
        <v>137</v>
      </c>
      <c r="D138" s="43" t="s">
        <v>146</v>
      </c>
      <c r="E138" s="71" t="s">
        <v>482</v>
      </c>
      <c r="H138" s="72" t="s">
        <v>542</v>
      </c>
      <c r="I138" s="72"/>
      <c r="J138" s="72"/>
      <c r="K138" s="72"/>
      <c r="L138" s="72"/>
      <c r="M138" s="72"/>
      <c r="N138" s="72"/>
      <c r="O138" s="72"/>
      <c r="Z138" s="13"/>
      <c r="AA138" s="13"/>
      <c r="AB138" s="73"/>
      <c r="AC138" s="78"/>
      <c r="AD138" s="73" t="e">
        <f>VLOOKUP($AC138,デモテーブル[#All],2,FALSE)</f>
        <v>#N/A</v>
      </c>
      <c r="AE138" s="73"/>
      <c r="AF138" s="74"/>
      <c r="AG138" s="73"/>
      <c r="AH138" s="73"/>
      <c r="AI138" s="73"/>
      <c r="AJ138" s="73"/>
      <c r="AK138" s="73"/>
      <c r="AL138" s="73"/>
      <c r="AM138" s="73"/>
      <c r="AN138" s="73"/>
      <c r="AO138" s="73"/>
      <c r="AP138" s="65"/>
      <c r="AQ138" s="73"/>
      <c r="AR138" s="76"/>
      <c r="AS138" s="77" t="e">
        <v>#DIV/0!</v>
      </c>
      <c r="AT138" s="23"/>
      <c r="AU138" s="23"/>
      <c r="AV138" s="71" t="e">
        <f>VLOOKUP($AC138,デモテーブル[#All],3,FALSE)</f>
        <v>#N/A</v>
      </c>
      <c r="AW138" s="71" t="e">
        <f>VLOOKUP($AC138,デモテーブル[#All],4,FALSE)</f>
        <v>#N/A</v>
      </c>
      <c r="AX138" s="71" t="e">
        <f>VLOOKUP($AC138,デモテーブル[#All],5,FALSE)</f>
        <v>#N/A</v>
      </c>
      <c r="AY138" s="71" t="e">
        <f>VLOOKUP($AC138,デモテーブル[#All],6,FALSE)</f>
        <v>#N/A</v>
      </c>
      <c r="AZ138" s="71" t="e">
        <f>VLOOKUP($AC138,デモテーブル[#All],7,FALSE)</f>
        <v>#N/A</v>
      </c>
    </row>
    <row r="139" spans="2:52" x14ac:dyDescent="0.15">
      <c r="B139" s="19">
        <v>44612</v>
      </c>
      <c r="C139" s="42">
        <v>138</v>
      </c>
      <c r="D139" s="43" t="s">
        <v>146</v>
      </c>
      <c r="E139" s="71" t="s">
        <v>482</v>
      </c>
      <c r="H139" s="72" t="s">
        <v>80</v>
      </c>
      <c r="I139" s="72"/>
      <c r="J139" s="72"/>
      <c r="K139" s="72"/>
      <c r="L139" s="72"/>
      <c r="M139" s="72"/>
      <c r="N139" s="72"/>
      <c r="O139" s="72"/>
      <c r="Z139" s="13"/>
      <c r="AA139" s="13"/>
      <c r="AB139" s="73"/>
      <c r="AC139" s="7" t="str">
        <f>IF(H140="","",TEXT(H140,"@"))</f>
        <v>3407</v>
      </c>
      <c r="AD139" s="73" t="str">
        <f>VLOOKUP($AC139,デモテーブル[#All],2,FALSE)</f>
        <v>旭化成</v>
      </c>
      <c r="AE139" s="73" t="s">
        <v>15</v>
      </c>
      <c r="AF139" s="74" t="e">
        <f>AP139/AJ139</f>
        <v>#VALUE!</v>
      </c>
      <c r="AG139" s="73"/>
      <c r="AH139" s="75" t="e">
        <f>(AP139-AR139)/AF139</f>
        <v>#VALUE!</v>
      </c>
      <c r="AI139" s="73"/>
      <c r="AJ139" s="81" t="s">
        <v>573</v>
      </c>
      <c r="AK139" s="73"/>
      <c r="AL139" s="73"/>
      <c r="AM139" s="73"/>
      <c r="AN139" s="73"/>
      <c r="AO139" s="73"/>
      <c r="AP139" s="65">
        <f>IF(H143="","",VALUE(LEFT(H143,FIND("円",H143)-1)))</f>
        <v>25325</v>
      </c>
      <c r="AQ139" s="73"/>
      <c r="AR139" s="76">
        <f>IF(H145="","",VALUE(LEFT(H145,FIND("円",H145)-1)))</f>
        <v>6225</v>
      </c>
      <c r="AS139" s="77">
        <f t="shared" ref="AS139" si="19">AR139/(AP139-AR139)</f>
        <v>0.32591623036649214</v>
      </c>
      <c r="AT139" s="23"/>
      <c r="AU139" s="23"/>
      <c r="AV139" s="71" t="str">
        <f>VLOOKUP($AC139,デモテーブル[#All],3,FALSE)</f>
        <v>1株式・投信等</v>
      </c>
      <c r="AW139" s="71" t="str">
        <f>VLOOKUP($AC139,デモテーブル[#All],4,FALSE)</f>
        <v>1株式</v>
      </c>
      <c r="AX139" s="71" t="str">
        <f>VLOOKUP($AC139,デモテーブル[#All],5,FALSE)</f>
        <v>化学</v>
      </c>
      <c r="AY139" s="71" t="str">
        <f>VLOOKUP($AC139,デモテーブル[#All],6,FALSE)</f>
        <v>化学</v>
      </c>
      <c r="AZ139" s="71" t="str">
        <f>VLOOKUP($AC139,デモテーブル[#All],7,FALSE)</f>
        <v>01 日本円</v>
      </c>
    </row>
    <row r="140" spans="2:52" x14ac:dyDescent="0.15">
      <c r="B140" s="19">
        <v>44612</v>
      </c>
      <c r="C140" s="45">
        <v>139</v>
      </c>
      <c r="D140" s="43" t="s">
        <v>146</v>
      </c>
      <c r="E140" s="71" t="s">
        <v>482</v>
      </c>
      <c r="H140" s="72">
        <v>3407</v>
      </c>
      <c r="I140" s="72"/>
      <c r="J140" s="72"/>
      <c r="K140" s="72"/>
      <c r="L140" s="72"/>
      <c r="M140" s="72"/>
      <c r="N140" s="72"/>
      <c r="O140" s="72"/>
      <c r="Z140" s="13"/>
      <c r="AA140" s="13"/>
      <c r="AB140" s="73"/>
      <c r="AC140" s="78"/>
      <c r="AD140" s="73" t="e">
        <f>VLOOKUP($AC140,デモテーブル[#All],2,FALSE)</f>
        <v>#N/A</v>
      </c>
      <c r="AE140" s="73"/>
      <c r="AF140" s="74"/>
      <c r="AG140" s="73"/>
      <c r="AH140" s="73"/>
      <c r="AI140" s="73"/>
      <c r="AJ140" s="73"/>
      <c r="AK140" s="73"/>
      <c r="AL140" s="73"/>
      <c r="AM140" s="73"/>
      <c r="AN140" s="73"/>
      <c r="AO140" s="73"/>
      <c r="AP140" s="65"/>
      <c r="AQ140" s="73"/>
      <c r="AR140" s="76"/>
      <c r="AS140" s="77" t="e">
        <v>#DIV/0!</v>
      </c>
      <c r="AT140" s="23"/>
      <c r="AU140" s="23"/>
      <c r="AV140" s="71" t="e">
        <f>VLOOKUP($AC140,デモテーブル[#All],3,FALSE)</f>
        <v>#N/A</v>
      </c>
      <c r="AW140" s="71" t="e">
        <f>VLOOKUP($AC140,デモテーブル[#All],4,FALSE)</f>
        <v>#N/A</v>
      </c>
      <c r="AX140" s="71" t="e">
        <f>VLOOKUP($AC140,デモテーブル[#All],5,FALSE)</f>
        <v>#N/A</v>
      </c>
      <c r="AY140" s="71" t="e">
        <f>VLOOKUP($AC140,デモテーブル[#All],6,FALSE)</f>
        <v>#N/A</v>
      </c>
      <c r="AZ140" s="71" t="e">
        <f>VLOOKUP($AC140,デモテーブル[#All],7,FALSE)</f>
        <v>#N/A</v>
      </c>
    </row>
    <row r="141" spans="2:52" x14ac:dyDescent="0.15">
      <c r="B141" s="19">
        <v>44612</v>
      </c>
      <c r="C141" s="42">
        <v>140</v>
      </c>
      <c r="D141" s="43" t="s">
        <v>146</v>
      </c>
      <c r="E141" s="71" t="s">
        <v>482</v>
      </c>
      <c r="H141" s="72" t="s">
        <v>80</v>
      </c>
      <c r="I141" s="72"/>
      <c r="J141" s="72"/>
      <c r="K141" s="72"/>
      <c r="L141" s="72"/>
      <c r="M141" s="72"/>
      <c r="N141" s="72"/>
      <c r="O141" s="72"/>
      <c r="Z141" s="13"/>
      <c r="AA141" s="13"/>
      <c r="AB141" s="73"/>
      <c r="AC141" s="78"/>
      <c r="AD141" s="73" t="e">
        <f>VLOOKUP($AC141,デモテーブル[#All],2,FALSE)</f>
        <v>#N/A</v>
      </c>
      <c r="AE141" s="73"/>
      <c r="AF141" s="74"/>
      <c r="AG141" s="73"/>
      <c r="AH141" s="73"/>
      <c r="AI141" s="73"/>
      <c r="AJ141" s="73"/>
      <c r="AK141" s="73"/>
      <c r="AL141" s="73"/>
      <c r="AM141" s="73"/>
      <c r="AN141" s="73"/>
      <c r="AO141" s="73"/>
      <c r="AP141" s="65"/>
      <c r="AQ141" s="73"/>
      <c r="AR141" s="76"/>
      <c r="AS141" s="77" t="e">
        <v>#DIV/0!</v>
      </c>
      <c r="AT141" s="23"/>
      <c r="AU141" s="23"/>
      <c r="AV141" s="71" t="e">
        <f>VLOOKUP($AC141,デモテーブル[#All],3,FALSE)</f>
        <v>#N/A</v>
      </c>
      <c r="AW141" s="71" t="e">
        <f>VLOOKUP($AC141,デモテーブル[#All],4,FALSE)</f>
        <v>#N/A</v>
      </c>
      <c r="AX141" s="71" t="e">
        <f>VLOOKUP($AC141,デモテーブル[#All],5,FALSE)</f>
        <v>#N/A</v>
      </c>
      <c r="AY141" s="71" t="e">
        <f>VLOOKUP($AC141,デモテーブル[#All],6,FALSE)</f>
        <v>#N/A</v>
      </c>
      <c r="AZ141" s="71" t="e">
        <f>VLOOKUP($AC141,デモテーブル[#All],7,FALSE)</f>
        <v>#N/A</v>
      </c>
    </row>
    <row r="142" spans="2:52" x14ac:dyDescent="0.15">
      <c r="B142" s="19">
        <v>44612</v>
      </c>
      <c r="C142" s="45">
        <v>141</v>
      </c>
      <c r="D142" s="43" t="s">
        <v>146</v>
      </c>
      <c r="E142" s="71" t="s">
        <v>482</v>
      </c>
      <c r="H142" s="72" t="s">
        <v>352</v>
      </c>
      <c r="I142" s="72"/>
      <c r="J142" s="72"/>
      <c r="K142" s="72"/>
      <c r="L142" s="72"/>
      <c r="M142" s="72"/>
      <c r="N142" s="72"/>
      <c r="O142" s="72"/>
      <c r="Z142" s="13"/>
      <c r="AA142" s="13"/>
      <c r="AB142" s="73"/>
      <c r="AC142" s="78"/>
      <c r="AD142" s="73" t="e">
        <f>VLOOKUP($AC142,デモテーブル[#All],2,FALSE)</f>
        <v>#N/A</v>
      </c>
      <c r="AE142" s="73"/>
      <c r="AF142" s="74"/>
      <c r="AG142" s="73"/>
      <c r="AH142" s="73"/>
      <c r="AI142" s="73"/>
      <c r="AJ142" s="73"/>
      <c r="AK142" s="73"/>
      <c r="AL142" s="73"/>
      <c r="AM142" s="73"/>
      <c r="AN142" s="73"/>
      <c r="AO142" s="73"/>
      <c r="AP142" s="65"/>
      <c r="AQ142" s="73"/>
      <c r="AR142" s="76"/>
      <c r="AS142" s="77" t="e">
        <v>#DIV/0!</v>
      </c>
      <c r="AT142" s="23"/>
      <c r="AU142" s="23"/>
      <c r="AV142" s="71" t="e">
        <f>VLOOKUP($AC142,デモテーブル[#All],3,FALSE)</f>
        <v>#N/A</v>
      </c>
      <c r="AW142" s="71" t="e">
        <f>VLOOKUP($AC142,デモテーブル[#All],4,FALSE)</f>
        <v>#N/A</v>
      </c>
      <c r="AX142" s="71" t="e">
        <f>VLOOKUP($AC142,デモテーブル[#All],5,FALSE)</f>
        <v>#N/A</v>
      </c>
      <c r="AY142" s="71" t="e">
        <f>VLOOKUP($AC142,デモテーブル[#All],6,FALSE)</f>
        <v>#N/A</v>
      </c>
      <c r="AZ142" s="71" t="e">
        <f>VLOOKUP($AC142,デモテーブル[#All],7,FALSE)</f>
        <v>#N/A</v>
      </c>
    </row>
    <row r="143" spans="2:52" x14ac:dyDescent="0.15">
      <c r="B143" s="19">
        <v>44612</v>
      </c>
      <c r="C143" s="42">
        <v>142</v>
      </c>
      <c r="D143" s="43" t="s">
        <v>146</v>
      </c>
      <c r="E143" s="71" t="s">
        <v>482</v>
      </c>
      <c r="H143" s="72" t="s">
        <v>543</v>
      </c>
      <c r="I143" s="72"/>
      <c r="J143" s="72"/>
      <c r="K143" s="72"/>
      <c r="L143" s="72"/>
      <c r="M143" s="72"/>
      <c r="N143" s="72"/>
      <c r="O143" s="72"/>
      <c r="Z143" s="13"/>
      <c r="AA143" s="13"/>
      <c r="AB143" s="73"/>
      <c r="AC143" s="78"/>
      <c r="AD143" s="73" t="e">
        <f>VLOOKUP($AC143,デモテーブル[#All],2,FALSE)</f>
        <v>#N/A</v>
      </c>
      <c r="AE143" s="73"/>
      <c r="AF143" s="74"/>
      <c r="AG143" s="73"/>
      <c r="AH143" s="73"/>
      <c r="AI143" s="73"/>
      <c r="AJ143" s="73"/>
      <c r="AK143" s="73"/>
      <c r="AL143" s="73"/>
      <c r="AM143" s="73"/>
      <c r="AN143" s="73"/>
      <c r="AO143" s="73"/>
      <c r="AP143" s="65"/>
      <c r="AQ143" s="73"/>
      <c r="AR143" s="76"/>
      <c r="AS143" s="77" t="e">
        <v>#DIV/0!</v>
      </c>
      <c r="AT143" s="23"/>
      <c r="AU143" s="23"/>
      <c r="AV143" s="71" t="e">
        <f>VLOOKUP($AC143,デモテーブル[#All],3,FALSE)</f>
        <v>#N/A</v>
      </c>
      <c r="AW143" s="71" t="e">
        <f>VLOOKUP($AC143,デモテーブル[#All],4,FALSE)</f>
        <v>#N/A</v>
      </c>
      <c r="AX143" s="71" t="e">
        <f>VLOOKUP($AC143,デモテーブル[#All],5,FALSE)</f>
        <v>#N/A</v>
      </c>
      <c r="AY143" s="71" t="e">
        <f>VLOOKUP($AC143,デモテーブル[#All],6,FALSE)</f>
        <v>#N/A</v>
      </c>
      <c r="AZ143" s="71" t="e">
        <f>VLOOKUP($AC143,デモテーブル[#All],7,FALSE)</f>
        <v>#N/A</v>
      </c>
    </row>
    <row r="144" spans="2:52" x14ac:dyDescent="0.15">
      <c r="B144" s="19">
        <v>44612</v>
      </c>
      <c r="C144" s="45">
        <v>143</v>
      </c>
      <c r="D144" s="43" t="s">
        <v>146</v>
      </c>
      <c r="E144" s="71" t="s">
        <v>482</v>
      </c>
      <c r="H144" s="72" t="s">
        <v>353</v>
      </c>
      <c r="I144" s="72"/>
      <c r="J144" s="72"/>
      <c r="K144" s="72"/>
      <c r="L144" s="72"/>
      <c r="M144" s="72"/>
      <c r="N144" s="72"/>
      <c r="O144" s="72"/>
      <c r="Z144" s="13"/>
      <c r="AA144" s="13"/>
      <c r="AB144" s="73"/>
      <c r="AC144" s="78"/>
      <c r="AD144" s="73" t="e">
        <f>VLOOKUP($AC144,デモテーブル[#All],2,FALSE)</f>
        <v>#N/A</v>
      </c>
      <c r="AE144" s="73"/>
      <c r="AF144" s="74"/>
      <c r="AG144" s="73"/>
      <c r="AH144" s="73"/>
      <c r="AI144" s="73"/>
      <c r="AJ144" s="73"/>
      <c r="AK144" s="73"/>
      <c r="AL144" s="73"/>
      <c r="AM144" s="73"/>
      <c r="AN144" s="73"/>
      <c r="AO144" s="73"/>
      <c r="AP144" s="65"/>
      <c r="AQ144" s="73"/>
      <c r="AR144" s="76"/>
      <c r="AS144" s="77" t="e">
        <v>#DIV/0!</v>
      </c>
      <c r="AT144" s="23"/>
      <c r="AU144" s="23"/>
      <c r="AV144" s="71" t="e">
        <f>VLOOKUP($AC144,デモテーブル[#All],3,FALSE)</f>
        <v>#N/A</v>
      </c>
      <c r="AW144" s="71" t="e">
        <f>VLOOKUP($AC144,デモテーブル[#All],4,FALSE)</f>
        <v>#N/A</v>
      </c>
      <c r="AX144" s="71" t="e">
        <f>VLOOKUP($AC144,デモテーブル[#All],5,FALSE)</f>
        <v>#N/A</v>
      </c>
      <c r="AY144" s="71" t="e">
        <f>VLOOKUP($AC144,デモテーブル[#All],6,FALSE)</f>
        <v>#N/A</v>
      </c>
      <c r="AZ144" s="71" t="e">
        <f>VLOOKUP($AC144,デモテーブル[#All],7,FALSE)</f>
        <v>#N/A</v>
      </c>
    </row>
    <row r="145" spans="2:52" x14ac:dyDescent="0.15">
      <c r="B145" s="19">
        <v>44612</v>
      </c>
      <c r="C145" s="42">
        <v>144</v>
      </c>
      <c r="D145" s="43" t="s">
        <v>146</v>
      </c>
      <c r="E145" s="71" t="s">
        <v>482</v>
      </c>
      <c r="H145" s="72" t="s">
        <v>544</v>
      </c>
      <c r="I145" s="72"/>
      <c r="J145" s="72"/>
      <c r="K145" s="72"/>
      <c r="L145" s="72"/>
      <c r="M145" s="72"/>
      <c r="N145" s="72"/>
      <c r="O145" s="72"/>
      <c r="Z145" s="13"/>
      <c r="AA145" s="13"/>
      <c r="AB145" s="73"/>
      <c r="AC145" s="78"/>
      <c r="AD145" s="73" t="e">
        <f>VLOOKUP($AC145,デモテーブル[#All],2,FALSE)</f>
        <v>#N/A</v>
      </c>
      <c r="AE145" s="73"/>
      <c r="AF145" s="74"/>
      <c r="AG145" s="73"/>
      <c r="AH145" s="73"/>
      <c r="AI145" s="73"/>
      <c r="AJ145" s="73"/>
      <c r="AK145" s="73"/>
      <c r="AL145" s="73"/>
      <c r="AM145" s="73"/>
      <c r="AN145" s="73"/>
      <c r="AO145" s="73"/>
      <c r="AP145" s="65"/>
      <c r="AQ145" s="73"/>
      <c r="AR145" s="76"/>
      <c r="AS145" s="77" t="e">
        <v>#DIV/0!</v>
      </c>
      <c r="AT145" s="23"/>
      <c r="AU145" s="23"/>
      <c r="AV145" s="71" t="e">
        <f>VLOOKUP($AC145,デモテーブル[#All],3,FALSE)</f>
        <v>#N/A</v>
      </c>
      <c r="AW145" s="71" t="e">
        <f>VLOOKUP($AC145,デモテーブル[#All],4,FALSE)</f>
        <v>#N/A</v>
      </c>
      <c r="AX145" s="71" t="e">
        <f>VLOOKUP($AC145,デモテーブル[#All],5,FALSE)</f>
        <v>#N/A</v>
      </c>
      <c r="AY145" s="71" t="e">
        <f>VLOOKUP($AC145,デモテーブル[#All],6,FALSE)</f>
        <v>#N/A</v>
      </c>
      <c r="AZ145" s="71" t="e">
        <f>VLOOKUP($AC145,デモテーブル[#All],7,FALSE)</f>
        <v>#N/A</v>
      </c>
    </row>
    <row r="146" spans="2:52" x14ac:dyDescent="0.15">
      <c r="B146" s="19">
        <v>44612</v>
      </c>
      <c r="C146" s="45">
        <v>145</v>
      </c>
      <c r="D146" s="43" t="s">
        <v>146</v>
      </c>
      <c r="E146" s="71" t="s">
        <v>482</v>
      </c>
      <c r="H146" s="72" t="s">
        <v>81</v>
      </c>
      <c r="I146" s="72"/>
      <c r="J146" s="72"/>
      <c r="K146" s="72"/>
      <c r="L146" s="72"/>
      <c r="M146" s="72"/>
      <c r="N146" s="72"/>
      <c r="O146" s="72"/>
      <c r="Z146" s="13"/>
      <c r="AA146" s="13"/>
      <c r="AB146" s="73"/>
      <c r="AC146" s="7" t="str">
        <f>IF(H147="","",TEXT(H147,"@"))</f>
        <v>3597</v>
      </c>
      <c r="AD146" s="73" t="str">
        <f>VLOOKUP($AC146,デモテーブル[#All],2,FALSE)</f>
        <v>自重堂</v>
      </c>
      <c r="AE146" s="73" t="s">
        <v>15</v>
      </c>
      <c r="AF146" s="74" t="e">
        <f>AP146/AJ146</f>
        <v>#VALUE!</v>
      </c>
      <c r="AG146" s="73"/>
      <c r="AH146" s="75" t="e">
        <f>(AP146-AR146)/AF146</f>
        <v>#VALUE!</v>
      </c>
      <c r="AI146" s="73"/>
      <c r="AJ146" s="81" t="s">
        <v>573</v>
      </c>
      <c r="AK146" s="73"/>
      <c r="AL146" s="73"/>
      <c r="AM146" s="73"/>
      <c r="AN146" s="73"/>
      <c r="AO146" s="73"/>
      <c r="AP146" s="65">
        <f>IF(H150="","",VALUE(LEFT(H150,FIND("円",H150)-1)))</f>
        <v>46130</v>
      </c>
      <c r="AQ146" s="73"/>
      <c r="AR146" s="76">
        <f>IF(H152="","",VALUE(LEFT(H152,FIND("円",H152)-1)))</f>
        <v>4305</v>
      </c>
      <c r="AS146" s="77">
        <f t="shared" ref="AS146" si="20">AR146/(AP146-AR146)</f>
        <v>0.10292887029288703</v>
      </c>
      <c r="AT146" s="23"/>
      <c r="AU146" s="23"/>
      <c r="AV146" s="71" t="str">
        <f>VLOOKUP($AC146,デモテーブル[#All],3,FALSE)</f>
        <v>1株式・投信等</v>
      </c>
      <c r="AW146" s="71" t="str">
        <f>VLOOKUP($AC146,デモテーブル[#All],4,FALSE)</f>
        <v>1株式</v>
      </c>
      <c r="AX146" s="71" t="str">
        <f>VLOOKUP($AC146,デモテーブル[#All],5,FALSE)</f>
        <v>製造業</v>
      </c>
      <c r="AY146" s="71" t="str">
        <f>VLOOKUP($AC146,デモテーブル[#All],6,FALSE)</f>
        <v>製造業・繊維製品</v>
      </c>
      <c r="AZ146" s="71" t="str">
        <f>VLOOKUP($AC146,デモテーブル[#All],7,FALSE)</f>
        <v>01 日本円</v>
      </c>
    </row>
    <row r="147" spans="2:52" x14ac:dyDescent="0.15">
      <c r="B147" s="19">
        <v>44612</v>
      </c>
      <c r="C147" s="42">
        <v>146</v>
      </c>
      <c r="D147" s="43" t="s">
        <v>146</v>
      </c>
      <c r="E147" s="71" t="s">
        <v>482</v>
      </c>
      <c r="H147" s="72">
        <v>3597</v>
      </c>
      <c r="I147" s="72"/>
      <c r="J147" s="72"/>
      <c r="K147" s="72"/>
      <c r="L147" s="72"/>
      <c r="M147" s="72"/>
      <c r="N147" s="72"/>
      <c r="O147" s="72"/>
      <c r="Z147" s="13"/>
      <c r="AA147" s="13"/>
      <c r="AB147" s="73"/>
      <c r="AC147" s="78"/>
      <c r="AD147" s="73" t="e">
        <f>VLOOKUP($AC147,デモテーブル[#All],2,FALSE)</f>
        <v>#N/A</v>
      </c>
      <c r="AE147" s="73"/>
      <c r="AF147" s="74"/>
      <c r="AG147" s="73"/>
      <c r="AH147" s="73"/>
      <c r="AI147" s="73"/>
      <c r="AJ147" s="73"/>
      <c r="AK147" s="73"/>
      <c r="AL147" s="73"/>
      <c r="AM147" s="73"/>
      <c r="AN147" s="73"/>
      <c r="AO147" s="73"/>
      <c r="AP147" s="65"/>
      <c r="AQ147" s="73"/>
      <c r="AR147" s="76"/>
      <c r="AS147" s="77" t="e">
        <v>#DIV/0!</v>
      </c>
      <c r="AT147" s="23"/>
      <c r="AU147" s="23"/>
      <c r="AV147" s="71" t="e">
        <f>VLOOKUP($AC147,デモテーブル[#All],3,FALSE)</f>
        <v>#N/A</v>
      </c>
      <c r="AW147" s="71" t="e">
        <f>VLOOKUP($AC147,デモテーブル[#All],4,FALSE)</f>
        <v>#N/A</v>
      </c>
      <c r="AX147" s="71" t="e">
        <f>VLOOKUP($AC147,デモテーブル[#All],5,FALSE)</f>
        <v>#N/A</v>
      </c>
      <c r="AY147" s="71" t="e">
        <f>VLOOKUP($AC147,デモテーブル[#All],6,FALSE)</f>
        <v>#N/A</v>
      </c>
      <c r="AZ147" s="71" t="e">
        <f>VLOOKUP($AC147,デモテーブル[#All],7,FALSE)</f>
        <v>#N/A</v>
      </c>
    </row>
    <row r="148" spans="2:52" x14ac:dyDescent="0.15">
      <c r="B148" s="19">
        <v>44612</v>
      </c>
      <c r="C148" s="45">
        <v>147</v>
      </c>
      <c r="D148" s="43" t="s">
        <v>146</v>
      </c>
      <c r="E148" s="71" t="s">
        <v>482</v>
      </c>
      <c r="H148" s="72" t="s">
        <v>81</v>
      </c>
      <c r="I148" s="72"/>
      <c r="J148" s="72"/>
      <c r="K148" s="72"/>
      <c r="L148" s="72"/>
      <c r="M148" s="72"/>
      <c r="N148" s="72"/>
      <c r="O148" s="72"/>
      <c r="Z148" s="13"/>
      <c r="AA148" s="13"/>
      <c r="AB148" s="73"/>
      <c r="AC148" s="78"/>
      <c r="AD148" s="73" t="e">
        <f>VLOOKUP($AC148,デモテーブル[#All],2,FALSE)</f>
        <v>#N/A</v>
      </c>
      <c r="AE148" s="73"/>
      <c r="AF148" s="74"/>
      <c r="AG148" s="73"/>
      <c r="AH148" s="73"/>
      <c r="AI148" s="73"/>
      <c r="AJ148" s="73"/>
      <c r="AK148" s="73"/>
      <c r="AL148" s="73"/>
      <c r="AM148" s="73"/>
      <c r="AN148" s="73"/>
      <c r="AO148" s="73"/>
      <c r="AP148" s="65"/>
      <c r="AQ148" s="73"/>
      <c r="AR148" s="76"/>
      <c r="AS148" s="77" t="e">
        <v>#DIV/0!</v>
      </c>
      <c r="AT148" s="23"/>
      <c r="AU148" s="23"/>
      <c r="AV148" s="71" t="e">
        <f>VLOOKUP($AC148,デモテーブル[#All],3,FALSE)</f>
        <v>#N/A</v>
      </c>
      <c r="AW148" s="71" t="e">
        <f>VLOOKUP($AC148,デモテーブル[#All],4,FALSE)</f>
        <v>#N/A</v>
      </c>
      <c r="AX148" s="71" t="e">
        <f>VLOOKUP($AC148,デモテーブル[#All],5,FALSE)</f>
        <v>#N/A</v>
      </c>
      <c r="AY148" s="71" t="e">
        <f>VLOOKUP($AC148,デモテーブル[#All],6,FALSE)</f>
        <v>#N/A</v>
      </c>
      <c r="AZ148" s="71" t="e">
        <f>VLOOKUP($AC148,デモテーブル[#All],7,FALSE)</f>
        <v>#N/A</v>
      </c>
    </row>
    <row r="149" spans="2:52" x14ac:dyDescent="0.15">
      <c r="B149" s="19">
        <v>44612</v>
      </c>
      <c r="C149" s="42">
        <v>148</v>
      </c>
      <c r="D149" s="43" t="s">
        <v>146</v>
      </c>
      <c r="E149" s="71" t="s">
        <v>482</v>
      </c>
      <c r="H149" s="72" t="s">
        <v>352</v>
      </c>
      <c r="I149" s="72"/>
      <c r="J149" s="72"/>
      <c r="K149" s="72"/>
      <c r="L149" s="72"/>
      <c r="M149" s="72"/>
      <c r="N149" s="72"/>
      <c r="O149" s="72"/>
      <c r="Z149" s="13"/>
      <c r="AA149" s="13"/>
      <c r="AB149" s="73"/>
      <c r="AC149" s="78"/>
      <c r="AD149" s="73" t="e">
        <f>VLOOKUP($AC149,デモテーブル[#All],2,FALSE)</f>
        <v>#N/A</v>
      </c>
      <c r="AE149" s="73"/>
      <c r="AF149" s="74"/>
      <c r="AG149" s="73"/>
      <c r="AH149" s="73"/>
      <c r="AI149" s="73"/>
      <c r="AJ149" s="73"/>
      <c r="AK149" s="73"/>
      <c r="AL149" s="73"/>
      <c r="AM149" s="73"/>
      <c r="AN149" s="73"/>
      <c r="AO149" s="73"/>
      <c r="AP149" s="65"/>
      <c r="AQ149" s="73"/>
      <c r="AR149" s="76"/>
      <c r="AS149" s="77" t="e">
        <v>#DIV/0!</v>
      </c>
      <c r="AT149" s="23"/>
      <c r="AU149" s="23"/>
      <c r="AV149" s="71" t="e">
        <f>VLOOKUP($AC149,デモテーブル[#All],3,FALSE)</f>
        <v>#N/A</v>
      </c>
      <c r="AW149" s="71" t="e">
        <f>VLOOKUP($AC149,デモテーブル[#All],4,FALSE)</f>
        <v>#N/A</v>
      </c>
      <c r="AX149" s="71" t="e">
        <f>VLOOKUP($AC149,デモテーブル[#All],5,FALSE)</f>
        <v>#N/A</v>
      </c>
      <c r="AY149" s="71" t="e">
        <f>VLOOKUP($AC149,デモテーブル[#All],6,FALSE)</f>
        <v>#N/A</v>
      </c>
      <c r="AZ149" s="71" t="e">
        <f>VLOOKUP($AC149,デモテーブル[#All],7,FALSE)</f>
        <v>#N/A</v>
      </c>
    </row>
    <row r="150" spans="2:52" x14ac:dyDescent="0.15">
      <c r="B150" s="19">
        <v>44612</v>
      </c>
      <c r="C150" s="45">
        <v>149</v>
      </c>
      <c r="D150" s="43" t="s">
        <v>146</v>
      </c>
      <c r="E150" s="71" t="s">
        <v>482</v>
      </c>
      <c r="H150" s="72" t="s">
        <v>545</v>
      </c>
      <c r="I150" s="72"/>
      <c r="J150" s="72"/>
      <c r="K150" s="72"/>
      <c r="L150" s="72"/>
      <c r="M150" s="72"/>
      <c r="N150" s="72"/>
      <c r="O150" s="72"/>
      <c r="Z150" s="13"/>
      <c r="AA150" s="13"/>
      <c r="AB150" s="73"/>
      <c r="AC150" s="78"/>
      <c r="AD150" s="73" t="e">
        <f>VLOOKUP($AC150,デモテーブル[#All],2,FALSE)</f>
        <v>#N/A</v>
      </c>
      <c r="AE150" s="73"/>
      <c r="AF150" s="74"/>
      <c r="AG150" s="73"/>
      <c r="AH150" s="73"/>
      <c r="AI150" s="73"/>
      <c r="AJ150" s="73"/>
      <c r="AK150" s="73"/>
      <c r="AL150" s="73"/>
      <c r="AM150" s="73"/>
      <c r="AN150" s="73"/>
      <c r="AO150" s="73"/>
      <c r="AP150" s="65"/>
      <c r="AQ150" s="73"/>
      <c r="AR150" s="76"/>
      <c r="AS150" s="77" t="e">
        <v>#DIV/0!</v>
      </c>
      <c r="AT150" s="23"/>
      <c r="AU150" s="23"/>
      <c r="AV150" s="71" t="e">
        <f>VLOOKUP($AC150,デモテーブル[#All],3,FALSE)</f>
        <v>#N/A</v>
      </c>
      <c r="AW150" s="71" t="e">
        <f>VLOOKUP($AC150,デモテーブル[#All],4,FALSE)</f>
        <v>#N/A</v>
      </c>
      <c r="AX150" s="71" t="e">
        <f>VLOOKUP($AC150,デモテーブル[#All],5,FALSE)</f>
        <v>#N/A</v>
      </c>
      <c r="AY150" s="71" t="e">
        <f>VLOOKUP($AC150,デモテーブル[#All],6,FALSE)</f>
        <v>#N/A</v>
      </c>
      <c r="AZ150" s="71" t="e">
        <f>VLOOKUP($AC150,デモテーブル[#All],7,FALSE)</f>
        <v>#N/A</v>
      </c>
    </row>
    <row r="151" spans="2:52" x14ac:dyDescent="0.15">
      <c r="B151" s="19">
        <v>44612</v>
      </c>
      <c r="C151" s="42">
        <v>150</v>
      </c>
      <c r="D151" s="43" t="s">
        <v>146</v>
      </c>
      <c r="E151" s="71" t="s">
        <v>482</v>
      </c>
      <c r="H151" s="72" t="s">
        <v>353</v>
      </c>
      <c r="I151" s="72"/>
      <c r="J151" s="72"/>
      <c r="K151" s="72"/>
      <c r="L151" s="72"/>
      <c r="M151" s="72"/>
      <c r="N151" s="72"/>
      <c r="O151" s="72"/>
      <c r="Z151" s="13"/>
      <c r="AA151" s="13"/>
      <c r="AB151" s="73"/>
      <c r="AC151" s="78"/>
      <c r="AD151" s="73" t="e">
        <f>VLOOKUP($AC151,デモテーブル[#All],2,FALSE)</f>
        <v>#N/A</v>
      </c>
      <c r="AE151" s="73"/>
      <c r="AF151" s="74"/>
      <c r="AG151" s="73"/>
      <c r="AH151" s="73"/>
      <c r="AI151" s="73"/>
      <c r="AJ151" s="73"/>
      <c r="AK151" s="73"/>
      <c r="AL151" s="73"/>
      <c r="AM151" s="73"/>
      <c r="AN151" s="73"/>
      <c r="AO151" s="73"/>
      <c r="AP151" s="65"/>
      <c r="AQ151" s="73"/>
      <c r="AR151" s="76"/>
      <c r="AS151" s="77" t="e">
        <v>#DIV/0!</v>
      </c>
      <c r="AT151" s="23"/>
      <c r="AU151" s="23"/>
      <c r="AV151" s="71" t="e">
        <f>VLOOKUP($AC151,デモテーブル[#All],3,FALSE)</f>
        <v>#N/A</v>
      </c>
      <c r="AW151" s="71" t="e">
        <f>VLOOKUP($AC151,デモテーブル[#All],4,FALSE)</f>
        <v>#N/A</v>
      </c>
      <c r="AX151" s="71" t="e">
        <f>VLOOKUP($AC151,デモテーブル[#All],5,FALSE)</f>
        <v>#N/A</v>
      </c>
      <c r="AY151" s="71" t="e">
        <f>VLOOKUP($AC151,デモテーブル[#All],6,FALSE)</f>
        <v>#N/A</v>
      </c>
      <c r="AZ151" s="71" t="e">
        <f>VLOOKUP($AC151,デモテーブル[#All],7,FALSE)</f>
        <v>#N/A</v>
      </c>
    </row>
    <row r="152" spans="2:52" x14ac:dyDescent="0.15">
      <c r="B152" s="19">
        <v>44612</v>
      </c>
      <c r="C152" s="45">
        <v>151</v>
      </c>
      <c r="D152" s="43" t="s">
        <v>146</v>
      </c>
      <c r="E152" s="71" t="s">
        <v>482</v>
      </c>
      <c r="H152" s="72" t="s">
        <v>546</v>
      </c>
      <c r="I152" s="72"/>
      <c r="J152" s="72"/>
      <c r="K152" s="72"/>
      <c r="L152" s="72"/>
      <c r="M152" s="72"/>
      <c r="N152" s="72"/>
      <c r="O152" s="72"/>
      <c r="Z152" s="13"/>
      <c r="AA152" s="13"/>
      <c r="AB152" s="73"/>
      <c r="AC152" s="78"/>
      <c r="AD152" s="73" t="e">
        <f>VLOOKUP($AC152,デモテーブル[#All],2,FALSE)</f>
        <v>#N/A</v>
      </c>
      <c r="AE152" s="73"/>
      <c r="AF152" s="74"/>
      <c r="AG152" s="73"/>
      <c r="AH152" s="73"/>
      <c r="AI152" s="73"/>
      <c r="AJ152" s="73"/>
      <c r="AK152" s="73"/>
      <c r="AL152" s="73"/>
      <c r="AM152" s="73"/>
      <c r="AN152" s="73"/>
      <c r="AO152" s="73"/>
      <c r="AP152" s="65"/>
      <c r="AQ152" s="73"/>
      <c r="AR152" s="76"/>
      <c r="AS152" s="77" t="e">
        <v>#DIV/0!</v>
      </c>
      <c r="AT152" s="23"/>
      <c r="AU152" s="23"/>
      <c r="AV152" s="71" t="e">
        <f>VLOOKUP($AC152,デモテーブル[#All],3,FALSE)</f>
        <v>#N/A</v>
      </c>
      <c r="AW152" s="71" t="e">
        <f>VLOOKUP($AC152,デモテーブル[#All],4,FALSE)</f>
        <v>#N/A</v>
      </c>
      <c r="AX152" s="71" t="e">
        <f>VLOOKUP($AC152,デモテーブル[#All],5,FALSE)</f>
        <v>#N/A</v>
      </c>
      <c r="AY152" s="71" t="e">
        <f>VLOOKUP($AC152,デモテーブル[#All],6,FALSE)</f>
        <v>#N/A</v>
      </c>
      <c r="AZ152" s="71" t="e">
        <f>VLOOKUP($AC152,デモテーブル[#All],7,FALSE)</f>
        <v>#N/A</v>
      </c>
    </row>
    <row r="153" spans="2:52" x14ac:dyDescent="0.15">
      <c r="B153" s="19">
        <v>44612</v>
      </c>
      <c r="C153" s="42">
        <v>152</v>
      </c>
      <c r="D153" s="43" t="s">
        <v>146</v>
      </c>
      <c r="E153" s="71" t="s">
        <v>482</v>
      </c>
      <c r="H153" s="72" t="s">
        <v>82</v>
      </c>
      <c r="I153" s="72"/>
      <c r="J153" s="72"/>
      <c r="K153" s="72"/>
      <c r="L153" s="72"/>
      <c r="M153" s="72"/>
      <c r="N153" s="72"/>
      <c r="O153" s="72"/>
      <c r="Z153" s="13"/>
      <c r="AA153" s="13"/>
      <c r="AB153" s="73"/>
      <c r="AC153" s="7" t="str">
        <f>IF(H154="","",TEXT(H154,"@"))</f>
        <v>3763</v>
      </c>
      <c r="AD153" s="73" t="str">
        <f>VLOOKUP($AC153,デモテーブル[#All],2,FALSE)</f>
        <v>プロシップ</v>
      </c>
      <c r="AE153" s="73" t="s">
        <v>15</v>
      </c>
      <c r="AF153" s="74" t="e">
        <f>AP153/AJ153</f>
        <v>#VALUE!</v>
      </c>
      <c r="AG153" s="73"/>
      <c r="AH153" s="75" t="e">
        <f>(AP153-AR153)/AF153</f>
        <v>#VALUE!</v>
      </c>
      <c r="AI153" s="73"/>
      <c r="AJ153" s="81" t="s">
        <v>573</v>
      </c>
      <c r="AK153" s="73"/>
      <c r="AL153" s="73"/>
      <c r="AM153" s="73"/>
      <c r="AN153" s="73"/>
      <c r="AO153" s="73"/>
      <c r="AP153" s="65">
        <f>IF(H157="","",VALUE(LEFT(H157,FIND("円",H157)-1)))</f>
        <v>11560</v>
      </c>
      <c r="AQ153" s="73"/>
      <c r="AR153" s="76">
        <f>IF(H159="","",VALUE(LEFT(H159,FIND("円",H159)-1)))</f>
        <v>3008</v>
      </c>
      <c r="AS153" s="77">
        <f t="shared" ref="AS153" si="21">AR153/(AP153-AR153)</f>
        <v>0.3517305893358279</v>
      </c>
      <c r="AT153" s="23"/>
      <c r="AU153" s="23"/>
      <c r="AV153" s="71" t="str">
        <f>VLOOKUP($AC153,デモテーブル[#All],3,FALSE)</f>
        <v>1株式・投信等</v>
      </c>
      <c r="AW153" s="71" t="str">
        <f>VLOOKUP($AC153,デモテーブル[#All],4,FALSE)</f>
        <v>1株式</v>
      </c>
      <c r="AX153" s="71" t="str">
        <f>VLOOKUP($AC153,デモテーブル[#All],5,FALSE)</f>
        <v>情報・通信</v>
      </c>
      <c r="AY153" s="71" t="str">
        <f>VLOOKUP($AC153,デモテーブル[#All],6,FALSE)</f>
        <v>情報・通信</v>
      </c>
      <c r="AZ153" s="71" t="str">
        <f>VLOOKUP($AC153,デモテーブル[#All],7,FALSE)</f>
        <v>01 日本円</v>
      </c>
    </row>
    <row r="154" spans="2:52" x14ac:dyDescent="0.15">
      <c r="B154" s="19">
        <v>44612</v>
      </c>
      <c r="C154" s="45">
        <v>153</v>
      </c>
      <c r="D154" s="43" t="s">
        <v>146</v>
      </c>
      <c r="E154" s="71" t="s">
        <v>482</v>
      </c>
      <c r="H154" s="72">
        <v>3763</v>
      </c>
      <c r="I154" s="72"/>
      <c r="J154" s="72"/>
      <c r="K154" s="72"/>
      <c r="L154" s="72"/>
      <c r="M154" s="72"/>
      <c r="N154" s="72"/>
      <c r="O154" s="72"/>
      <c r="Z154" s="13"/>
      <c r="AA154" s="13"/>
      <c r="AB154" s="73"/>
      <c r="AC154" s="78"/>
      <c r="AD154" s="73" t="e">
        <f>VLOOKUP($AC154,デモテーブル[#All],2,FALSE)</f>
        <v>#N/A</v>
      </c>
      <c r="AE154" s="73"/>
      <c r="AF154" s="74"/>
      <c r="AG154" s="73"/>
      <c r="AH154" s="73"/>
      <c r="AI154" s="73"/>
      <c r="AJ154" s="73"/>
      <c r="AK154" s="73"/>
      <c r="AL154" s="73"/>
      <c r="AM154" s="73"/>
      <c r="AN154" s="73"/>
      <c r="AO154" s="73"/>
      <c r="AP154" s="65"/>
      <c r="AQ154" s="73"/>
      <c r="AR154" s="76"/>
      <c r="AS154" s="77" t="e">
        <v>#DIV/0!</v>
      </c>
      <c r="AT154" s="23"/>
      <c r="AU154" s="23"/>
      <c r="AV154" s="71" t="e">
        <f>VLOOKUP($AC154,デモテーブル[#All],3,FALSE)</f>
        <v>#N/A</v>
      </c>
      <c r="AW154" s="71" t="e">
        <f>VLOOKUP($AC154,デモテーブル[#All],4,FALSE)</f>
        <v>#N/A</v>
      </c>
      <c r="AX154" s="71" t="e">
        <f>VLOOKUP($AC154,デモテーブル[#All],5,FALSE)</f>
        <v>#N/A</v>
      </c>
      <c r="AY154" s="71" t="e">
        <f>VLOOKUP($AC154,デモテーブル[#All],6,FALSE)</f>
        <v>#N/A</v>
      </c>
      <c r="AZ154" s="71" t="e">
        <f>VLOOKUP($AC154,デモテーブル[#All],7,FALSE)</f>
        <v>#N/A</v>
      </c>
    </row>
    <row r="155" spans="2:52" x14ac:dyDescent="0.15">
      <c r="B155" s="19">
        <v>44612</v>
      </c>
      <c r="C155" s="42">
        <v>154</v>
      </c>
      <c r="D155" s="43" t="s">
        <v>146</v>
      </c>
      <c r="E155" s="71" t="s">
        <v>482</v>
      </c>
      <c r="H155" s="72" t="s">
        <v>82</v>
      </c>
      <c r="I155" s="72"/>
      <c r="J155" s="72"/>
      <c r="K155" s="72"/>
      <c r="L155" s="72"/>
      <c r="M155" s="72"/>
      <c r="N155" s="72"/>
      <c r="O155" s="72"/>
      <c r="Z155" s="13"/>
      <c r="AA155" s="13"/>
      <c r="AB155" s="73"/>
      <c r="AC155" s="78"/>
      <c r="AD155" s="73" t="e">
        <f>VLOOKUP($AC155,デモテーブル[#All],2,FALSE)</f>
        <v>#N/A</v>
      </c>
      <c r="AE155" s="73"/>
      <c r="AF155" s="74"/>
      <c r="AG155" s="73"/>
      <c r="AH155" s="73"/>
      <c r="AI155" s="73"/>
      <c r="AJ155" s="73"/>
      <c r="AK155" s="73"/>
      <c r="AL155" s="73"/>
      <c r="AM155" s="73"/>
      <c r="AN155" s="73"/>
      <c r="AO155" s="73"/>
      <c r="AP155" s="65"/>
      <c r="AQ155" s="73"/>
      <c r="AR155" s="76"/>
      <c r="AS155" s="77" t="e">
        <v>#DIV/0!</v>
      </c>
      <c r="AT155" s="23"/>
      <c r="AU155" s="23"/>
      <c r="AV155" s="71" t="e">
        <f>VLOOKUP($AC155,デモテーブル[#All],3,FALSE)</f>
        <v>#N/A</v>
      </c>
      <c r="AW155" s="71" t="e">
        <f>VLOOKUP($AC155,デモテーブル[#All],4,FALSE)</f>
        <v>#N/A</v>
      </c>
      <c r="AX155" s="71" t="e">
        <f>VLOOKUP($AC155,デモテーブル[#All],5,FALSE)</f>
        <v>#N/A</v>
      </c>
      <c r="AY155" s="71" t="e">
        <f>VLOOKUP($AC155,デモテーブル[#All],6,FALSE)</f>
        <v>#N/A</v>
      </c>
      <c r="AZ155" s="71" t="e">
        <f>VLOOKUP($AC155,デモテーブル[#All],7,FALSE)</f>
        <v>#N/A</v>
      </c>
    </row>
    <row r="156" spans="2:52" x14ac:dyDescent="0.15">
      <c r="B156" s="19">
        <v>44612</v>
      </c>
      <c r="C156" s="45">
        <v>155</v>
      </c>
      <c r="D156" s="43" t="s">
        <v>146</v>
      </c>
      <c r="E156" s="71" t="s">
        <v>482</v>
      </c>
      <c r="H156" s="72" t="s">
        <v>352</v>
      </c>
      <c r="I156" s="72"/>
      <c r="J156" s="72"/>
      <c r="K156" s="72"/>
      <c r="L156" s="72"/>
      <c r="M156" s="72"/>
      <c r="N156" s="72"/>
      <c r="O156" s="72"/>
      <c r="Z156" s="13"/>
      <c r="AA156" s="13"/>
      <c r="AB156" s="73"/>
      <c r="AC156" s="78"/>
      <c r="AD156" s="73" t="e">
        <f>VLOOKUP($AC156,デモテーブル[#All],2,FALSE)</f>
        <v>#N/A</v>
      </c>
      <c r="AE156" s="73"/>
      <c r="AF156" s="74"/>
      <c r="AG156" s="73"/>
      <c r="AH156" s="73"/>
      <c r="AI156" s="73"/>
      <c r="AJ156" s="73"/>
      <c r="AK156" s="73"/>
      <c r="AL156" s="73"/>
      <c r="AM156" s="73"/>
      <c r="AN156" s="73"/>
      <c r="AO156" s="73"/>
      <c r="AP156" s="65"/>
      <c r="AQ156" s="73"/>
      <c r="AR156" s="76"/>
      <c r="AS156" s="77" t="e">
        <v>#DIV/0!</v>
      </c>
      <c r="AT156" s="23"/>
      <c r="AU156" s="23"/>
      <c r="AV156" s="71" t="e">
        <f>VLOOKUP($AC156,デモテーブル[#All],3,FALSE)</f>
        <v>#N/A</v>
      </c>
      <c r="AW156" s="71" t="e">
        <f>VLOOKUP($AC156,デモテーブル[#All],4,FALSE)</f>
        <v>#N/A</v>
      </c>
      <c r="AX156" s="71" t="e">
        <f>VLOOKUP($AC156,デモテーブル[#All],5,FALSE)</f>
        <v>#N/A</v>
      </c>
      <c r="AY156" s="71" t="e">
        <f>VLOOKUP($AC156,デモテーブル[#All],6,FALSE)</f>
        <v>#N/A</v>
      </c>
      <c r="AZ156" s="71" t="e">
        <f>VLOOKUP($AC156,デモテーブル[#All],7,FALSE)</f>
        <v>#N/A</v>
      </c>
    </row>
    <row r="157" spans="2:52" x14ac:dyDescent="0.15">
      <c r="B157" s="19">
        <v>44612</v>
      </c>
      <c r="C157" s="42">
        <v>156</v>
      </c>
      <c r="D157" s="43" t="s">
        <v>146</v>
      </c>
      <c r="E157" s="71" t="s">
        <v>482</v>
      </c>
      <c r="H157" s="72" t="s">
        <v>547</v>
      </c>
      <c r="I157" s="72"/>
      <c r="J157" s="72"/>
      <c r="K157" s="72"/>
      <c r="L157" s="72"/>
      <c r="M157" s="72"/>
      <c r="N157" s="72"/>
      <c r="O157" s="72"/>
      <c r="Z157" s="13"/>
      <c r="AA157" s="13"/>
      <c r="AB157" s="73"/>
      <c r="AC157" s="78"/>
      <c r="AD157" s="73" t="e">
        <f>VLOOKUP($AC157,デモテーブル[#All],2,FALSE)</f>
        <v>#N/A</v>
      </c>
      <c r="AE157" s="73"/>
      <c r="AF157" s="74"/>
      <c r="AG157" s="73"/>
      <c r="AH157" s="73"/>
      <c r="AI157" s="73"/>
      <c r="AJ157" s="73"/>
      <c r="AK157" s="73"/>
      <c r="AL157" s="73"/>
      <c r="AM157" s="73"/>
      <c r="AN157" s="73"/>
      <c r="AO157" s="73"/>
      <c r="AP157" s="65"/>
      <c r="AQ157" s="73"/>
      <c r="AR157" s="76"/>
      <c r="AS157" s="77" t="e">
        <v>#DIV/0!</v>
      </c>
      <c r="AT157" s="23"/>
      <c r="AU157" s="23"/>
      <c r="AV157" s="71" t="e">
        <f>VLOOKUP($AC157,デモテーブル[#All],3,FALSE)</f>
        <v>#N/A</v>
      </c>
      <c r="AW157" s="71" t="e">
        <f>VLOOKUP($AC157,デモテーブル[#All],4,FALSE)</f>
        <v>#N/A</v>
      </c>
      <c r="AX157" s="71" t="e">
        <f>VLOOKUP($AC157,デモテーブル[#All],5,FALSE)</f>
        <v>#N/A</v>
      </c>
      <c r="AY157" s="71" t="e">
        <f>VLOOKUP($AC157,デモテーブル[#All],6,FALSE)</f>
        <v>#N/A</v>
      </c>
      <c r="AZ157" s="71" t="e">
        <f>VLOOKUP($AC157,デモテーブル[#All],7,FALSE)</f>
        <v>#N/A</v>
      </c>
    </row>
    <row r="158" spans="2:52" x14ac:dyDescent="0.15">
      <c r="B158" s="19">
        <v>44612</v>
      </c>
      <c r="C158" s="45">
        <v>157</v>
      </c>
      <c r="D158" s="43" t="s">
        <v>146</v>
      </c>
      <c r="E158" s="71" t="s">
        <v>482</v>
      </c>
      <c r="H158" s="72" t="s">
        <v>353</v>
      </c>
      <c r="I158" s="72"/>
      <c r="J158" s="72"/>
      <c r="K158" s="72"/>
      <c r="L158" s="72"/>
      <c r="M158" s="72"/>
      <c r="N158" s="72"/>
      <c r="O158" s="72"/>
      <c r="Z158" s="13"/>
      <c r="AA158" s="13"/>
      <c r="AB158" s="73"/>
      <c r="AC158" s="78"/>
      <c r="AD158" s="73" t="e">
        <f>VLOOKUP($AC158,デモテーブル[#All],2,FALSE)</f>
        <v>#N/A</v>
      </c>
      <c r="AE158" s="73"/>
      <c r="AF158" s="74"/>
      <c r="AG158" s="73"/>
      <c r="AH158" s="73"/>
      <c r="AI158" s="73"/>
      <c r="AJ158" s="73"/>
      <c r="AK158" s="73"/>
      <c r="AL158" s="73"/>
      <c r="AM158" s="73"/>
      <c r="AN158" s="73"/>
      <c r="AO158" s="73"/>
      <c r="AP158" s="65"/>
      <c r="AQ158" s="73"/>
      <c r="AR158" s="76"/>
      <c r="AS158" s="77" t="e">
        <v>#DIV/0!</v>
      </c>
      <c r="AT158" s="23"/>
      <c r="AU158" s="23"/>
      <c r="AV158" s="71" t="e">
        <f>VLOOKUP($AC158,デモテーブル[#All],3,FALSE)</f>
        <v>#N/A</v>
      </c>
      <c r="AW158" s="71" t="e">
        <f>VLOOKUP($AC158,デモテーブル[#All],4,FALSE)</f>
        <v>#N/A</v>
      </c>
      <c r="AX158" s="71" t="e">
        <f>VLOOKUP($AC158,デモテーブル[#All],5,FALSE)</f>
        <v>#N/A</v>
      </c>
      <c r="AY158" s="71" t="e">
        <f>VLOOKUP($AC158,デモテーブル[#All],6,FALSE)</f>
        <v>#N/A</v>
      </c>
      <c r="AZ158" s="71" t="e">
        <f>VLOOKUP($AC158,デモテーブル[#All],7,FALSE)</f>
        <v>#N/A</v>
      </c>
    </row>
    <row r="159" spans="2:52" x14ac:dyDescent="0.15">
      <c r="B159" s="19">
        <v>44612</v>
      </c>
      <c r="C159" s="42">
        <v>158</v>
      </c>
      <c r="D159" s="43" t="s">
        <v>146</v>
      </c>
      <c r="E159" s="71" t="s">
        <v>482</v>
      </c>
      <c r="H159" s="72" t="s">
        <v>548</v>
      </c>
      <c r="I159" s="72"/>
      <c r="J159" s="72"/>
      <c r="K159" s="72"/>
      <c r="L159" s="72"/>
      <c r="M159" s="72"/>
      <c r="N159" s="72"/>
      <c r="O159" s="72"/>
      <c r="Z159" s="13"/>
      <c r="AA159" s="13"/>
      <c r="AB159" s="73"/>
      <c r="AC159" s="78"/>
      <c r="AD159" s="73" t="e">
        <f>VLOOKUP($AC159,デモテーブル[#All],2,FALSE)</f>
        <v>#N/A</v>
      </c>
      <c r="AE159" s="73"/>
      <c r="AF159" s="74"/>
      <c r="AG159" s="73"/>
      <c r="AH159" s="73"/>
      <c r="AI159" s="73"/>
      <c r="AJ159" s="73"/>
      <c r="AK159" s="73"/>
      <c r="AL159" s="73"/>
      <c r="AM159" s="73"/>
      <c r="AN159" s="73"/>
      <c r="AO159" s="73"/>
      <c r="AP159" s="65"/>
      <c r="AQ159" s="73"/>
      <c r="AR159" s="76"/>
      <c r="AS159" s="77" t="e">
        <v>#DIV/0!</v>
      </c>
      <c r="AT159" s="23"/>
      <c r="AU159" s="23"/>
      <c r="AV159" s="71" t="e">
        <f>VLOOKUP($AC159,デモテーブル[#All],3,FALSE)</f>
        <v>#N/A</v>
      </c>
      <c r="AW159" s="71" t="e">
        <f>VLOOKUP($AC159,デモテーブル[#All],4,FALSE)</f>
        <v>#N/A</v>
      </c>
      <c r="AX159" s="71" t="e">
        <f>VLOOKUP($AC159,デモテーブル[#All],5,FALSE)</f>
        <v>#N/A</v>
      </c>
      <c r="AY159" s="71" t="e">
        <f>VLOOKUP($AC159,デモテーブル[#All],6,FALSE)</f>
        <v>#N/A</v>
      </c>
      <c r="AZ159" s="71" t="e">
        <f>VLOOKUP($AC159,デモテーブル[#All],7,FALSE)</f>
        <v>#N/A</v>
      </c>
    </row>
    <row r="160" spans="2:52" x14ac:dyDescent="0.15">
      <c r="B160" s="19">
        <v>44612</v>
      </c>
      <c r="C160" s="45">
        <v>159</v>
      </c>
      <c r="D160" s="43" t="s">
        <v>146</v>
      </c>
      <c r="E160" s="71" t="s">
        <v>482</v>
      </c>
      <c r="H160" s="72" t="s">
        <v>83</v>
      </c>
      <c r="I160" s="72"/>
      <c r="J160" s="72"/>
      <c r="K160" s="72"/>
      <c r="L160" s="72"/>
      <c r="M160" s="72"/>
      <c r="N160" s="72"/>
      <c r="O160" s="72"/>
      <c r="Z160" s="13"/>
      <c r="AA160" s="13"/>
      <c r="AB160" s="73"/>
      <c r="AC160" s="7" t="str">
        <f>IF(H161="","",TEXT(H161,"@"))</f>
        <v>4326</v>
      </c>
      <c r="AD160" s="73" t="str">
        <f>VLOOKUP($AC160,デモテーブル[#All],2,FALSE)</f>
        <v>インテージホールディングス</v>
      </c>
      <c r="AE160" s="73" t="s">
        <v>15</v>
      </c>
      <c r="AF160" s="74" t="e">
        <f>AP160/AJ160</f>
        <v>#VALUE!</v>
      </c>
      <c r="AG160" s="73"/>
      <c r="AH160" s="75" t="e">
        <f>(AP160-AR160)/AF160</f>
        <v>#VALUE!</v>
      </c>
      <c r="AI160" s="73"/>
      <c r="AJ160" s="81" t="s">
        <v>573</v>
      </c>
      <c r="AK160" s="73"/>
      <c r="AL160" s="73"/>
      <c r="AM160" s="73"/>
      <c r="AN160" s="73"/>
      <c r="AO160" s="73"/>
      <c r="AP160" s="65">
        <f>IF(H164="","",VALUE(LEFT(H164,FIND("円",H164)-1)))</f>
        <v>33231</v>
      </c>
      <c r="AQ160" s="73"/>
      <c r="AR160" s="76">
        <f>IF(H166="","",VALUE(LEFT(H166,FIND("円",H166)-1)))</f>
        <v>18658</v>
      </c>
      <c r="AS160" s="77">
        <f t="shared" ref="AS160" si="22">AR160/(AP160-AR160)</f>
        <v>1.2803129074315516</v>
      </c>
      <c r="AT160" s="23"/>
      <c r="AU160" s="23"/>
      <c r="AV160" s="71" t="str">
        <f>VLOOKUP($AC160,デモテーブル[#All],3,FALSE)</f>
        <v>1株式・投信等</v>
      </c>
      <c r="AW160" s="71" t="str">
        <f>VLOOKUP($AC160,デモテーブル[#All],4,FALSE)</f>
        <v>1株式</v>
      </c>
      <c r="AX160" s="71" t="str">
        <f>VLOOKUP($AC160,デモテーブル[#All],5,FALSE)</f>
        <v>情報・通信</v>
      </c>
      <c r="AY160" s="71" t="str">
        <f>VLOOKUP($AC160,デモテーブル[#All],6,FALSE)</f>
        <v>情報・通信</v>
      </c>
      <c r="AZ160" s="71" t="str">
        <f>VLOOKUP($AC160,デモテーブル[#All],7,FALSE)</f>
        <v>01 日本円</v>
      </c>
    </row>
    <row r="161" spans="2:52" x14ac:dyDescent="0.15">
      <c r="B161" s="19">
        <v>44612</v>
      </c>
      <c r="C161" s="42">
        <v>160</v>
      </c>
      <c r="D161" s="43" t="s">
        <v>146</v>
      </c>
      <c r="E161" s="71" t="s">
        <v>482</v>
      </c>
      <c r="H161" s="72">
        <v>4326</v>
      </c>
      <c r="I161" s="72"/>
      <c r="J161" s="72"/>
      <c r="K161" s="72"/>
      <c r="L161" s="72"/>
      <c r="M161" s="72"/>
      <c r="N161" s="72"/>
      <c r="O161" s="72"/>
      <c r="Z161" s="13"/>
      <c r="AA161" s="13"/>
      <c r="AB161" s="73"/>
      <c r="AC161" s="78"/>
      <c r="AD161" s="73" t="e">
        <f>VLOOKUP($AC161,デモテーブル[#All],2,FALSE)</f>
        <v>#N/A</v>
      </c>
      <c r="AE161" s="73"/>
      <c r="AF161" s="74"/>
      <c r="AG161" s="73"/>
      <c r="AH161" s="73"/>
      <c r="AI161" s="73"/>
      <c r="AJ161" s="73"/>
      <c r="AK161" s="73"/>
      <c r="AL161" s="73"/>
      <c r="AM161" s="73"/>
      <c r="AN161" s="73"/>
      <c r="AO161" s="73"/>
      <c r="AP161" s="65"/>
      <c r="AQ161" s="73"/>
      <c r="AR161" s="76"/>
      <c r="AS161" s="77" t="e">
        <v>#DIV/0!</v>
      </c>
      <c r="AT161" s="23"/>
      <c r="AU161" s="23"/>
      <c r="AV161" s="71" t="e">
        <f>VLOOKUP($AC161,デモテーブル[#All],3,FALSE)</f>
        <v>#N/A</v>
      </c>
      <c r="AW161" s="71" t="e">
        <f>VLOOKUP($AC161,デモテーブル[#All],4,FALSE)</f>
        <v>#N/A</v>
      </c>
      <c r="AX161" s="71" t="e">
        <f>VLOOKUP($AC161,デモテーブル[#All],5,FALSE)</f>
        <v>#N/A</v>
      </c>
      <c r="AY161" s="71" t="e">
        <f>VLOOKUP($AC161,デモテーブル[#All],6,FALSE)</f>
        <v>#N/A</v>
      </c>
      <c r="AZ161" s="71" t="e">
        <f>VLOOKUP($AC161,デモテーブル[#All],7,FALSE)</f>
        <v>#N/A</v>
      </c>
    </row>
    <row r="162" spans="2:52" x14ac:dyDescent="0.15">
      <c r="B162" s="19">
        <v>44612</v>
      </c>
      <c r="C162" s="45">
        <v>161</v>
      </c>
      <c r="D162" s="43" t="s">
        <v>146</v>
      </c>
      <c r="E162" s="71" t="s">
        <v>482</v>
      </c>
      <c r="H162" s="72" t="s">
        <v>83</v>
      </c>
      <c r="I162" s="72"/>
      <c r="J162" s="72"/>
      <c r="K162" s="72"/>
      <c r="L162" s="72"/>
      <c r="M162" s="72"/>
      <c r="N162" s="72"/>
      <c r="O162" s="72"/>
      <c r="Z162" s="13"/>
      <c r="AA162" s="13"/>
      <c r="AB162" s="73"/>
      <c r="AC162" s="78"/>
      <c r="AD162" s="73" t="e">
        <f>VLOOKUP($AC162,デモテーブル[#All],2,FALSE)</f>
        <v>#N/A</v>
      </c>
      <c r="AE162" s="73"/>
      <c r="AF162" s="74"/>
      <c r="AG162" s="73"/>
      <c r="AH162" s="73"/>
      <c r="AI162" s="73"/>
      <c r="AJ162" s="73"/>
      <c r="AK162" s="73"/>
      <c r="AL162" s="73"/>
      <c r="AM162" s="73"/>
      <c r="AN162" s="73"/>
      <c r="AO162" s="73"/>
      <c r="AP162" s="65"/>
      <c r="AQ162" s="73"/>
      <c r="AR162" s="76"/>
      <c r="AS162" s="77" t="e">
        <v>#DIV/0!</v>
      </c>
      <c r="AT162" s="23"/>
      <c r="AU162" s="23"/>
      <c r="AV162" s="71" t="e">
        <f>VLOOKUP($AC162,デモテーブル[#All],3,FALSE)</f>
        <v>#N/A</v>
      </c>
      <c r="AW162" s="71" t="e">
        <f>VLOOKUP($AC162,デモテーブル[#All],4,FALSE)</f>
        <v>#N/A</v>
      </c>
      <c r="AX162" s="71" t="e">
        <f>VLOOKUP($AC162,デモテーブル[#All],5,FALSE)</f>
        <v>#N/A</v>
      </c>
      <c r="AY162" s="71" t="e">
        <f>VLOOKUP($AC162,デモテーブル[#All],6,FALSE)</f>
        <v>#N/A</v>
      </c>
      <c r="AZ162" s="71" t="e">
        <f>VLOOKUP($AC162,デモテーブル[#All],7,FALSE)</f>
        <v>#N/A</v>
      </c>
    </row>
    <row r="163" spans="2:52" x14ac:dyDescent="0.15">
      <c r="B163" s="19">
        <v>44612</v>
      </c>
      <c r="C163" s="42">
        <v>162</v>
      </c>
      <c r="D163" s="43" t="s">
        <v>146</v>
      </c>
      <c r="E163" s="71" t="s">
        <v>482</v>
      </c>
      <c r="H163" s="72" t="s">
        <v>352</v>
      </c>
      <c r="I163" s="72"/>
      <c r="J163" s="72"/>
      <c r="K163" s="72"/>
      <c r="L163" s="72"/>
      <c r="M163" s="72"/>
      <c r="N163" s="72"/>
      <c r="O163" s="72"/>
      <c r="Z163" s="13"/>
      <c r="AA163" s="13"/>
      <c r="AB163" s="73"/>
      <c r="AC163" s="78"/>
      <c r="AD163" s="73" t="e">
        <f>VLOOKUP($AC163,デモテーブル[#All],2,FALSE)</f>
        <v>#N/A</v>
      </c>
      <c r="AE163" s="73"/>
      <c r="AF163" s="74"/>
      <c r="AG163" s="73"/>
      <c r="AH163" s="73"/>
      <c r="AI163" s="73"/>
      <c r="AJ163" s="73"/>
      <c r="AK163" s="73"/>
      <c r="AL163" s="73"/>
      <c r="AM163" s="73"/>
      <c r="AN163" s="73"/>
      <c r="AO163" s="73"/>
      <c r="AP163" s="65"/>
      <c r="AQ163" s="73"/>
      <c r="AR163" s="76"/>
      <c r="AS163" s="77" t="e">
        <v>#DIV/0!</v>
      </c>
      <c r="AT163" s="23"/>
      <c r="AU163" s="23"/>
      <c r="AV163" s="71" t="e">
        <f>VLOOKUP($AC163,デモテーブル[#All],3,FALSE)</f>
        <v>#N/A</v>
      </c>
      <c r="AW163" s="71" t="e">
        <f>VLOOKUP($AC163,デモテーブル[#All],4,FALSE)</f>
        <v>#N/A</v>
      </c>
      <c r="AX163" s="71" t="e">
        <f>VLOOKUP($AC163,デモテーブル[#All],5,FALSE)</f>
        <v>#N/A</v>
      </c>
      <c r="AY163" s="71" t="e">
        <f>VLOOKUP($AC163,デモテーブル[#All],6,FALSE)</f>
        <v>#N/A</v>
      </c>
      <c r="AZ163" s="71" t="e">
        <f>VLOOKUP($AC163,デモテーブル[#All],7,FALSE)</f>
        <v>#N/A</v>
      </c>
    </row>
    <row r="164" spans="2:52" x14ac:dyDescent="0.15">
      <c r="B164" s="19">
        <v>44612</v>
      </c>
      <c r="C164" s="45">
        <v>163</v>
      </c>
      <c r="D164" s="43" t="s">
        <v>146</v>
      </c>
      <c r="E164" s="71" t="s">
        <v>482</v>
      </c>
      <c r="H164" s="72" t="s">
        <v>549</v>
      </c>
      <c r="I164" s="72"/>
      <c r="J164" s="72"/>
      <c r="K164" s="72"/>
      <c r="L164" s="72"/>
      <c r="M164" s="72"/>
      <c r="N164" s="72"/>
      <c r="O164" s="72"/>
      <c r="Z164" s="13"/>
      <c r="AA164" s="13"/>
      <c r="AB164" s="73"/>
      <c r="AC164" s="78"/>
      <c r="AD164" s="73" t="e">
        <f>VLOOKUP($AC164,デモテーブル[#All],2,FALSE)</f>
        <v>#N/A</v>
      </c>
      <c r="AE164" s="73"/>
      <c r="AF164" s="74"/>
      <c r="AG164" s="73"/>
      <c r="AH164" s="73"/>
      <c r="AI164" s="73"/>
      <c r="AJ164" s="73"/>
      <c r="AK164" s="73"/>
      <c r="AL164" s="73"/>
      <c r="AM164" s="73"/>
      <c r="AN164" s="73"/>
      <c r="AO164" s="73"/>
      <c r="AP164" s="65"/>
      <c r="AQ164" s="73"/>
      <c r="AR164" s="76"/>
      <c r="AS164" s="77" t="e">
        <v>#DIV/0!</v>
      </c>
      <c r="AT164" s="23"/>
      <c r="AU164" s="23"/>
      <c r="AV164" s="71" t="e">
        <f>VLOOKUP($AC164,デモテーブル[#All],3,FALSE)</f>
        <v>#N/A</v>
      </c>
      <c r="AW164" s="71" t="e">
        <f>VLOOKUP($AC164,デモテーブル[#All],4,FALSE)</f>
        <v>#N/A</v>
      </c>
      <c r="AX164" s="71" t="e">
        <f>VLOOKUP($AC164,デモテーブル[#All],5,FALSE)</f>
        <v>#N/A</v>
      </c>
      <c r="AY164" s="71" t="e">
        <f>VLOOKUP($AC164,デモテーブル[#All],6,FALSE)</f>
        <v>#N/A</v>
      </c>
      <c r="AZ164" s="71" t="e">
        <f>VLOOKUP($AC164,デモテーブル[#All],7,FALSE)</f>
        <v>#N/A</v>
      </c>
    </row>
    <row r="165" spans="2:52" x14ac:dyDescent="0.15">
      <c r="B165" s="19">
        <v>44612</v>
      </c>
      <c r="C165" s="42">
        <v>164</v>
      </c>
      <c r="D165" s="43" t="s">
        <v>146</v>
      </c>
      <c r="E165" s="71" t="s">
        <v>482</v>
      </c>
      <c r="H165" s="72" t="s">
        <v>353</v>
      </c>
      <c r="I165" s="72"/>
      <c r="J165" s="72"/>
      <c r="K165" s="72"/>
      <c r="L165" s="72"/>
      <c r="M165" s="72"/>
      <c r="N165" s="72"/>
      <c r="O165" s="72"/>
      <c r="Z165" s="13"/>
      <c r="AA165" s="13"/>
      <c r="AB165" s="73"/>
      <c r="AC165" s="78"/>
      <c r="AD165" s="73" t="e">
        <f>VLOOKUP($AC165,デモテーブル[#All],2,FALSE)</f>
        <v>#N/A</v>
      </c>
      <c r="AE165" s="73"/>
      <c r="AF165" s="74"/>
      <c r="AG165" s="73"/>
      <c r="AH165" s="73"/>
      <c r="AI165" s="73"/>
      <c r="AJ165" s="73"/>
      <c r="AK165" s="73"/>
      <c r="AL165" s="73"/>
      <c r="AM165" s="73"/>
      <c r="AN165" s="73"/>
      <c r="AO165" s="73"/>
      <c r="AP165" s="65"/>
      <c r="AQ165" s="73"/>
      <c r="AR165" s="76"/>
      <c r="AS165" s="77" t="e">
        <v>#DIV/0!</v>
      </c>
      <c r="AT165" s="23"/>
      <c r="AU165" s="23"/>
      <c r="AV165" s="71" t="e">
        <f>VLOOKUP($AC165,デモテーブル[#All],3,FALSE)</f>
        <v>#N/A</v>
      </c>
      <c r="AW165" s="71" t="e">
        <f>VLOOKUP($AC165,デモテーブル[#All],4,FALSE)</f>
        <v>#N/A</v>
      </c>
      <c r="AX165" s="71" t="e">
        <f>VLOOKUP($AC165,デモテーブル[#All],5,FALSE)</f>
        <v>#N/A</v>
      </c>
      <c r="AY165" s="71" t="e">
        <f>VLOOKUP($AC165,デモテーブル[#All],6,FALSE)</f>
        <v>#N/A</v>
      </c>
      <c r="AZ165" s="71" t="e">
        <f>VLOOKUP($AC165,デモテーブル[#All],7,FALSE)</f>
        <v>#N/A</v>
      </c>
    </row>
    <row r="166" spans="2:52" x14ac:dyDescent="0.15">
      <c r="B166" s="19">
        <v>44612</v>
      </c>
      <c r="C166" s="45">
        <v>165</v>
      </c>
      <c r="D166" s="43" t="s">
        <v>146</v>
      </c>
      <c r="E166" s="71" t="s">
        <v>482</v>
      </c>
      <c r="H166" s="72" t="s">
        <v>550</v>
      </c>
      <c r="I166" s="72"/>
      <c r="J166" s="72"/>
      <c r="K166" s="72"/>
      <c r="L166" s="72"/>
      <c r="M166" s="72"/>
      <c r="N166" s="72"/>
      <c r="O166" s="72"/>
      <c r="Z166" s="13"/>
      <c r="AA166" s="13"/>
      <c r="AB166" s="73"/>
      <c r="AC166" s="78"/>
      <c r="AD166" s="73" t="e">
        <f>VLOOKUP($AC166,デモテーブル[#All],2,FALSE)</f>
        <v>#N/A</v>
      </c>
      <c r="AE166" s="73"/>
      <c r="AF166" s="74"/>
      <c r="AG166" s="73"/>
      <c r="AH166" s="73"/>
      <c r="AI166" s="73"/>
      <c r="AJ166" s="73"/>
      <c r="AK166" s="73"/>
      <c r="AL166" s="73"/>
      <c r="AM166" s="73"/>
      <c r="AN166" s="73"/>
      <c r="AO166" s="73"/>
      <c r="AP166" s="65"/>
      <c r="AQ166" s="73"/>
      <c r="AR166" s="76"/>
      <c r="AS166" s="77" t="e">
        <v>#DIV/0!</v>
      </c>
      <c r="AT166" s="23"/>
      <c r="AU166" s="23"/>
      <c r="AV166" s="71" t="e">
        <f>VLOOKUP($AC166,デモテーブル[#All],3,FALSE)</f>
        <v>#N/A</v>
      </c>
      <c r="AW166" s="71" t="e">
        <f>VLOOKUP($AC166,デモテーブル[#All],4,FALSE)</f>
        <v>#N/A</v>
      </c>
      <c r="AX166" s="71" t="e">
        <f>VLOOKUP($AC166,デモテーブル[#All],5,FALSE)</f>
        <v>#N/A</v>
      </c>
      <c r="AY166" s="71" t="e">
        <f>VLOOKUP($AC166,デモテーブル[#All],6,FALSE)</f>
        <v>#N/A</v>
      </c>
      <c r="AZ166" s="71" t="e">
        <f>VLOOKUP($AC166,デモテーブル[#All],7,FALSE)</f>
        <v>#N/A</v>
      </c>
    </row>
    <row r="167" spans="2:52" x14ac:dyDescent="0.15">
      <c r="B167" s="19">
        <v>44612</v>
      </c>
      <c r="C167" s="42">
        <v>166</v>
      </c>
      <c r="D167" s="43" t="s">
        <v>146</v>
      </c>
      <c r="E167" s="71" t="s">
        <v>482</v>
      </c>
      <c r="H167" s="72" t="s">
        <v>84</v>
      </c>
      <c r="I167" s="72"/>
      <c r="J167" s="72"/>
      <c r="K167" s="72"/>
      <c r="L167" s="72"/>
      <c r="M167" s="72"/>
      <c r="N167" s="72"/>
      <c r="O167" s="72"/>
      <c r="Z167" s="13"/>
      <c r="AA167" s="13"/>
      <c r="AB167" s="73"/>
      <c r="AC167" s="7" t="str">
        <f>IF(H168="","",TEXT(H168,"@"))</f>
        <v>4327</v>
      </c>
      <c r="AD167" s="73" t="str">
        <f>VLOOKUP($AC167,デモテーブル[#All],2,FALSE)</f>
        <v>日本エス・エイチ・エル</v>
      </c>
      <c r="AE167" s="73" t="s">
        <v>15</v>
      </c>
      <c r="AF167" s="74" t="e">
        <f>AP167/AJ167</f>
        <v>#VALUE!</v>
      </c>
      <c r="AG167" s="73"/>
      <c r="AH167" s="75" t="e">
        <f>(AP167-AR167)/AF167</f>
        <v>#VALUE!</v>
      </c>
      <c r="AI167" s="73"/>
      <c r="AJ167" s="81" t="s">
        <v>573</v>
      </c>
      <c r="AK167" s="73"/>
      <c r="AL167" s="73"/>
      <c r="AM167" s="73"/>
      <c r="AN167" s="73"/>
      <c r="AO167" s="73"/>
      <c r="AP167" s="65">
        <f>IF(H171="","",VALUE(LEFT(H171,FIND("円",H171)-1)))</f>
        <v>25650</v>
      </c>
      <c r="AQ167" s="73"/>
      <c r="AR167" s="76">
        <f>IF(H173="","",VALUE(LEFT(H173,FIND("円",H173)-1)))</f>
        <v>7866</v>
      </c>
      <c r="AS167" s="77">
        <f t="shared" ref="AS167" si="23">AR167/(AP167-AR167)</f>
        <v>0.44230769230769229</v>
      </c>
      <c r="AT167" s="23"/>
      <c r="AU167" s="23"/>
      <c r="AV167" s="71" t="str">
        <f>VLOOKUP($AC167,デモテーブル[#All],3,FALSE)</f>
        <v>1株式・投信等</v>
      </c>
      <c r="AW167" s="71" t="str">
        <f>VLOOKUP($AC167,デモテーブル[#All],4,FALSE)</f>
        <v>1株式</v>
      </c>
      <c r="AX167" s="71" t="str">
        <f>VLOOKUP($AC167,デモテーブル[#All],5,FALSE)</f>
        <v>サービス</v>
      </c>
      <c r="AY167" s="71" t="str">
        <f>VLOOKUP($AC167,デモテーブル[#All],6,FALSE)</f>
        <v>サービス</v>
      </c>
      <c r="AZ167" s="71" t="str">
        <f>VLOOKUP($AC167,デモテーブル[#All],7,FALSE)</f>
        <v>01 日本円</v>
      </c>
    </row>
    <row r="168" spans="2:52" x14ac:dyDescent="0.15">
      <c r="B168" s="19">
        <v>44612</v>
      </c>
      <c r="C168" s="45">
        <v>167</v>
      </c>
      <c r="D168" s="43" t="s">
        <v>146</v>
      </c>
      <c r="E168" s="71" t="s">
        <v>482</v>
      </c>
      <c r="H168" s="72">
        <v>4327</v>
      </c>
      <c r="I168" s="72"/>
      <c r="J168" s="72"/>
      <c r="K168" s="72"/>
      <c r="L168" s="72"/>
      <c r="M168" s="72"/>
      <c r="N168" s="72"/>
      <c r="O168" s="72"/>
      <c r="Z168" s="13"/>
      <c r="AA168" s="13"/>
      <c r="AB168" s="73"/>
      <c r="AC168" s="78"/>
      <c r="AD168" s="73" t="e">
        <f>VLOOKUP($AC168,デモテーブル[#All],2,FALSE)</f>
        <v>#N/A</v>
      </c>
      <c r="AE168" s="73"/>
      <c r="AF168" s="74"/>
      <c r="AG168" s="73"/>
      <c r="AH168" s="73"/>
      <c r="AI168" s="73"/>
      <c r="AJ168" s="73"/>
      <c r="AK168" s="73"/>
      <c r="AL168" s="73"/>
      <c r="AM168" s="73"/>
      <c r="AN168" s="73"/>
      <c r="AO168" s="73"/>
      <c r="AP168" s="65"/>
      <c r="AQ168" s="73"/>
      <c r="AR168" s="76"/>
      <c r="AS168" s="77" t="e">
        <v>#DIV/0!</v>
      </c>
      <c r="AT168" s="23"/>
      <c r="AU168" s="23"/>
      <c r="AV168" s="71" t="e">
        <f>VLOOKUP($AC168,デモテーブル[#All],3,FALSE)</f>
        <v>#N/A</v>
      </c>
      <c r="AW168" s="71" t="e">
        <f>VLOOKUP($AC168,デモテーブル[#All],4,FALSE)</f>
        <v>#N/A</v>
      </c>
      <c r="AX168" s="71" t="e">
        <f>VLOOKUP($AC168,デモテーブル[#All],5,FALSE)</f>
        <v>#N/A</v>
      </c>
      <c r="AY168" s="71" t="e">
        <f>VLOOKUP($AC168,デモテーブル[#All],6,FALSE)</f>
        <v>#N/A</v>
      </c>
      <c r="AZ168" s="71" t="e">
        <f>VLOOKUP($AC168,デモテーブル[#All],7,FALSE)</f>
        <v>#N/A</v>
      </c>
    </row>
    <row r="169" spans="2:52" x14ac:dyDescent="0.15">
      <c r="B169" s="19">
        <v>44612</v>
      </c>
      <c r="C169" s="42">
        <v>168</v>
      </c>
      <c r="D169" s="43" t="s">
        <v>146</v>
      </c>
      <c r="E169" s="71" t="s">
        <v>482</v>
      </c>
      <c r="H169" s="72" t="s">
        <v>84</v>
      </c>
      <c r="I169" s="72"/>
      <c r="J169" s="72"/>
      <c r="K169" s="72"/>
      <c r="L169" s="72"/>
      <c r="M169" s="72"/>
      <c r="N169" s="72"/>
      <c r="O169" s="72"/>
      <c r="Z169" s="13"/>
      <c r="AA169" s="13"/>
      <c r="AB169" s="73"/>
      <c r="AC169" s="78"/>
      <c r="AD169" s="73" t="e">
        <f>VLOOKUP($AC169,デモテーブル[#All],2,FALSE)</f>
        <v>#N/A</v>
      </c>
      <c r="AE169" s="73"/>
      <c r="AF169" s="74"/>
      <c r="AG169" s="73"/>
      <c r="AH169" s="73"/>
      <c r="AI169" s="73"/>
      <c r="AJ169" s="73"/>
      <c r="AK169" s="73"/>
      <c r="AL169" s="73"/>
      <c r="AM169" s="73"/>
      <c r="AN169" s="73"/>
      <c r="AO169" s="73"/>
      <c r="AP169" s="65"/>
      <c r="AQ169" s="73"/>
      <c r="AR169" s="76"/>
      <c r="AS169" s="77" t="e">
        <v>#DIV/0!</v>
      </c>
      <c r="AT169" s="23"/>
      <c r="AU169" s="23"/>
      <c r="AV169" s="71" t="e">
        <f>VLOOKUP($AC169,デモテーブル[#All],3,FALSE)</f>
        <v>#N/A</v>
      </c>
      <c r="AW169" s="71" t="e">
        <f>VLOOKUP($AC169,デモテーブル[#All],4,FALSE)</f>
        <v>#N/A</v>
      </c>
      <c r="AX169" s="71" t="e">
        <f>VLOOKUP($AC169,デモテーブル[#All],5,FALSE)</f>
        <v>#N/A</v>
      </c>
      <c r="AY169" s="71" t="e">
        <f>VLOOKUP($AC169,デモテーブル[#All],6,FALSE)</f>
        <v>#N/A</v>
      </c>
      <c r="AZ169" s="71" t="e">
        <f>VLOOKUP($AC169,デモテーブル[#All],7,FALSE)</f>
        <v>#N/A</v>
      </c>
    </row>
    <row r="170" spans="2:52" x14ac:dyDescent="0.15">
      <c r="B170" s="19">
        <v>44612</v>
      </c>
      <c r="C170" s="45">
        <v>169</v>
      </c>
      <c r="D170" s="43" t="s">
        <v>146</v>
      </c>
      <c r="E170" s="71" t="s">
        <v>482</v>
      </c>
      <c r="H170" s="72" t="s">
        <v>352</v>
      </c>
      <c r="I170" s="72"/>
      <c r="J170" s="72"/>
      <c r="K170" s="72"/>
      <c r="L170" s="72"/>
      <c r="M170" s="72"/>
      <c r="N170" s="72"/>
      <c r="O170" s="72"/>
      <c r="Z170" s="13"/>
      <c r="AA170" s="13"/>
      <c r="AB170" s="73"/>
      <c r="AC170" s="78"/>
      <c r="AD170" s="73" t="e">
        <f>VLOOKUP($AC170,デモテーブル[#All],2,FALSE)</f>
        <v>#N/A</v>
      </c>
      <c r="AE170" s="73"/>
      <c r="AF170" s="74"/>
      <c r="AG170" s="73"/>
      <c r="AH170" s="73"/>
      <c r="AI170" s="73"/>
      <c r="AJ170" s="73"/>
      <c r="AK170" s="73"/>
      <c r="AL170" s="73"/>
      <c r="AM170" s="73"/>
      <c r="AN170" s="73"/>
      <c r="AO170" s="73"/>
      <c r="AP170" s="65"/>
      <c r="AQ170" s="73"/>
      <c r="AR170" s="76"/>
      <c r="AS170" s="77" t="e">
        <v>#DIV/0!</v>
      </c>
      <c r="AT170" s="23"/>
      <c r="AU170" s="23"/>
      <c r="AV170" s="71" t="e">
        <f>VLOOKUP($AC170,デモテーブル[#All],3,FALSE)</f>
        <v>#N/A</v>
      </c>
      <c r="AW170" s="71" t="e">
        <f>VLOOKUP($AC170,デモテーブル[#All],4,FALSE)</f>
        <v>#N/A</v>
      </c>
      <c r="AX170" s="71" t="e">
        <f>VLOOKUP($AC170,デモテーブル[#All],5,FALSE)</f>
        <v>#N/A</v>
      </c>
      <c r="AY170" s="71" t="e">
        <f>VLOOKUP($AC170,デモテーブル[#All],6,FALSE)</f>
        <v>#N/A</v>
      </c>
      <c r="AZ170" s="71" t="e">
        <f>VLOOKUP($AC170,デモテーブル[#All],7,FALSE)</f>
        <v>#N/A</v>
      </c>
    </row>
    <row r="171" spans="2:52" x14ac:dyDescent="0.15">
      <c r="B171" s="19">
        <v>44612</v>
      </c>
      <c r="C171" s="42">
        <v>170</v>
      </c>
      <c r="D171" s="43" t="s">
        <v>146</v>
      </c>
      <c r="E171" s="71" t="s">
        <v>482</v>
      </c>
      <c r="H171" s="72" t="s">
        <v>551</v>
      </c>
      <c r="I171" s="72"/>
      <c r="J171" s="72"/>
      <c r="K171" s="72"/>
      <c r="L171" s="72"/>
      <c r="M171" s="72"/>
      <c r="N171" s="72"/>
      <c r="O171" s="72"/>
      <c r="Z171" s="13"/>
      <c r="AA171" s="13"/>
      <c r="AB171" s="73"/>
      <c r="AC171" s="78"/>
      <c r="AD171" s="73" t="e">
        <f>VLOOKUP($AC171,デモテーブル[#All],2,FALSE)</f>
        <v>#N/A</v>
      </c>
      <c r="AE171" s="73"/>
      <c r="AF171" s="74"/>
      <c r="AG171" s="73"/>
      <c r="AH171" s="73"/>
      <c r="AI171" s="73"/>
      <c r="AJ171" s="73"/>
      <c r="AK171" s="73"/>
      <c r="AL171" s="73"/>
      <c r="AM171" s="73"/>
      <c r="AN171" s="73"/>
      <c r="AO171" s="73"/>
      <c r="AP171" s="65"/>
      <c r="AQ171" s="73"/>
      <c r="AR171" s="76"/>
      <c r="AS171" s="77" t="e">
        <v>#DIV/0!</v>
      </c>
      <c r="AT171" s="23"/>
      <c r="AU171" s="23"/>
      <c r="AV171" s="71" t="e">
        <f>VLOOKUP($AC171,デモテーブル[#All],3,FALSE)</f>
        <v>#N/A</v>
      </c>
      <c r="AW171" s="71" t="e">
        <f>VLOOKUP($AC171,デモテーブル[#All],4,FALSE)</f>
        <v>#N/A</v>
      </c>
      <c r="AX171" s="71" t="e">
        <f>VLOOKUP($AC171,デモテーブル[#All],5,FALSE)</f>
        <v>#N/A</v>
      </c>
      <c r="AY171" s="71" t="e">
        <f>VLOOKUP($AC171,デモテーブル[#All],6,FALSE)</f>
        <v>#N/A</v>
      </c>
      <c r="AZ171" s="71" t="e">
        <f>VLOOKUP($AC171,デモテーブル[#All],7,FALSE)</f>
        <v>#N/A</v>
      </c>
    </row>
    <row r="172" spans="2:52" x14ac:dyDescent="0.15">
      <c r="B172" s="19">
        <v>44612</v>
      </c>
      <c r="C172" s="45">
        <v>171</v>
      </c>
      <c r="D172" s="43" t="s">
        <v>146</v>
      </c>
      <c r="E172" s="71" t="s">
        <v>482</v>
      </c>
      <c r="H172" s="72" t="s">
        <v>353</v>
      </c>
      <c r="I172" s="72"/>
      <c r="J172" s="72"/>
      <c r="K172" s="72"/>
      <c r="L172" s="72"/>
      <c r="M172" s="72"/>
      <c r="N172" s="72"/>
      <c r="O172" s="72"/>
      <c r="Z172" s="13"/>
      <c r="AA172" s="13"/>
      <c r="AB172" s="73"/>
      <c r="AC172" s="78"/>
      <c r="AD172" s="73" t="e">
        <f>VLOOKUP($AC172,デモテーブル[#All],2,FALSE)</f>
        <v>#N/A</v>
      </c>
      <c r="AE172" s="73"/>
      <c r="AF172" s="74"/>
      <c r="AG172" s="73"/>
      <c r="AH172" s="73"/>
      <c r="AI172" s="73"/>
      <c r="AJ172" s="73"/>
      <c r="AK172" s="73"/>
      <c r="AL172" s="73"/>
      <c r="AM172" s="73"/>
      <c r="AN172" s="73"/>
      <c r="AO172" s="73"/>
      <c r="AP172" s="65"/>
      <c r="AQ172" s="73"/>
      <c r="AR172" s="76"/>
      <c r="AS172" s="77" t="e">
        <v>#DIV/0!</v>
      </c>
      <c r="AT172" s="23"/>
      <c r="AU172" s="23"/>
      <c r="AV172" s="71" t="e">
        <f>VLOOKUP($AC172,デモテーブル[#All],3,FALSE)</f>
        <v>#N/A</v>
      </c>
      <c r="AW172" s="71" t="e">
        <f>VLOOKUP($AC172,デモテーブル[#All],4,FALSE)</f>
        <v>#N/A</v>
      </c>
      <c r="AX172" s="71" t="e">
        <f>VLOOKUP($AC172,デモテーブル[#All],5,FALSE)</f>
        <v>#N/A</v>
      </c>
      <c r="AY172" s="71" t="e">
        <f>VLOOKUP($AC172,デモテーブル[#All],6,FALSE)</f>
        <v>#N/A</v>
      </c>
      <c r="AZ172" s="71" t="e">
        <f>VLOOKUP($AC172,デモテーブル[#All],7,FALSE)</f>
        <v>#N/A</v>
      </c>
    </row>
    <row r="173" spans="2:52" x14ac:dyDescent="0.15">
      <c r="B173" s="19">
        <v>44612</v>
      </c>
      <c r="C173" s="42">
        <v>172</v>
      </c>
      <c r="D173" s="43" t="s">
        <v>146</v>
      </c>
      <c r="E173" s="71" t="s">
        <v>482</v>
      </c>
      <c r="H173" s="72" t="s">
        <v>552</v>
      </c>
      <c r="I173" s="72"/>
      <c r="J173" s="72"/>
      <c r="K173" s="72"/>
      <c r="L173" s="72"/>
      <c r="M173" s="72"/>
      <c r="N173" s="72"/>
      <c r="O173" s="72"/>
      <c r="Z173" s="13"/>
      <c r="AA173" s="13"/>
      <c r="AB173" s="73"/>
      <c r="AC173" s="78"/>
      <c r="AD173" s="73" t="e">
        <f>VLOOKUP($AC173,デモテーブル[#All],2,FALSE)</f>
        <v>#N/A</v>
      </c>
      <c r="AE173" s="73"/>
      <c r="AF173" s="74"/>
      <c r="AG173" s="73"/>
      <c r="AH173" s="73"/>
      <c r="AI173" s="73"/>
      <c r="AJ173" s="73"/>
      <c r="AK173" s="73"/>
      <c r="AL173" s="73"/>
      <c r="AM173" s="73"/>
      <c r="AN173" s="73"/>
      <c r="AO173" s="73"/>
      <c r="AP173" s="65"/>
      <c r="AQ173" s="73"/>
      <c r="AR173" s="76"/>
      <c r="AS173" s="77" t="e">
        <v>#DIV/0!</v>
      </c>
      <c r="AT173" s="23"/>
      <c r="AU173" s="23"/>
      <c r="AV173" s="71" t="e">
        <f>VLOOKUP($AC173,デモテーブル[#All],3,FALSE)</f>
        <v>#N/A</v>
      </c>
      <c r="AW173" s="71" t="e">
        <f>VLOOKUP($AC173,デモテーブル[#All],4,FALSE)</f>
        <v>#N/A</v>
      </c>
      <c r="AX173" s="71" t="e">
        <f>VLOOKUP($AC173,デモテーブル[#All],5,FALSE)</f>
        <v>#N/A</v>
      </c>
      <c r="AY173" s="71" t="e">
        <f>VLOOKUP($AC173,デモテーブル[#All],6,FALSE)</f>
        <v>#N/A</v>
      </c>
      <c r="AZ173" s="71" t="e">
        <f>VLOOKUP($AC173,デモテーブル[#All],7,FALSE)</f>
        <v>#N/A</v>
      </c>
    </row>
    <row r="174" spans="2:52" x14ac:dyDescent="0.15">
      <c r="B174" s="19">
        <v>44612</v>
      </c>
      <c r="C174" s="45">
        <v>173</v>
      </c>
      <c r="D174" s="43" t="s">
        <v>146</v>
      </c>
      <c r="E174" s="71" t="s">
        <v>482</v>
      </c>
      <c r="H174" s="72" t="s">
        <v>85</v>
      </c>
      <c r="I174" s="72"/>
      <c r="J174" s="72"/>
      <c r="K174" s="72"/>
      <c r="L174" s="72"/>
      <c r="M174" s="72"/>
      <c r="N174" s="72"/>
      <c r="O174" s="72"/>
      <c r="Z174" s="13"/>
      <c r="AA174" s="13"/>
      <c r="AB174" s="73"/>
      <c r="AC174" s="7" t="str">
        <f>IF(H175="","",TEXT(H175,"@"))</f>
        <v>4732</v>
      </c>
      <c r="AD174" s="73" t="str">
        <f>VLOOKUP($AC174,デモテーブル[#All],2,FALSE)</f>
        <v>ユー・エス・エス</v>
      </c>
      <c r="AE174" s="73" t="s">
        <v>15</v>
      </c>
      <c r="AF174" s="74" t="e">
        <f>AP174/AJ174</f>
        <v>#VALUE!</v>
      </c>
      <c r="AG174" s="73"/>
      <c r="AH174" s="75" t="e">
        <f>(AP174-AR174)/AF174</f>
        <v>#VALUE!</v>
      </c>
      <c r="AI174" s="73"/>
      <c r="AJ174" s="81" t="s">
        <v>573</v>
      </c>
      <c r="AK174" s="73"/>
      <c r="AL174" s="73"/>
      <c r="AM174" s="73"/>
      <c r="AN174" s="73"/>
      <c r="AO174" s="73"/>
      <c r="AP174" s="65">
        <f>IF(H178="","",VALUE(LEFT(H178,FIND("円",H178)-1)))</f>
        <v>17658</v>
      </c>
      <c r="AQ174" s="73"/>
      <c r="AR174" s="76">
        <f>IF(H180="","",VALUE(LEFT(H180,FIND("円",H180)-1)))</f>
        <v>5220</v>
      </c>
      <c r="AS174" s="77">
        <f t="shared" ref="AS174" si="24">AR174/(AP174-AR174)</f>
        <v>0.41968162083936322</v>
      </c>
      <c r="AT174" s="23"/>
      <c r="AU174" s="23"/>
      <c r="AV174" s="71" t="str">
        <f>VLOOKUP($AC174,デモテーブル[#All],3,FALSE)</f>
        <v>1株式・投信等</v>
      </c>
      <c r="AW174" s="71" t="str">
        <f>VLOOKUP($AC174,デモテーブル[#All],4,FALSE)</f>
        <v>1株式</v>
      </c>
      <c r="AX174" s="71" t="str">
        <f>VLOOKUP($AC174,デモテーブル[#All],5,FALSE)</f>
        <v>サービス</v>
      </c>
      <c r="AY174" s="71" t="str">
        <f>VLOOKUP($AC174,デモテーブル[#All],6,FALSE)</f>
        <v>サービス</v>
      </c>
      <c r="AZ174" s="71" t="str">
        <f>VLOOKUP($AC174,デモテーブル[#All],7,FALSE)</f>
        <v>01 日本円</v>
      </c>
    </row>
    <row r="175" spans="2:52" x14ac:dyDescent="0.15">
      <c r="B175" s="19">
        <v>44612</v>
      </c>
      <c r="C175" s="42">
        <v>174</v>
      </c>
      <c r="D175" s="43" t="s">
        <v>146</v>
      </c>
      <c r="E175" s="71" t="s">
        <v>482</v>
      </c>
      <c r="H175" s="72">
        <v>4732</v>
      </c>
      <c r="I175" s="72"/>
      <c r="J175" s="72"/>
      <c r="K175" s="72"/>
      <c r="L175" s="72"/>
      <c r="M175" s="72"/>
      <c r="N175" s="72"/>
      <c r="O175" s="72"/>
      <c r="Z175" s="13"/>
      <c r="AA175" s="13"/>
      <c r="AB175" s="73"/>
      <c r="AC175" s="78"/>
      <c r="AD175" s="73" t="e">
        <f>VLOOKUP($AC175,デモテーブル[#All],2,FALSE)</f>
        <v>#N/A</v>
      </c>
      <c r="AE175" s="73"/>
      <c r="AF175" s="74"/>
      <c r="AG175" s="73"/>
      <c r="AH175" s="73"/>
      <c r="AI175" s="73"/>
      <c r="AJ175" s="73"/>
      <c r="AK175" s="73"/>
      <c r="AL175" s="73"/>
      <c r="AM175" s="73"/>
      <c r="AN175" s="73"/>
      <c r="AO175" s="73"/>
      <c r="AP175" s="65"/>
      <c r="AQ175" s="73"/>
      <c r="AR175" s="76"/>
      <c r="AS175" s="77" t="e">
        <v>#DIV/0!</v>
      </c>
      <c r="AT175" s="23"/>
      <c r="AU175" s="23"/>
      <c r="AV175" s="71" t="e">
        <f>VLOOKUP($AC175,デモテーブル[#All],3,FALSE)</f>
        <v>#N/A</v>
      </c>
      <c r="AW175" s="71" t="e">
        <f>VLOOKUP($AC175,デモテーブル[#All],4,FALSE)</f>
        <v>#N/A</v>
      </c>
      <c r="AX175" s="71" t="e">
        <f>VLOOKUP($AC175,デモテーブル[#All],5,FALSE)</f>
        <v>#N/A</v>
      </c>
      <c r="AY175" s="71" t="e">
        <f>VLOOKUP($AC175,デモテーブル[#All],6,FALSE)</f>
        <v>#N/A</v>
      </c>
      <c r="AZ175" s="71" t="e">
        <f>VLOOKUP($AC175,デモテーブル[#All],7,FALSE)</f>
        <v>#N/A</v>
      </c>
    </row>
    <row r="176" spans="2:52" x14ac:dyDescent="0.15">
      <c r="B176" s="19">
        <v>44612</v>
      </c>
      <c r="C176" s="45">
        <v>175</v>
      </c>
      <c r="D176" s="43" t="s">
        <v>146</v>
      </c>
      <c r="E176" s="71" t="s">
        <v>482</v>
      </c>
      <c r="H176" s="72" t="s">
        <v>85</v>
      </c>
      <c r="I176" s="72"/>
      <c r="J176" s="72"/>
      <c r="K176" s="72"/>
      <c r="L176" s="72"/>
      <c r="M176" s="72"/>
      <c r="N176" s="72"/>
      <c r="O176" s="72"/>
      <c r="Z176" s="13"/>
      <c r="AA176" s="13"/>
      <c r="AB176" s="73"/>
      <c r="AC176" s="78"/>
      <c r="AD176" s="73" t="e">
        <f>VLOOKUP($AC176,デモテーブル[#All],2,FALSE)</f>
        <v>#N/A</v>
      </c>
      <c r="AE176" s="73"/>
      <c r="AF176" s="74"/>
      <c r="AG176" s="73"/>
      <c r="AH176" s="73"/>
      <c r="AI176" s="73"/>
      <c r="AJ176" s="73"/>
      <c r="AK176" s="73"/>
      <c r="AL176" s="73"/>
      <c r="AM176" s="73"/>
      <c r="AN176" s="73"/>
      <c r="AO176" s="73"/>
      <c r="AP176" s="65"/>
      <c r="AQ176" s="73"/>
      <c r="AR176" s="76"/>
      <c r="AS176" s="77" t="e">
        <v>#DIV/0!</v>
      </c>
      <c r="AT176" s="23"/>
      <c r="AU176" s="23"/>
      <c r="AV176" s="71" t="e">
        <f>VLOOKUP($AC176,デモテーブル[#All],3,FALSE)</f>
        <v>#N/A</v>
      </c>
      <c r="AW176" s="71" t="e">
        <f>VLOOKUP($AC176,デモテーブル[#All],4,FALSE)</f>
        <v>#N/A</v>
      </c>
      <c r="AX176" s="71" t="e">
        <f>VLOOKUP($AC176,デモテーブル[#All],5,FALSE)</f>
        <v>#N/A</v>
      </c>
      <c r="AY176" s="71" t="e">
        <f>VLOOKUP($AC176,デモテーブル[#All],6,FALSE)</f>
        <v>#N/A</v>
      </c>
      <c r="AZ176" s="71" t="e">
        <f>VLOOKUP($AC176,デモテーブル[#All],7,FALSE)</f>
        <v>#N/A</v>
      </c>
    </row>
    <row r="177" spans="2:52" x14ac:dyDescent="0.15">
      <c r="B177" s="19">
        <v>44612</v>
      </c>
      <c r="C177" s="42">
        <v>176</v>
      </c>
      <c r="D177" s="43" t="s">
        <v>146</v>
      </c>
      <c r="E177" s="71" t="s">
        <v>482</v>
      </c>
      <c r="H177" s="72" t="s">
        <v>352</v>
      </c>
      <c r="I177" s="72"/>
      <c r="J177" s="72"/>
      <c r="K177" s="72"/>
      <c r="L177" s="72"/>
      <c r="M177" s="72"/>
      <c r="N177" s="72"/>
      <c r="O177" s="72"/>
      <c r="Z177" s="13"/>
      <c r="AA177" s="13"/>
      <c r="AB177" s="73"/>
      <c r="AC177" s="78"/>
      <c r="AD177" s="73" t="e">
        <f>VLOOKUP($AC177,デモテーブル[#All],2,FALSE)</f>
        <v>#N/A</v>
      </c>
      <c r="AE177" s="73"/>
      <c r="AF177" s="74"/>
      <c r="AG177" s="73"/>
      <c r="AH177" s="73"/>
      <c r="AI177" s="73"/>
      <c r="AJ177" s="73"/>
      <c r="AK177" s="73"/>
      <c r="AL177" s="73"/>
      <c r="AM177" s="73"/>
      <c r="AN177" s="73"/>
      <c r="AO177" s="73"/>
      <c r="AP177" s="65"/>
      <c r="AQ177" s="73"/>
      <c r="AR177" s="76"/>
      <c r="AS177" s="77" t="e">
        <v>#DIV/0!</v>
      </c>
      <c r="AT177" s="23"/>
      <c r="AU177" s="23"/>
      <c r="AV177" s="71" t="e">
        <f>VLOOKUP($AC177,デモテーブル[#All],3,FALSE)</f>
        <v>#N/A</v>
      </c>
      <c r="AW177" s="71" t="e">
        <f>VLOOKUP($AC177,デモテーブル[#All],4,FALSE)</f>
        <v>#N/A</v>
      </c>
      <c r="AX177" s="71" t="e">
        <f>VLOOKUP($AC177,デモテーブル[#All],5,FALSE)</f>
        <v>#N/A</v>
      </c>
      <c r="AY177" s="71" t="e">
        <f>VLOOKUP($AC177,デモテーブル[#All],6,FALSE)</f>
        <v>#N/A</v>
      </c>
      <c r="AZ177" s="71" t="e">
        <f>VLOOKUP($AC177,デモテーブル[#All],7,FALSE)</f>
        <v>#N/A</v>
      </c>
    </row>
    <row r="178" spans="2:52" x14ac:dyDescent="0.15">
      <c r="B178" s="19">
        <v>44612</v>
      </c>
      <c r="C178" s="45">
        <v>177</v>
      </c>
      <c r="D178" s="43" t="s">
        <v>146</v>
      </c>
      <c r="E178" s="71" t="s">
        <v>482</v>
      </c>
      <c r="H178" s="72" t="s">
        <v>553</v>
      </c>
      <c r="I178" s="72"/>
      <c r="J178" s="72"/>
      <c r="K178" s="72"/>
      <c r="L178" s="72"/>
      <c r="M178" s="72"/>
      <c r="N178" s="72"/>
      <c r="O178" s="72"/>
      <c r="Z178" s="13"/>
      <c r="AA178" s="13"/>
      <c r="AB178" s="73"/>
      <c r="AC178" s="78"/>
      <c r="AD178" s="73" t="e">
        <f>VLOOKUP($AC178,デモテーブル[#All],2,FALSE)</f>
        <v>#N/A</v>
      </c>
      <c r="AE178" s="73"/>
      <c r="AF178" s="74"/>
      <c r="AG178" s="73"/>
      <c r="AH178" s="73"/>
      <c r="AI178" s="73"/>
      <c r="AJ178" s="73"/>
      <c r="AK178" s="73"/>
      <c r="AL178" s="73"/>
      <c r="AM178" s="73"/>
      <c r="AN178" s="73"/>
      <c r="AO178" s="73"/>
      <c r="AP178" s="65"/>
      <c r="AQ178" s="73"/>
      <c r="AR178" s="76"/>
      <c r="AS178" s="77" t="e">
        <v>#DIV/0!</v>
      </c>
      <c r="AT178" s="23"/>
      <c r="AU178" s="23"/>
      <c r="AV178" s="71" t="e">
        <f>VLOOKUP($AC178,デモテーブル[#All],3,FALSE)</f>
        <v>#N/A</v>
      </c>
      <c r="AW178" s="71" t="e">
        <f>VLOOKUP($AC178,デモテーブル[#All],4,FALSE)</f>
        <v>#N/A</v>
      </c>
      <c r="AX178" s="71" t="e">
        <f>VLOOKUP($AC178,デモテーブル[#All],5,FALSE)</f>
        <v>#N/A</v>
      </c>
      <c r="AY178" s="71" t="e">
        <f>VLOOKUP($AC178,デモテーブル[#All],6,FALSE)</f>
        <v>#N/A</v>
      </c>
      <c r="AZ178" s="71" t="e">
        <f>VLOOKUP($AC178,デモテーブル[#All],7,FALSE)</f>
        <v>#N/A</v>
      </c>
    </row>
    <row r="179" spans="2:52" x14ac:dyDescent="0.15">
      <c r="B179" s="19">
        <v>44612</v>
      </c>
      <c r="C179" s="42">
        <v>178</v>
      </c>
      <c r="D179" s="43" t="s">
        <v>146</v>
      </c>
      <c r="E179" s="71" t="s">
        <v>482</v>
      </c>
      <c r="H179" s="72" t="s">
        <v>353</v>
      </c>
      <c r="I179" s="72"/>
      <c r="J179" s="72"/>
      <c r="K179" s="72"/>
      <c r="L179" s="72"/>
      <c r="M179" s="72"/>
      <c r="N179" s="72"/>
      <c r="O179" s="72"/>
      <c r="Z179" s="13"/>
      <c r="AA179" s="13"/>
      <c r="AB179" s="73"/>
      <c r="AC179" s="78"/>
      <c r="AD179" s="73" t="e">
        <f>VLOOKUP($AC179,デモテーブル[#All],2,FALSE)</f>
        <v>#N/A</v>
      </c>
      <c r="AE179" s="73"/>
      <c r="AF179" s="74"/>
      <c r="AG179" s="73"/>
      <c r="AH179" s="73"/>
      <c r="AI179" s="73"/>
      <c r="AJ179" s="73"/>
      <c r="AK179" s="73"/>
      <c r="AL179" s="73"/>
      <c r="AM179" s="73"/>
      <c r="AN179" s="73"/>
      <c r="AO179" s="73"/>
      <c r="AP179" s="65"/>
      <c r="AQ179" s="73"/>
      <c r="AR179" s="76"/>
      <c r="AS179" s="77" t="e">
        <v>#DIV/0!</v>
      </c>
      <c r="AT179" s="23"/>
      <c r="AU179" s="23"/>
      <c r="AV179" s="71" t="e">
        <f>VLOOKUP($AC179,デモテーブル[#All],3,FALSE)</f>
        <v>#N/A</v>
      </c>
      <c r="AW179" s="71" t="e">
        <f>VLOOKUP($AC179,デモテーブル[#All],4,FALSE)</f>
        <v>#N/A</v>
      </c>
      <c r="AX179" s="71" t="e">
        <f>VLOOKUP($AC179,デモテーブル[#All],5,FALSE)</f>
        <v>#N/A</v>
      </c>
      <c r="AY179" s="71" t="e">
        <f>VLOOKUP($AC179,デモテーブル[#All],6,FALSE)</f>
        <v>#N/A</v>
      </c>
      <c r="AZ179" s="71" t="e">
        <f>VLOOKUP($AC179,デモテーブル[#All],7,FALSE)</f>
        <v>#N/A</v>
      </c>
    </row>
    <row r="180" spans="2:52" x14ac:dyDescent="0.15">
      <c r="B180" s="19">
        <v>44612</v>
      </c>
      <c r="C180" s="45">
        <v>179</v>
      </c>
      <c r="D180" s="43" t="s">
        <v>146</v>
      </c>
      <c r="E180" s="71" t="s">
        <v>482</v>
      </c>
      <c r="H180" s="72" t="s">
        <v>554</v>
      </c>
      <c r="I180" s="72"/>
      <c r="J180" s="72"/>
      <c r="K180" s="72"/>
      <c r="L180" s="72"/>
      <c r="M180" s="72"/>
      <c r="N180" s="72"/>
      <c r="O180" s="72"/>
      <c r="Z180" s="13"/>
      <c r="AA180" s="13"/>
      <c r="AB180" s="73"/>
      <c r="AC180" s="78"/>
      <c r="AD180" s="73" t="e">
        <f>VLOOKUP($AC180,デモテーブル[#All],2,FALSE)</f>
        <v>#N/A</v>
      </c>
      <c r="AE180" s="73"/>
      <c r="AF180" s="74"/>
      <c r="AG180" s="73"/>
      <c r="AH180" s="73"/>
      <c r="AI180" s="73"/>
      <c r="AJ180" s="73"/>
      <c r="AK180" s="73"/>
      <c r="AL180" s="73"/>
      <c r="AM180" s="73"/>
      <c r="AN180" s="73"/>
      <c r="AO180" s="73"/>
      <c r="AP180" s="65"/>
      <c r="AQ180" s="73"/>
      <c r="AR180" s="76"/>
      <c r="AS180" s="77" t="e">
        <v>#DIV/0!</v>
      </c>
      <c r="AT180" s="23"/>
      <c r="AU180" s="23"/>
      <c r="AV180" s="71" t="e">
        <f>VLOOKUP($AC180,デモテーブル[#All],3,FALSE)</f>
        <v>#N/A</v>
      </c>
      <c r="AW180" s="71" t="e">
        <f>VLOOKUP($AC180,デモテーブル[#All],4,FALSE)</f>
        <v>#N/A</v>
      </c>
      <c r="AX180" s="71" t="e">
        <f>VLOOKUP($AC180,デモテーブル[#All],5,FALSE)</f>
        <v>#N/A</v>
      </c>
      <c r="AY180" s="71" t="e">
        <f>VLOOKUP($AC180,デモテーブル[#All],6,FALSE)</f>
        <v>#N/A</v>
      </c>
      <c r="AZ180" s="71" t="e">
        <f>VLOOKUP($AC180,デモテーブル[#All],7,FALSE)</f>
        <v>#N/A</v>
      </c>
    </row>
    <row r="181" spans="2:52" x14ac:dyDescent="0.15">
      <c r="B181" s="19">
        <v>44612</v>
      </c>
      <c r="C181" s="42">
        <v>180</v>
      </c>
      <c r="D181" s="43" t="s">
        <v>146</v>
      </c>
      <c r="E181" s="71" t="s">
        <v>482</v>
      </c>
      <c r="H181" s="72" t="s">
        <v>86</v>
      </c>
      <c r="I181" s="72"/>
      <c r="J181" s="72"/>
      <c r="K181" s="72"/>
      <c r="L181" s="72"/>
      <c r="M181" s="72"/>
      <c r="N181" s="72"/>
      <c r="O181" s="72"/>
      <c r="Z181" s="13"/>
      <c r="AA181" s="13"/>
      <c r="AB181" s="73"/>
      <c r="AC181" s="7" t="str">
        <f>IF(H182="","",TEXT(H182,"@"))</f>
        <v>5108</v>
      </c>
      <c r="AD181" s="73" t="str">
        <f>VLOOKUP($AC181,デモテーブル[#All],2,FALSE)</f>
        <v>ブリヂストン</v>
      </c>
      <c r="AE181" s="73" t="s">
        <v>15</v>
      </c>
      <c r="AF181" s="74" t="e">
        <f>AP181/AJ181</f>
        <v>#VALUE!</v>
      </c>
      <c r="AG181" s="73"/>
      <c r="AH181" s="75" t="e">
        <f>(AP181-AR181)/AF181</f>
        <v>#VALUE!</v>
      </c>
      <c r="AI181" s="73"/>
      <c r="AJ181" s="81" t="s">
        <v>573</v>
      </c>
      <c r="AK181" s="73"/>
      <c r="AL181" s="73"/>
      <c r="AM181" s="73"/>
      <c r="AN181" s="73"/>
      <c r="AO181" s="73"/>
      <c r="AP181" s="65">
        <f>IF(H185="","",VALUE(LEFT(H185,FIND("円",H185)-1)))</f>
        <v>21405</v>
      </c>
      <c r="AQ181" s="73"/>
      <c r="AR181" s="76">
        <f>IF(H187="","",VALUE(LEFT(H187,FIND("円",H187)-1)))</f>
        <v>5605</v>
      </c>
      <c r="AS181" s="77">
        <f t="shared" ref="AS181" si="25">AR181/(AP181-AR181)</f>
        <v>0.35474683544303798</v>
      </c>
      <c r="AT181" s="23"/>
      <c r="AU181" s="23"/>
      <c r="AV181" s="71" t="str">
        <f>VLOOKUP($AC181,デモテーブル[#All],3,FALSE)</f>
        <v>1株式・投信等</v>
      </c>
      <c r="AW181" s="71" t="str">
        <f>VLOOKUP($AC181,デモテーブル[#All],4,FALSE)</f>
        <v>1株式</v>
      </c>
      <c r="AX181" s="71" t="str">
        <f>VLOOKUP($AC181,デモテーブル[#All],5,FALSE)</f>
        <v>製造業</v>
      </c>
      <c r="AY181" s="71" t="str">
        <f>VLOOKUP($AC181,デモテーブル[#All],6,FALSE)</f>
        <v>製造業・ゴム</v>
      </c>
      <c r="AZ181" s="71" t="str">
        <f>VLOOKUP($AC181,デモテーブル[#All],7,FALSE)</f>
        <v>01 日本円</v>
      </c>
    </row>
    <row r="182" spans="2:52" x14ac:dyDescent="0.15">
      <c r="B182" s="19">
        <v>44612</v>
      </c>
      <c r="C182" s="45">
        <v>181</v>
      </c>
      <c r="D182" s="43" t="s">
        <v>146</v>
      </c>
      <c r="E182" s="71" t="s">
        <v>482</v>
      </c>
      <c r="H182" s="72">
        <v>5108</v>
      </c>
      <c r="I182" s="72"/>
      <c r="J182" s="72"/>
      <c r="K182" s="72"/>
      <c r="L182" s="72"/>
      <c r="M182" s="72"/>
      <c r="N182" s="72"/>
      <c r="O182" s="72"/>
      <c r="Z182" s="13"/>
      <c r="AA182" s="13"/>
      <c r="AB182" s="73"/>
      <c r="AC182" s="78"/>
      <c r="AD182" s="73" t="e">
        <f>VLOOKUP($AC182,デモテーブル[#All],2,FALSE)</f>
        <v>#N/A</v>
      </c>
      <c r="AE182" s="73"/>
      <c r="AF182" s="74"/>
      <c r="AG182" s="73"/>
      <c r="AH182" s="73"/>
      <c r="AI182" s="73"/>
      <c r="AJ182" s="73"/>
      <c r="AK182" s="73"/>
      <c r="AL182" s="73"/>
      <c r="AM182" s="73"/>
      <c r="AN182" s="73"/>
      <c r="AO182" s="73"/>
      <c r="AP182" s="65"/>
      <c r="AQ182" s="73"/>
      <c r="AR182" s="76"/>
      <c r="AS182" s="77" t="e">
        <v>#DIV/0!</v>
      </c>
      <c r="AT182" s="23"/>
      <c r="AU182" s="23"/>
      <c r="AV182" s="71" t="e">
        <f>VLOOKUP($AC182,デモテーブル[#All],3,FALSE)</f>
        <v>#N/A</v>
      </c>
      <c r="AW182" s="71" t="e">
        <f>VLOOKUP($AC182,デモテーブル[#All],4,FALSE)</f>
        <v>#N/A</v>
      </c>
      <c r="AX182" s="71" t="e">
        <f>VLOOKUP($AC182,デモテーブル[#All],5,FALSE)</f>
        <v>#N/A</v>
      </c>
      <c r="AY182" s="71" t="e">
        <f>VLOOKUP($AC182,デモテーブル[#All],6,FALSE)</f>
        <v>#N/A</v>
      </c>
      <c r="AZ182" s="71" t="e">
        <f>VLOOKUP($AC182,デモテーブル[#All],7,FALSE)</f>
        <v>#N/A</v>
      </c>
    </row>
    <row r="183" spans="2:52" x14ac:dyDescent="0.15">
      <c r="B183" s="19">
        <v>44612</v>
      </c>
      <c r="C183" s="42">
        <v>182</v>
      </c>
      <c r="D183" s="43" t="s">
        <v>146</v>
      </c>
      <c r="E183" s="71" t="s">
        <v>482</v>
      </c>
      <c r="H183" s="72" t="s">
        <v>86</v>
      </c>
      <c r="I183" s="72"/>
      <c r="J183" s="72"/>
      <c r="K183" s="72"/>
      <c r="L183" s="72"/>
      <c r="M183" s="72"/>
      <c r="N183" s="72"/>
      <c r="O183" s="72"/>
      <c r="Z183" s="13"/>
      <c r="AA183" s="13"/>
      <c r="AB183" s="73"/>
      <c r="AC183" s="78"/>
      <c r="AD183" s="73" t="e">
        <f>VLOOKUP($AC183,デモテーブル[#All],2,FALSE)</f>
        <v>#N/A</v>
      </c>
      <c r="AE183" s="73"/>
      <c r="AF183" s="74"/>
      <c r="AG183" s="73"/>
      <c r="AH183" s="73"/>
      <c r="AI183" s="73"/>
      <c r="AJ183" s="73"/>
      <c r="AK183" s="73"/>
      <c r="AL183" s="73"/>
      <c r="AM183" s="73"/>
      <c r="AN183" s="73"/>
      <c r="AO183" s="73"/>
      <c r="AP183" s="65"/>
      <c r="AQ183" s="73"/>
      <c r="AR183" s="76"/>
      <c r="AS183" s="77" t="e">
        <v>#DIV/0!</v>
      </c>
      <c r="AT183" s="23"/>
      <c r="AU183" s="23"/>
      <c r="AV183" s="71" t="e">
        <f>VLOOKUP($AC183,デモテーブル[#All],3,FALSE)</f>
        <v>#N/A</v>
      </c>
      <c r="AW183" s="71" t="e">
        <f>VLOOKUP($AC183,デモテーブル[#All],4,FALSE)</f>
        <v>#N/A</v>
      </c>
      <c r="AX183" s="71" t="e">
        <f>VLOOKUP($AC183,デモテーブル[#All],5,FALSE)</f>
        <v>#N/A</v>
      </c>
      <c r="AY183" s="71" t="e">
        <f>VLOOKUP($AC183,デモテーブル[#All],6,FALSE)</f>
        <v>#N/A</v>
      </c>
      <c r="AZ183" s="71" t="e">
        <f>VLOOKUP($AC183,デモテーブル[#All],7,FALSE)</f>
        <v>#N/A</v>
      </c>
    </row>
    <row r="184" spans="2:52" x14ac:dyDescent="0.15">
      <c r="B184" s="19">
        <v>44612</v>
      </c>
      <c r="C184" s="45">
        <v>183</v>
      </c>
      <c r="D184" s="43" t="s">
        <v>146</v>
      </c>
      <c r="E184" s="71" t="s">
        <v>482</v>
      </c>
      <c r="H184" s="72" t="s">
        <v>352</v>
      </c>
      <c r="I184" s="72"/>
      <c r="J184" s="72"/>
      <c r="K184" s="72"/>
      <c r="L184" s="72"/>
      <c r="M184" s="72"/>
      <c r="N184" s="72"/>
      <c r="O184" s="72"/>
      <c r="Z184" s="13"/>
      <c r="AA184" s="13"/>
      <c r="AB184" s="73"/>
      <c r="AC184" s="78"/>
      <c r="AD184" s="73" t="e">
        <f>VLOOKUP($AC184,デモテーブル[#All],2,FALSE)</f>
        <v>#N/A</v>
      </c>
      <c r="AE184" s="73"/>
      <c r="AF184" s="74"/>
      <c r="AG184" s="73"/>
      <c r="AH184" s="73"/>
      <c r="AI184" s="73"/>
      <c r="AJ184" s="73"/>
      <c r="AK184" s="73"/>
      <c r="AL184" s="73"/>
      <c r="AM184" s="73"/>
      <c r="AN184" s="73"/>
      <c r="AO184" s="73"/>
      <c r="AP184" s="65"/>
      <c r="AQ184" s="73"/>
      <c r="AR184" s="76"/>
      <c r="AS184" s="77" t="e">
        <v>#DIV/0!</v>
      </c>
      <c r="AT184" s="23"/>
      <c r="AU184" s="23"/>
      <c r="AV184" s="71" t="e">
        <f>VLOOKUP($AC184,デモテーブル[#All],3,FALSE)</f>
        <v>#N/A</v>
      </c>
      <c r="AW184" s="71" t="e">
        <f>VLOOKUP($AC184,デモテーブル[#All],4,FALSE)</f>
        <v>#N/A</v>
      </c>
      <c r="AX184" s="71" t="e">
        <f>VLOOKUP($AC184,デモテーブル[#All],5,FALSE)</f>
        <v>#N/A</v>
      </c>
      <c r="AY184" s="71" t="e">
        <f>VLOOKUP($AC184,デモテーブル[#All],6,FALSE)</f>
        <v>#N/A</v>
      </c>
      <c r="AZ184" s="71" t="e">
        <f>VLOOKUP($AC184,デモテーブル[#All],7,FALSE)</f>
        <v>#N/A</v>
      </c>
    </row>
    <row r="185" spans="2:52" x14ac:dyDescent="0.15">
      <c r="B185" s="19">
        <v>44612</v>
      </c>
      <c r="C185" s="42">
        <v>184</v>
      </c>
      <c r="D185" s="43" t="s">
        <v>146</v>
      </c>
      <c r="E185" s="71" t="s">
        <v>482</v>
      </c>
      <c r="H185" s="72" t="s">
        <v>555</v>
      </c>
      <c r="I185" s="72"/>
      <c r="J185" s="72"/>
      <c r="K185" s="72"/>
      <c r="L185" s="72"/>
      <c r="M185" s="72"/>
      <c r="N185" s="72"/>
      <c r="O185" s="72"/>
      <c r="Z185" s="13"/>
      <c r="AA185" s="13"/>
      <c r="AB185" s="73"/>
      <c r="AC185" s="78"/>
      <c r="AD185" s="73" t="e">
        <f>VLOOKUP($AC185,デモテーブル[#All],2,FALSE)</f>
        <v>#N/A</v>
      </c>
      <c r="AE185" s="73"/>
      <c r="AF185" s="74"/>
      <c r="AG185" s="73"/>
      <c r="AH185" s="73"/>
      <c r="AI185" s="73"/>
      <c r="AJ185" s="73"/>
      <c r="AK185" s="73"/>
      <c r="AL185" s="73"/>
      <c r="AM185" s="73"/>
      <c r="AN185" s="73"/>
      <c r="AO185" s="73"/>
      <c r="AP185" s="65"/>
      <c r="AQ185" s="73"/>
      <c r="AR185" s="76"/>
      <c r="AS185" s="77" t="e">
        <v>#DIV/0!</v>
      </c>
      <c r="AT185" s="23"/>
      <c r="AU185" s="23"/>
      <c r="AV185" s="71" t="e">
        <f>VLOOKUP($AC185,デモテーブル[#All],3,FALSE)</f>
        <v>#N/A</v>
      </c>
      <c r="AW185" s="71" t="e">
        <f>VLOOKUP($AC185,デモテーブル[#All],4,FALSE)</f>
        <v>#N/A</v>
      </c>
      <c r="AX185" s="71" t="e">
        <f>VLOOKUP($AC185,デモテーブル[#All],5,FALSE)</f>
        <v>#N/A</v>
      </c>
      <c r="AY185" s="71" t="e">
        <f>VLOOKUP($AC185,デモテーブル[#All],6,FALSE)</f>
        <v>#N/A</v>
      </c>
      <c r="AZ185" s="71" t="e">
        <f>VLOOKUP($AC185,デモテーブル[#All],7,FALSE)</f>
        <v>#N/A</v>
      </c>
    </row>
    <row r="186" spans="2:52" x14ac:dyDescent="0.15">
      <c r="B186" s="19">
        <v>44612</v>
      </c>
      <c r="C186" s="45">
        <v>185</v>
      </c>
      <c r="D186" s="43" t="s">
        <v>146</v>
      </c>
      <c r="E186" s="71" t="s">
        <v>482</v>
      </c>
      <c r="H186" s="72" t="s">
        <v>353</v>
      </c>
      <c r="I186" s="72"/>
      <c r="J186" s="72"/>
      <c r="K186" s="72"/>
      <c r="L186" s="72"/>
      <c r="M186" s="72"/>
      <c r="N186" s="72"/>
      <c r="O186" s="72"/>
      <c r="Z186" s="13"/>
      <c r="AA186" s="13"/>
      <c r="AB186" s="73"/>
      <c r="AC186" s="78"/>
      <c r="AD186" s="73" t="e">
        <f>VLOOKUP($AC186,デモテーブル[#All],2,FALSE)</f>
        <v>#N/A</v>
      </c>
      <c r="AE186" s="73"/>
      <c r="AF186" s="74"/>
      <c r="AG186" s="73"/>
      <c r="AH186" s="73"/>
      <c r="AI186" s="73"/>
      <c r="AJ186" s="73"/>
      <c r="AK186" s="73"/>
      <c r="AL186" s="73"/>
      <c r="AM186" s="73"/>
      <c r="AN186" s="73"/>
      <c r="AO186" s="73"/>
      <c r="AP186" s="65"/>
      <c r="AQ186" s="73"/>
      <c r="AR186" s="76"/>
      <c r="AS186" s="77" t="e">
        <v>#DIV/0!</v>
      </c>
      <c r="AT186" s="23"/>
      <c r="AU186" s="23"/>
      <c r="AV186" s="71" t="e">
        <f>VLOOKUP($AC186,デモテーブル[#All],3,FALSE)</f>
        <v>#N/A</v>
      </c>
      <c r="AW186" s="71" t="e">
        <f>VLOOKUP($AC186,デモテーブル[#All],4,FALSE)</f>
        <v>#N/A</v>
      </c>
      <c r="AX186" s="71" t="e">
        <f>VLOOKUP($AC186,デモテーブル[#All],5,FALSE)</f>
        <v>#N/A</v>
      </c>
      <c r="AY186" s="71" t="e">
        <f>VLOOKUP($AC186,デモテーブル[#All],6,FALSE)</f>
        <v>#N/A</v>
      </c>
      <c r="AZ186" s="71" t="e">
        <f>VLOOKUP($AC186,デモテーブル[#All],7,FALSE)</f>
        <v>#N/A</v>
      </c>
    </row>
    <row r="187" spans="2:52" x14ac:dyDescent="0.15">
      <c r="B187" s="19">
        <v>44612</v>
      </c>
      <c r="C187" s="42">
        <v>186</v>
      </c>
      <c r="D187" s="43" t="s">
        <v>146</v>
      </c>
      <c r="E187" s="71" t="s">
        <v>482</v>
      </c>
      <c r="H187" s="72" t="s">
        <v>556</v>
      </c>
      <c r="I187" s="72"/>
      <c r="J187" s="72"/>
      <c r="K187" s="72"/>
      <c r="L187" s="72"/>
      <c r="M187" s="72"/>
      <c r="N187" s="72"/>
      <c r="O187" s="72"/>
      <c r="Z187" s="13"/>
      <c r="AA187" s="13"/>
      <c r="AB187" s="73"/>
      <c r="AC187" s="78"/>
      <c r="AD187" s="73" t="e">
        <f>VLOOKUP($AC187,デモテーブル[#All],2,FALSE)</f>
        <v>#N/A</v>
      </c>
      <c r="AE187" s="73"/>
      <c r="AF187" s="74"/>
      <c r="AG187" s="73"/>
      <c r="AH187" s="73"/>
      <c r="AI187" s="73"/>
      <c r="AJ187" s="73"/>
      <c r="AK187" s="73"/>
      <c r="AL187" s="73"/>
      <c r="AM187" s="73"/>
      <c r="AN187" s="73"/>
      <c r="AO187" s="73"/>
      <c r="AP187" s="65"/>
      <c r="AQ187" s="73"/>
      <c r="AR187" s="76"/>
      <c r="AS187" s="77" t="e">
        <v>#DIV/0!</v>
      </c>
      <c r="AT187" s="23"/>
      <c r="AU187" s="23"/>
      <c r="AV187" s="71" t="e">
        <f>VLOOKUP($AC187,デモテーブル[#All],3,FALSE)</f>
        <v>#N/A</v>
      </c>
      <c r="AW187" s="71" t="e">
        <f>VLOOKUP($AC187,デモテーブル[#All],4,FALSE)</f>
        <v>#N/A</v>
      </c>
      <c r="AX187" s="71" t="e">
        <f>VLOOKUP($AC187,デモテーブル[#All],5,FALSE)</f>
        <v>#N/A</v>
      </c>
      <c r="AY187" s="71" t="e">
        <f>VLOOKUP($AC187,デモテーブル[#All],6,FALSE)</f>
        <v>#N/A</v>
      </c>
      <c r="AZ187" s="71" t="e">
        <f>VLOOKUP($AC187,デモテーブル[#All],7,FALSE)</f>
        <v>#N/A</v>
      </c>
    </row>
    <row r="188" spans="2:52" x14ac:dyDescent="0.15">
      <c r="B188" s="19">
        <v>44612</v>
      </c>
      <c r="C188" s="45">
        <v>187</v>
      </c>
      <c r="D188" s="43" t="s">
        <v>146</v>
      </c>
      <c r="E188" s="71" t="s">
        <v>482</v>
      </c>
      <c r="H188" s="72" t="s">
        <v>87</v>
      </c>
      <c r="I188" s="72"/>
      <c r="J188" s="72"/>
      <c r="K188" s="72"/>
      <c r="L188" s="72"/>
      <c r="M188" s="72"/>
      <c r="N188" s="72"/>
      <c r="O188" s="72"/>
      <c r="Z188" s="13"/>
      <c r="AA188" s="13"/>
      <c r="AB188" s="73"/>
      <c r="AC188" s="7" t="str">
        <f>IF(H189="","",TEXT(H189,"@"))</f>
        <v>6087</v>
      </c>
      <c r="AD188" s="73" t="str">
        <f>VLOOKUP($AC188,デモテーブル[#All],2,FALSE)</f>
        <v>アビスト</v>
      </c>
      <c r="AE188" s="73" t="s">
        <v>15</v>
      </c>
      <c r="AF188" s="74" t="e">
        <f>AP188/AJ188</f>
        <v>#VALUE!</v>
      </c>
      <c r="AG188" s="73"/>
      <c r="AH188" s="75" t="e">
        <f>(AP188-AR188)/AF188</f>
        <v>#VALUE!</v>
      </c>
      <c r="AI188" s="73"/>
      <c r="AJ188" s="81" t="s">
        <v>573</v>
      </c>
      <c r="AK188" s="73"/>
      <c r="AL188" s="73"/>
      <c r="AM188" s="73"/>
      <c r="AN188" s="73"/>
      <c r="AO188" s="73"/>
      <c r="AP188" s="65">
        <f>IF(H192="","",VALUE(LEFT(H192,FIND("円",H192)-1)))</f>
        <v>17250</v>
      </c>
      <c r="AQ188" s="73"/>
      <c r="AR188" s="76">
        <f>IF(H194="","",VALUE(LEFT(H194,FIND("円",H194)-1)))</f>
        <v>7500</v>
      </c>
      <c r="AS188" s="77">
        <f t="shared" ref="AS188" si="26">AR188/(AP188-AR188)</f>
        <v>0.76923076923076927</v>
      </c>
      <c r="AT188" s="23"/>
      <c r="AU188" s="23"/>
      <c r="AV188" s="71" t="str">
        <f>VLOOKUP($AC188,デモテーブル[#All],3,FALSE)</f>
        <v>1株式・投信等</v>
      </c>
      <c r="AW188" s="71" t="str">
        <f>VLOOKUP($AC188,デモテーブル[#All],4,FALSE)</f>
        <v>1株式</v>
      </c>
      <c r="AX188" s="71" t="str">
        <f>VLOOKUP($AC188,デモテーブル[#All],5,FALSE)</f>
        <v>サービス</v>
      </c>
      <c r="AY188" s="71" t="str">
        <f>VLOOKUP($AC188,デモテーブル[#All],6,FALSE)</f>
        <v>サービス</v>
      </c>
      <c r="AZ188" s="71" t="str">
        <f>VLOOKUP($AC188,デモテーブル[#All],7,FALSE)</f>
        <v>01 日本円</v>
      </c>
    </row>
    <row r="189" spans="2:52" x14ac:dyDescent="0.15">
      <c r="B189" s="19">
        <v>44612</v>
      </c>
      <c r="C189" s="42">
        <v>188</v>
      </c>
      <c r="D189" s="43" t="s">
        <v>146</v>
      </c>
      <c r="E189" s="71" t="s">
        <v>482</v>
      </c>
      <c r="H189" s="72">
        <v>6087</v>
      </c>
      <c r="I189" s="72"/>
      <c r="J189" s="72"/>
      <c r="K189" s="72"/>
      <c r="L189" s="72"/>
      <c r="M189" s="72"/>
      <c r="N189" s="72"/>
      <c r="O189" s="72"/>
      <c r="Z189" s="13"/>
      <c r="AA189" s="13"/>
      <c r="AB189" s="73"/>
      <c r="AC189" s="78"/>
      <c r="AD189" s="73" t="e">
        <f>VLOOKUP($AC189,デモテーブル[#All],2,FALSE)</f>
        <v>#N/A</v>
      </c>
      <c r="AE189" s="73"/>
      <c r="AF189" s="74"/>
      <c r="AG189" s="73"/>
      <c r="AH189" s="73"/>
      <c r="AI189" s="73"/>
      <c r="AJ189" s="73"/>
      <c r="AK189" s="73"/>
      <c r="AL189" s="73"/>
      <c r="AM189" s="73"/>
      <c r="AN189" s="73"/>
      <c r="AO189" s="73"/>
      <c r="AP189" s="65"/>
      <c r="AQ189" s="73"/>
      <c r="AR189" s="76"/>
      <c r="AS189" s="77" t="e">
        <v>#DIV/0!</v>
      </c>
      <c r="AT189" s="23"/>
      <c r="AU189" s="23"/>
      <c r="AV189" s="71" t="e">
        <f>VLOOKUP($AC189,デモテーブル[#All],3,FALSE)</f>
        <v>#N/A</v>
      </c>
      <c r="AW189" s="71" t="e">
        <f>VLOOKUP($AC189,デモテーブル[#All],4,FALSE)</f>
        <v>#N/A</v>
      </c>
      <c r="AX189" s="71" t="e">
        <f>VLOOKUP($AC189,デモテーブル[#All],5,FALSE)</f>
        <v>#N/A</v>
      </c>
      <c r="AY189" s="71" t="e">
        <f>VLOOKUP($AC189,デモテーブル[#All],6,FALSE)</f>
        <v>#N/A</v>
      </c>
      <c r="AZ189" s="71" t="e">
        <f>VLOOKUP($AC189,デモテーブル[#All],7,FALSE)</f>
        <v>#N/A</v>
      </c>
    </row>
    <row r="190" spans="2:52" x14ac:dyDescent="0.15">
      <c r="B190" s="19">
        <v>44612</v>
      </c>
      <c r="C190" s="45">
        <v>189</v>
      </c>
      <c r="D190" s="43" t="s">
        <v>146</v>
      </c>
      <c r="E190" s="71" t="s">
        <v>482</v>
      </c>
      <c r="H190" s="72" t="s">
        <v>87</v>
      </c>
      <c r="I190" s="72"/>
      <c r="J190" s="72"/>
      <c r="K190" s="72"/>
      <c r="L190" s="72"/>
      <c r="M190" s="72"/>
      <c r="N190" s="72"/>
      <c r="O190" s="72"/>
      <c r="Z190" s="13"/>
      <c r="AA190" s="13"/>
      <c r="AB190" s="73"/>
      <c r="AC190" s="78"/>
      <c r="AD190" s="73" t="e">
        <f>VLOOKUP($AC190,デモテーブル[#All],2,FALSE)</f>
        <v>#N/A</v>
      </c>
      <c r="AE190" s="73"/>
      <c r="AF190" s="74"/>
      <c r="AG190" s="73"/>
      <c r="AH190" s="73"/>
      <c r="AI190" s="73"/>
      <c r="AJ190" s="73"/>
      <c r="AK190" s="73"/>
      <c r="AL190" s="73"/>
      <c r="AM190" s="73"/>
      <c r="AN190" s="73"/>
      <c r="AO190" s="73"/>
      <c r="AP190" s="65"/>
      <c r="AQ190" s="73"/>
      <c r="AR190" s="76"/>
      <c r="AS190" s="77" t="e">
        <v>#DIV/0!</v>
      </c>
      <c r="AT190" s="23"/>
      <c r="AU190" s="23"/>
      <c r="AV190" s="71" t="e">
        <f>VLOOKUP($AC190,デモテーブル[#All],3,FALSE)</f>
        <v>#N/A</v>
      </c>
      <c r="AW190" s="71" t="e">
        <f>VLOOKUP($AC190,デモテーブル[#All],4,FALSE)</f>
        <v>#N/A</v>
      </c>
      <c r="AX190" s="71" t="e">
        <f>VLOOKUP($AC190,デモテーブル[#All],5,FALSE)</f>
        <v>#N/A</v>
      </c>
      <c r="AY190" s="71" t="e">
        <f>VLOOKUP($AC190,デモテーブル[#All],6,FALSE)</f>
        <v>#N/A</v>
      </c>
      <c r="AZ190" s="71" t="e">
        <f>VLOOKUP($AC190,デモテーブル[#All],7,FALSE)</f>
        <v>#N/A</v>
      </c>
    </row>
    <row r="191" spans="2:52" x14ac:dyDescent="0.15">
      <c r="B191" s="19">
        <v>44612</v>
      </c>
      <c r="C191" s="42">
        <v>190</v>
      </c>
      <c r="D191" s="43" t="s">
        <v>146</v>
      </c>
      <c r="E191" s="71" t="s">
        <v>482</v>
      </c>
      <c r="H191" s="72" t="s">
        <v>352</v>
      </c>
      <c r="I191" s="72"/>
      <c r="J191" s="72"/>
      <c r="K191" s="72"/>
      <c r="L191" s="72"/>
      <c r="M191" s="72"/>
      <c r="N191" s="72"/>
      <c r="O191" s="72"/>
      <c r="Z191" s="13"/>
      <c r="AA191" s="13"/>
      <c r="AB191" s="73"/>
      <c r="AC191" s="78"/>
      <c r="AD191" s="73" t="e">
        <f>VLOOKUP($AC191,デモテーブル[#All],2,FALSE)</f>
        <v>#N/A</v>
      </c>
      <c r="AE191" s="73"/>
      <c r="AF191" s="74"/>
      <c r="AG191" s="73"/>
      <c r="AH191" s="73"/>
      <c r="AI191" s="73"/>
      <c r="AJ191" s="73"/>
      <c r="AK191" s="73"/>
      <c r="AL191" s="73"/>
      <c r="AM191" s="73"/>
      <c r="AN191" s="73"/>
      <c r="AO191" s="73"/>
      <c r="AP191" s="65"/>
      <c r="AQ191" s="73"/>
      <c r="AR191" s="76"/>
      <c r="AS191" s="77" t="e">
        <v>#DIV/0!</v>
      </c>
      <c r="AT191" s="23"/>
      <c r="AU191" s="23"/>
      <c r="AV191" s="71" t="e">
        <f>VLOOKUP($AC191,デモテーブル[#All],3,FALSE)</f>
        <v>#N/A</v>
      </c>
      <c r="AW191" s="71" t="e">
        <f>VLOOKUP($AC191,デモテーブル[#All],4,FALSE)</f>
        <v>#N/A</v>
      </c>
      <c r="AX191" s="71" t="e">
        <f>VLOOKUP($AC191,デモテーブル[#All],5,FALSE)</f>
        <v>#N/A</v>
      </c>
      <c r="AY191" s="71" t="e">
        <f>VLOOKUP($AC191,デモテーブル[#All],6,FALSE)</f>
        <v>#N/A</v>
      </c>
      <c r="AZ191" s="71" t="e">
        <f>VLOOKUP($AC191,デモテーブル[#All],7,FALSE)</f>
        <v>#N/A</v>
      </c>
    </row>
    <row r="192" spans="2:52" x14ac:dyDescent="0.15">
      <c r="B192" s="19">
        <v>44612</v>
      </c>
      <c r="C192" s="45">
        <v>191</v>
      </c>
      <c r="D192" s="43" t="s">
        <v>146</v>
      </c>
      <c r="E192" s="71" t="s">
        <v>482</v>
      </c>
      <c r="H192" s="72" t="s">
        <v>557</v>
      </c>
      <c r="I192" s="72"/>
      <c r="J192" s="72"/>
      <c r="K192" s="72"/>
      <c r="L192" s="72"/>
      <c r="M192" s="72"/>
      <c r="N192" s="72"/>
      <c r="O192" s="72"/>
      <c r="Z192" s="13"/>
      <c r="AA192" s="13"/>
      <c r="AB192" s="73"/>
      <c r="AC192" s="78"/>
      <c r="AD192" s="73" t="e">
        <f>VLOOKUP($AC192,デモテーブル[#All],2,FALSE)</f>
        <v>#N/A</v>
      </c>
      <c r="AE192" s="73"/>
      <c r="AF192" s="74"/>
      <c r="AG192" s="73"/>
      <c r="AH192" s="73"/>
      <c r="AI192" s="73"/>
      <c r="AJ192" s="73"/>
      <c r="AK192" s="73"/>
      <c r="AL192" s="73"/>
      <c r="AM192" s="73"/>
      <c r="AN192" s="73"/>
      <c r="AO192" s="73"/>
      <c r="AP192" s="65"/>
      <c r="AQ192" s="73"/>
      <c r="AR192" s="76"/>
      <c r="AS192" s="77" t="e">
        <v>#DIV/0!</v>
      </c>
      <c r="AT192" s="23"/>
      <c r="AU192" s="23"/>
      <c r="AV192" s="71" t="e">
        <f>VLOOKUP($AC192,デモテーブル[#All],3,FALSE)</f>
        <v>#N/A</v>
      </c>
      <c r="AW192" s="71" t="e">
        <f>VLOOKUP($AC192,デモテーブル[#All],4,FALSE)</f>
        <v>#N/A</v>
      </c>
      <c r="AX192" s="71" t="e">
        <f>VLOOKUP($AC192,デモテーブル[#All],5,FALSE)</f>
        <v>#N/A</v>
      </c>
      <c r="AY192" s="71" t="e">
        <f>VLOOKUP($AC192,デモテーブル[#All],6,FALSE)</f>
        <v>#N/A</v>
      </c>
      <c r="AZ192" s="71" t="e">
        <f>VLOOKUP($AC192,デモテーブル[#All],7,FALSE)</f>
        <v>#N/A</v>
      </c>
    </row>
    <row r="193" spans="2:52" x14ac:dyDescent="0.15">
      <c r="B193" s="19">
        <v>44612</v>
      </c>
      <c r="C193" s="42">
        <v>192</v>
      </c>
      <c r="D193" s="43" t="s">
        <v>146</v>
      </c>
      <c r="E193" s="71" t="s">
        <v>482</v>
      </c>
      <c r="H193" s="72" t="s">
        <v>353</v>
      </c>
      <c r="I193" s="72"/>
      <c r="J193" s="72"/>
      <c r="K193" s="72"/>
      <c r="L193" s="72"/>
      <c r="M193" s="72"/>
      <c r="N193" s="72"/>
      <c r="O193" s="72"/>
      <c r="Z193" s="13"/>
      <c r="AA193" s="13"/>
      <c r="AB193" s="73"/>
      <c r="AC193" s="78"/>
      <c r="AD193" s="73" t="e">
        <f>VLOOKUP($AC193,デモテーブル[#All],2,FALSE)</f>
        <v>#N/A</v>
      </c>
      <c r="AE193" s="73"/>
      <c r="AF193" s="74"/>
      <c r="AG193" s="73"/>
      <c r="AH193" s="73"/>
      <c r="AI193" s="73"/>
      <c r="AJ193" s="73"/>
      <c r="AK193" s="73"/>
      <c r="AL193" s="73"/>
      <c r="AM193" s="73"/>
      <c r="AN193" s="73"/>
      <c r="AO193" s="73"/>
      <c r="AP193" s="65"/>
      <c r="AQ193" s="73"/>
      <c r="AR193" s="76"/>
      <c r="AS193" s="77" t="e">
        <v>#DIV/0!</v>
      </c>
      <c r="AT193" s="23"/>
      <c r="AU193" s="23"/>
      <c r="AV193" s="71" t="e">
        <f>VLOOKUP($AC193,デモテーブル[#All],3,FALSE)</f>
        <v>#N/A</v>
      </c>
      <c r="AW193" s="71" t="e">
        <f>VLOOKUP($AC193,デモテーブル[#All],4,FALSE)</f>
        <v>#N/A</v>
      </c>
      <c r="AX193" s="71" t="e">
        <f>VLOOKUP($AC193,デモテーブル[#All],5,FALSE)</f>
        <v>#N/A</v>
      </c>
      <c r="AY193" s="71" t="e">
        <f>VLOOKUP($AC193,デモテーブル[#All],6,FALSE)</f>
        <v>#N/A</v>
      </c>
      <c r="AZ193" s="71" t="e">
        <f>VLOOKUP($AC193,デモテーブル[#All],7,FALSE)</f>
        <v>#N/A</v>
      </c>
    </row>
    <row r="194" spans="2:52" x14ac:dyDescent="0.15">
      <c r="B194" s="19">
        <v>44612</v>
      </c>
      <c r="C194" s="45">
        <v>193</v>
      </c>
      <c r="D194" s="43" t="s">
        <v>146</v>
      </c>
      <c r="E194" s="71" t="s">
        <v>482</v>
      </c>
      <c r="H194" s="72" t="s">
        <v>558</v>
      </c>
      <c r="I194" s="72"/>
      <c r="J194" s="72"/>
      <c r="K194" s="72"/>
      <c r="L194" s="72"/>
      <c r="M194" s="72"/>
      <c r="N194" s="72"/>
      <c r="O194" s="72"/>
      <c r="Z194" s="13"/>
      <c r="AA194" s="13"/>
      <c r="AB194" s="73"/>
      <c r="AC194" s="78"/>
      <c r="AD194" s="73" t="e">
        <f>VLOOKUP($AC194,デモテーブル[#All],2,FALSE)</f>
        <v>#N/A</v>
      </c>
      <c r="AE194" s="73"/>
      <c r="AF194" s="74"/>
      <c r="AG194" s="73"/>
      <c r="AH194" s="73"/>
      <c r="AI194" s="73"/>
      <c r="AJ194" s="73"/>
      <c r="AK194" s="73"/>
      <c r="AL194" s="73"/>
      <c r="AM194" s="73"/>
      <c r="AN194" s="73"/>
      <c r="AO194" s="73"/>
      <c r="AP194" s="65"/>
      <c r="AQ194" s="73"/>
      <c r="AR194" s="76"/>
      <c r="AS194" s="77" t="e">
        <v>#DIV/0!</v>
      </c>
      <c r="AT194" s="23"/>
      <c r="AU194" s="23"/>
      <c r="AV194" s="71" t="e">
        <f>VLOOKUP($AC194,デモテーブル[#All],3,FALSE)</f>
        <v>#N/A</v>
      </c>
      <c r="AW194" s="71" t="e">
        <f>VLOOKUP($AC194,デモテーブル[#All],4,FALSE)</f>
        <v>#N/A</v>
      </c>
      <c r="AX194" s="71" t="e">
        <f>VLOOKUP($AC194,デモテーブル[#All],5,FALSE)</f>
        <v>#N/A</v>
      </c>
      <c r="AY194" s="71" t="e">
        <f>VLOOKUP($AC194,デモテーブル[#All],6,FALSE)</f>
        <v>#N/A</v>
      </c>
      <c r="AZ194" s="71" t="e">
        <f>VLOOKUP($AC194,デモテーブル[#All],7,FALSE)</f>
        <v>#N/A</v>
      </c>
    </row>
    <row r="195" spans="2:52" x14ac:dyDescent="0.15">
      <c r="B195" s="19">
        <v>44612</v>
      </c>
      <c r="C195" s="42">
        <v>194</v>
      </c>
      <c r="D195" s="43" t="s">
        <v>146</v>
      </c>
      <c r="E195" s="71" t="s">
        <v>482</v>
      </c>
      <c r="H195" s="72" t="s">
        <v>88</v>
      </c>
      <c r="I195" s="72"/>
      <c r="J195" s="72"/>
      <c r="K195" s="72"/>
      <c r="L195" s="72"/>
      <c r="M195" s="72"/>
      <c r="N195" s="72"/>
      <c r="O195" s="72"/>
      <c r="Z195" s="13"/>
      <c r="AA195" s="13"/>
      <c r="AB195" s="73"/>
      <c r="AC195" s="7" t="str">
        <f>IF(H196="","",TEXT(H196,"@"))</f>
        <v>6113</v>
      </c>
      <c r="AD195" s="73" t="str">
        <f>VLOOKUP($AC195,デモテーブル[#All],2,FALSE)</f>
        <v>アマダ</v>
      </c>
      <c r="AE195" s="73" t="s">
        <v>15</v>
      </c>
      <c r="AF195" s="74" t="e">
        <f>AP195/AJ195</f>
        <v>#VALUE!</v>
      </c>
      <c r="AG195" s="73"/>
      <c r="AH195" s="75" t="e">
        <f>(AP195-AR195)/AF195</f>
        <v>#VALUE!</v>
      </c>
      <c r="AI195" s="73"/>
      <c r="AJ195" s="81" t="s">
        <v>573</v>
      </c>
      <c r="AK195" s="73"/>
      <c r="AL195" s="73"/>
      <c r="AM195" s="73"/>
      <c r="AN195" s="73"/>
      <c r="AO195" s="73"/>
      <c r="AP195" s="65">
        <f>IF(H199="","",VALUE(LEFT(H199,FIND("円",H199)-1)))</f>
        <v>12519</v>
      </c>
      <c r="AQ195" s="73"/>
      <c r="AR195" s="76">
        <f>IF(H201="","",VALUE(LEFT(H201,FIND("円",H201)-1)))</f>
        <v>2431</v>
      </c>
      <c r="AS195" s="77">
        <f t="shared" ref="AS195" si="27">AR195/(AP195-AR195)</f>
        <v>0.24097938144329897</v>
      </c>
      <c r="AT195" s="23"/>
      <c r="AU195" s="23"/>
      <c r="AV195" s="71" t="str">
        <f>VLOOKUP($AC195,デモテーブル[#All],3,FALSE)</f>
        <v>1株式・投信等</v>
      </c>
      <c r="AW195" s="71" t="str">
        <f>VLOOKUP($AC195,デモテーブル[#All],4,FALSE)</f>
        <v>1株式</v>
      </c>
      <c r="AX195" s="71" t="str">
        <f>VLOOKUP($AC195,デモテーブル[#All],5,FALSE)</f>
        <v>製造業</v>
      </c>
      <c r="AY195" s="71" t="str">
        <f>VLOOKUP($AC195,デモテーブル[#All],6,FALSE)</f>
        <v>製造業・機械</v>
      </c>
      <c r="AZ195" s="71" t="str">
        <f>VLOOKUP($AC195,デモテーブル[#All],7,FALSE)</f>
        <v>01 日本円</v>
      </c>
    </row>
    <row r="196" spans="2:52" x14ac:dyDescent="0.15">
      <c r="B196" s="19">
        <v>44612</v>
      </c>
      <c r="C196" s="45">
        <v>195</v>
      </c>
      <c r="D196" s="43" t="s">
        <v>146</v>
      </c>
      <c r="E196" s="71" t="s">
        <v>482</v>
      </c>
      <c r="H196" s="72">
        <v>6113</v>
      </c>
      <c r="I196" s="72"/>
      <c r="J196" s="72"/>
      <c r="K196" s="72"/>
      <c r="L196" s="72"/>
      <c r="M196" s="72"/>
      <c r="N196" s="72"/>
      <c r="O196" s="72"/>
      <c r="Z196" s="13"/>
      <c r="AA196" s="13"/>
      <c r="AB196" s="73"/>
      <c r="AC196" s="78"/>
      <c r="AD196" s="73" t="e">
        <f>VLOOKUP($AC196,デモテーブル[#All],2,FALSE)</f>
        <v>#N/A</v>
      </c>
      <c r="AE196" s="73"/>
      <c r="AF196" s="74"/>
      <c r="AG196" s="73"/>
      <c r="AH196" s="73"/>
      <c r="AI196" s="73"/>
      <c r="AJ196" s="73"/>
      <c r="AK196" s="73"/>
      <c r="AL196" s="73"/>
      <c r="AM196" s="73"/>
      <c r="AN196" s="73"/>
      <c r="AO196" s="73"/>
      <c r="AP196" s="65"/>
      <c r="AQ196" s="73"/>
      <c r="AR196" s="76"/>
      <c r="AS196" s="77" t="e">
        <v>#DIV/0!</v>
      </c>
      <c r="AT196" s="23"/>
      <c r="AU196" s="23"/>
      <c r="AV196" s="71" t="e">
        <f>VLOOKUP($AC196,デモテーブル[#All],3,FALSE)</f>
        <v>#N/A</v>
      </c>
      <c r="AW196" s="71" t="e">
        <f>VLOOKUP($AC196,デモテーブル[#All],4,FALSE)</f>
        <v>#N/A</v>
      </c>
      <c r="AX196" s="71" t="e">
        <f>VLOOKUP($AC196,デモテーブル[#All],5,FALSE)</f>
        <v>#N/A</v>
      </c>
      <c r="AY196" s="71" t="e">
        <f>VLOOKUP($AC196,デモテーブル[#All],6,FALSE)</f>
        <v>#N/A</v>
      </c>
      <c r="AZ196" s="71" t="e">
        <f>VLOOKUP($AC196,デモテーブル[#All],7,FALSE)</f>
        <v>#N/A</v>
      </c>
    </row>
    <row r="197" spans="2:52" x14ac:dyDescent="0.15">
      <c r="B197" s="19">
        <v>44612</v>
      </c>
      <c r="C197" s="42">
        <v>196</v>
      </c>
      <c r="D197" s="43" t="s">
        <v>146</v>
      </c>
      <c r="E197" s="71" t="s">
        <v>482</v>
      </c>
      <c r="H197" s="72" t="s">
        <v>88</v>
      </c>
      <c r="I197" s="72"/>
      <c r="J197" s="72"/>
      <c r="K197" s="72"/>
      <c r="L197" s="72"/>
      <c r="M197" s="72"/>
      <c r="N197" s="72"/>
      <c r="O197" s="72"/>
      <c r="Z197" s="13"/>
      <c r="AA197" s="13"/>
      <c r="AB197" s="73"/>
      <c r="AC197" s="78"/>
      <c r="AD197" s="73" t="e">
        <f>VLOOKUP($AC197,デモテーブル[#All],2,FALSE)</f>
        <v>#N/A</v>
      </c>
      <c r="AE197" s="73"/>
      <c r="AF197" s="74"/>
      <c r="AG197" s="73"/>
      <c r="AH197" s="73"/>
      <c r="AI197" s="73"/>
      <c r="AJ197" s="73"/>
      <c r="AK197" s="73"/>
      <c r="AL197" s="73"/>
      <c r="AM197" s="73"/>
      <c r="AN197" s="73"/>
      <c r="AO197" s="73"/>
      <c r="AP197" s="65"/>
      <c r="AQ197" s="73"/>
      <c r="AR197" s="76"/>
      <c r="AS197" s="77" t="e">
        <v>#DIV/0!</v>
      </c>
      <c r="AT197" s="23"/>
      <c r="AU197" s="23"/>
      <c r="AV197" s="71" t="e">
        <f>VLOOKUP($AC197,デモテーブル[#All],3,FALSE)</f>
        <v>#N/A</v>
      </c>
      <c r="AW197" s="71" t="e">
        <f>VLOOKUP($AC197,デモテーブル[#All],4,FALSE)</f>
        <v>#N/A</v>
      </c>
      <c r="AX197" s="71" t="e">
        <f>VLOOKUP($AC197,デモテーブル[#All],5,FALSE)</f>
        <v>#N/A</v>
      </c>
      <c r="AY197" s="71" t="e">
        <f>VLOOKUP($AC197,デモテーブル[#All],6,FALSE)</f>
        <v>#N/A</v>
      </c>
      <c r="AZ197" s="71" t="e">
        <f>VLOOKUP($AC197,デモテーブル[#All],7,FALSE)</f>
        <v>#N/A</v>
      </c>
    </row>
    <row r="198" spans="2:52" x14ac:dyDescent="0.15">
      <c r="B198" s="19">
        <v>44612</v>
      </c>
      <c r="C198" s="45">
        <v>197</v>
      </c>
      <c r="D198" s="43" t="s">
        <v>146</v>
      </c>
      <c r="E198" s="71" t="s">
        <v>482</v>
      </c>
      <c r="H198" s="72" t="s">
        <v>352</v>
      </c>
      <c r="I198" s="72"/>
      <c r="J198" s="72"/>
      <c r="K198" s="72"/>
      <c r="L198" s="72"/>
      <c r="M198" s="72"/>
      <c r="N198" s="72"/>
      <c r="O198" s="72"/>
      <c r="Z198" s="13"/>
      <c r="AA198" s="13"/>
      <c r="AB198" s="73"/>
      <c r="AC198" s="78"/>
      <c r="AD198" s="73" t="e">
        <f>VLOOKUP($AC198,デモテーブル[#All],2,FALSE)</f>
        <v>#N/A</v>
      </c>
      <c r="AE198" s="73"/>
      <c r="AF198" s="74"/>
      <c r="AG198" s="73"/>
      <c r="AH198" s="73"/>
      <c r="AI198" s="73"/>
      <c r="AJ198" s="73"/>
      <c r="AK198" s="73"/>
      <c r="AL198" s="73"/>
      <c r="AM198" s="73"/>
      <c r="AN198" s="73"/>
      <c r="AO198" s="73"/>
      <c r="AP198" s="65"/>
      <c r="AQ198" s="73"/>
      <c r="AR198" s="76"/>
      <c r="AS198" s="77" t="e">
        <v>#DIV/0!</v>
      </c>
      <c r="AT198" s="23"/>
      <c r="AU198" s="23"/>
      <c r="AV198" s="71" t="e">
        <f>VLOOKUP($AC198,デモテーブル[#All],3,FALSE)</f>
        <v>#N/A</v>
      </c>
      <c r="AW198" s="71" t="e">
        <f>VLOOKUP($AC198,デモテーブル[#All],4,FALSE)</f>
        <v>#N/A</v>
      </c>
      <c r="AX198" s="71" t="e">
        <f>VLOOKUP($AC198,デモテーブル[#All],5,FALSE)</f>
        <v>#N/A</v>
      </c>
      <c r="AY198" s="71" t="e">
        <f>VLOOKUP($AC198,デモテーブル[#All],6,FALSE)</f>
        <v>#N/A</v>
      </c>
      <c r="AZ198" s="71" t="e">
        <f>VLOOKUP($AC198,デモテーブル[#All],7,FALSE)</f>
        <v>#N/A</v>
      </c>
    </row>
    <row r="199" spans="2:52" x14ac:dyDescent="0.15">
      <c r="B199" s="19">
        <v>44612</v>
      </c>
      <c r="C199" s="42">
        <v>198</v>
      </c>
      <c r="D199" s="43" t="s">
        <v>146</v>
      </c>
      <c r="E199" s="71" t="s">
        <v>482</v>
      </c>
      <c r="H199" s="72" t="s">
        <v>559</v>
      </c>
      <c r="I199" s="72"/>
      <c r="J199" s="72"/>
      <c r="K199" s="72"/>
      <c r="L199" s="72"/>
      <c r="M199" s="72"/>
      <c r="N199" s="72"/>
      <c r="O199" s="72"/>
      <c r="Z199" s="13"/>
      <c r="AA199" s="13"/>
      <c r="AB199" s="73"/>
      <c r="AC199" s="78"/>
      <c r="AD199" s="73" t="e">
        <f>VLOOKUP($AC199,デモテーブル[#All],2,FALSE)</f>
        <v>#N/A</v>
      </c>
      <c r="AE199" s="73"/>
      <c r="AF199" s="74"/>
      <c r="AG199" s="73"/>
      <c r="AH199" s="73"/>
      <c r="AI199" s="73"/>
      <c r="AJ199" s="73"/>
      <c r="AK199" s="73"/>
      <c r="AL199" s="73"/>
      <c r="AM199" s="73"/>
      <c r="AN199" s="73"/>
      <c r="AO199" s="73"/>
      <c r="AP199" s="65"/>
      <c r="AQ199" s="73"/>
      <c r="AR199" s="76"/>
      <c r="AS199" s="77" t="e">
        <v>#DIV/0!</v>
      </c>
      <c r="AT199" s="23"/>
      <c r="AU199" s="23"/>
      <c r="AV199" s="71" t="e">
        <f>VLOOKUP($AC199,デモテーブル[#All],3,FALSE)</f>
        <v>#N/A</v>
      </c>
      <c r="AW199" s="71" t="e">
        <f>VLOOKUP($AC199,デモテーブル[#All],4,FALSE)</f>
        <v>#N/A</v>
      </c>
      <c r="AX199" s="71" t="e">
        <f>VLOOKUP($AC199,デモテーブル[#All],5,FALSE)</f>
        <v>#N/A</v>
      </c>
      <c r="AY199" s="71" t="e">
        <f>VLOOKUP($AC199,デモテーブル[#All],6,FALSE)</f>
        <v>#N/A</v>
      </c>
      <c r="AZ199" s="71" t="e">
        <f>VLOOKUP($AC199,デモテーブル[#All],7,FALSE)</f>
        <v>#N/A</v>
      </c>
    </row>
    <row r="200" spans="2:52" x14ac:dyDescent="0.15">
      <c r="B200" s="19">
        <v>44612</v>
      </c>
      <c r="C200" s="45">
        <v>199</v>
      </c>
      <c r="D200" s="43" t="s">
        <v>146</v>
      </c>
      <c r="E200" s="71" t="s">
        <v>482</v>
      </c>
      <c r="H200" s="72" t="s">
        <v>353</v>
      </c>
      <c r="I200" s="72"/>
      <c r="J200" s="72"/>
      <c r="K200" s="72"/>
      <c r="L200" s="72"/>
      <c r="M200" s="72"/>
      <c r="N200" s="72"/>
      <c r="O200" s="72"/>
      <c r="Z200" s="13"/>
      <c r="AA200" s="13"/>
      <c r="AB200" s="73"/>
      <c r="AC200" s="78"/>
      <c r="AD200" s="73" t="e">
        <f>VLOOKUP($AC200,デモテーブル[#All],2,FALSE)</f>
        <v>#N/A</v>
      </c>
      <c r="AE200" s="73"/>
      <c r="AF200" s="74"/>
      <c r="AG200" s="73"/>
      <c r="AH200" s="73"/>
      <c r="AI200" s="73"/>
      <c r="AJ200" s="73"/>
      <c r="AK200" s="73"/>
      <c r="AL200" s="73"/>
      <c r="AM200" s="73"/>
      <c r="AN200" s="73"/>
      <c r="AO200" s="73"/>
      <c r="AP200" s="65"/>
      <c r="AQ200" s="73"/>
      <c r="AR200" s="76"/>
      <c r="AS200" s="77" t="e">
        <v>#DIV/0!</v>
      </c>
      <c r="AT200" s="23"/>
      <c r="AU200" s="23"/>
      <c r="AV200" s="71" t="e">
        <f>VLOOKUP($AC200,デモテーブル[#All],3,FALSE)</f>
        <v>#N/A</v>
      </c>
      <c r="AW200" s="71" t="e">
        <f>VLOOKUP($AC200,デモテーブル[#All],4,FALSE)</f>
        <v>#N/A</v>
      </c>
      <c r="AX200" s="71" t="e">
        <f>VLOOKUP($AC200,デモテーブル[#All],5,FALSE)</f>
        <v>#N/A</v>
      </c>
      <c r="AY200" s="71" t="e">
        <f>VLOOKUP($AC200,デモテーブル[#All],6,FALSE)</f>
        <v>#N/A</v>
      </c>
      <c r="AZ200" s="71" t="e">
        <f>VLOOKUP($AC200,デモテーブル[#All],7,FALSE)</f>
        <v>#N/A</v>
      </c>
    </row>
    <row r="201" spans="2:52" x14ac:dyDescent="0.15">
      <c r="B201" s="19">
        <v>44612</v>
      </c>
      <c r="C201" s="42">
        <v>200</v>
      </c>
      <c r="D201" s="43" t="s">
        <v>146</v>
      </c>
      <c r="E201" s="71" t="s">
        <v>482</v>
      </c>
      <c r="H201" s="72" t="s">
        <v>560</v>
      </c>
      <c r="I201" s="72"/>
      <c r="J201" s="72"/>
      <c r="K201" s="72"/>
      <c r="L201" s="72"/>
      <c r="M201" s="72"/>
      <c r="N201" s="72"/>
      <c r="O201" s="72"/>
      <c r="Z201" s="13"/>
      <c r="AA201" s="13"/>
      <c r="AB201" s="73"/>
      <c r="AC201" s="78"/>
      <c r="AD201" s="73" t="e">
        <f>VLOOKUP($AC201,デモテーブル[#All],2,FALSE)</f>
        <v>#N/A</v>
      </c>
      <c r="AE201" s="73"/>
      <c r="AF201" s="74"/>
      <c r="AG201" s="73"/>
      <c r="AH201" s="73"/>
      <c r="AI201" s="73"/>
      <c r="AJ201" s="73"/>
      <c r="AK201" s="73"/>
      <c r="AL201" s="73"/>
      <c r="AM201" s="73"/>
      <c r="AN201" s="73"/>
      <c r="AO201" s="73"/>
      <c r="AP201" s="65"/>
      <c r="AQ201" s="73"/>
      <c r="AR201" s="76"/>
      <c r="AS201" s="77" t="e">
        <v>#DIV/0!</v>
      </c>
      <c r="AT201" s="23"/>
      <c r="AU201" s="23"/>
      <c r="AV201" s="71" t="e">
        <f>VLOOKUP($AC201,デモテーブル[#All],3,FALSE)</f>
        <v>#N/A</v>
      </c>
      <c r="AW201" s="71" t="e">
        <f>VLOOKUP($AC201,デモテーブル[#All],4,FALSE)</f>
        <v>#N/A</v>
      </c>
      <c r="AX201" s="71" t="e">
        <f>VLOOKUP($AC201,デモテーブル[#All],5,FALSE)</f>
        <v>#N/A</v>
      </c>
      <c r="AY201" s="71" t="e">
        <f>VLOOKUP($AC201,デモテーブル[#All],6,FALSE)</f>
        <v>#N/A</v>
      </c>
      <c r="AZ201" s="71" t="e">
        <f>VLOOKUP($AC201,デモテーブル[#All],7,FALSE)</f>
        <v>#N/A</v>
      </c>
    </row>
    <row r="202" spans="2:52" x14ac:dyDescent="0.15">
      <c r="B202" s="19">
        <v>44612</v>
      </c>
      <c r="C202" s="45">
        <v>201</v>
      </c>
      <c r="D202" s="43" t="s">
        <v>146</v>
      </c>
      <c r="E202" s="71" t="s">
        <v>482</v>
      </c>
      <c r="H202" s="72" t="s">
        <v>89</v>
      </c>
      <c r="I202" s="72"/>
      <c r="J202" s="72"/>
      <c r="K202" s="72"/>
      <c r="L202" s="72"/>
      <c r="M202" s="72"/>
      <c r="N202" s="72"/>
      <c r="O202" s="72"/>
      <c r="Z202" s="13"/>
      <c r="AA202" s="13"/>
      <c r="AB202" s="73"/>
      <c r="AC202" s="7" t="str">
        <f>IF(H203="","",TEXT(H203,"@"))</f>
        <v>6301</v>
      </c>
      <c r="AD202" s="73" t="str">
        <f>VLOOKUP($AC202,デモテーブル[#All],2,FALSE)</f>
        <v>小松製作所</v>
      </c>
      <c r="AE202" s="73" t="s">
        <v>15</v>
      </c>
      <c r="AF202" s="74" t="e">
        <f>AP202/AJ202</f>
        <v>#VALUE!</v>
      </c>
      <c r="AG202" s="73"/>
      <c r="AH202" s="75" t="e">
        <f>(AP202-AR202)/AF202</f>
        <v>#VALUE!</v>
      </c>
      <c r="AI202" s="73"/>
      <c r="AJ202" s="81" t="s">
        <v>573</v>
      </c>
      <c r="AK202" s="73"/>
      <c r="AL202" s="73"/>
      <c r="AM202" s="73"/>
      <c r="AN202" s="73"/>
      <c r="AO202" s="73"/>
      <c r="AP202" s="65">
        <f>IF(H206="","",VALUE(LEFT(H206,FIND("円",H206)-1)))</f>
        <v>13575</v>
      </c>
      <c r="AQ202" s="73"/>
      <c r="AR202" s="76">
        <f>IF(H208="","",VALUE(LEFT(H208,FIND("円",H208)-1)))</f>
        <v>5000</v>
      </c>
      <c r="AS202" s="77">
        <f t="shared" ref="AS202" si="28">AR202/(AP202-AR202)</f>
        <v>0.58309037900874638</v>
      </c>
      <c r="AT202" s="23"/>
      <c r="AU202" s="23"/>
      <c r="AV202" s="71" t="str">
        <f>VLOOKUP($AC202,デモテーブル[#All],3,FALSE)</f>
        <v>1株式・投信等</v>
      </c>
      <c r="AW202" s="71" t="str">
        <f>VLOOKUP($AC202,デモテーブル[#All],4,FALSE)</f>
        <v>1株式</v>
      </c>
      <c r="AX202" s="71" t="str">
        <f>VLOOKUP($AC202,デモテーブル[#All],5,FALSE)</f>
        <v>製造業</v>
      </c>
      <c r="AY202" s="71" t="str">
        <f>VLOOKUP($AC202,デモテーブル[#All],6,FALSE)</f>
        <v>製造業・機械</v>
      </c>
      <c r="AZ202" s="71" t="str">
        <f>VLOOKUP($AC202,デモテーブル[#All],7,FALSE)</f>
        <v>01 日本円</v>
      </c>
    </row>
    <row r="203" spans="2:52" x14ac:dyDescent="0.15">
      <c r="B203" s="19">
        <v>44612</v>
      </c>
      <c r="C203" s="42">
        <v>202</v>
      </c>
      <c r="D203" s="43" t="s">
        <v>146</v>
      </c>
      <c r="E203" s="71" t="s">
        <v>482</v>
      </c>
      <c r="H203" s="72">
        <v>6301</v>
      </c>
      <c r="I203" s="72"/>
      <c r="J203" s="72"/>
      <c r="K203" s="72"/>
      <c r="L203" s="72"/>
      <c r="M203" s="72"/>
      <c r="N203" s="72"/>
      <c r="O203" s="72"/>
      <c r="Z203" s="13"/>
      <c r="AA203" s="13"/>
      <c r="AB203" s="73"/>
      <c r="AC203" s="78"/>
      <c r="AD203" s="73" t="e">
        <f>VLOOKUP($AC203,デモテーブル[#All],2,FALSE)</f>
        <v>#N/A</v>
      </c>
      <c r="AE203" s="73"/>
      <c r="AF203" s="74"/>
      <c r="AG203" s="73"/>
      <c r="AH203" s="73"/>
      <c r="AI203" s="73"/>
      <c r="AJ203" s="73"/>
      <c r="AK203" s="73"/>
      <c r="AL203" s="73"/>
      <c r="AM203" s="73"/>
      <c r="AN203" s="73"/>
      <c r="AO203" s="73"/>
      <c r="AP203" s="65"/>
      <c r="AQ203" s="73"/>
      <c r="AR203" s="76"/>
      <c r="AS203" s="77" t="e">
        <v>#DIV/0!</v>
      </c>
      <c r="AT203" s="23"/>
      <c r="AU203" s="23"/>
      <c r="AV203" s="71" t="e">
        <f>VLOOKUP($AC203,デモテーブル[#All],3,FALSE)</f>
        <v>#N/A</v>
      </c>
      <c r="AW203" s="71" t="e">
        <f>VLOOKUP($AC203,デモテーブル[#All],4,FALSE)</f>
        <v>#N/A</v>
      </c>
      <c r="AX203" s="71" t="e">
        <f>VLOOKUP($AC203,デモテーブル[#All],5,FALSE)</f>
        <v>#N/A</v>
      </c>
      <c r="AY203" s="71" t="e">
        <f>VLOOKUP($AC203,デモテーブル[#All],6,FALSE)</f>
        <v>#N/A</v>
      </c>
      <c r="AZ203" s="71" t="e">
        <f>VLOOKUP($AC203,デモテーブル[#All],7,FALSE)</f>
        <v>#N/A</v>
      </c>
    </row>
    <row r="204" spans="2:52" x14ac:dyDescent="0.15">
      <c r="B204" s="19">
        <v>44612</v>
      </c>
      <c r="C204" s="45">
        <v>203</v>
      </c>
      <c r="D204" s="43" t="s">
        <v>146</v>
      </c>
      <c r="E204" s="71" t="s">
        <v>482</v>
      </c>
      <c r="H204" s="72" t="s">
        <v>89</v>
      </c>
      <c r="I204" s="72"/>
      <c r="J204" s="72"/>
      <c r="K204" s="72"/>
      <c r="L204" s="72"/>
      <c r="M204" s="72"/>
      <c r="N204" s="72"/>
      <c r="O204" s="72"/>
      <c r="Z204" s="13"/>
      <c r="AA204" s="13"/>
      <c r="AB204" s="73"/>
      <c r="AC204" s="78"/>
      <c r="AD204" s="73" t="e">
        <f>VLOOKUP($AC204,デモテーブル[#All],2,FALSE)</f>
        <v>#N/A</v>
      </c>
      <c r="AE204" s="73"/>
      <c r="AF204" s="74"/>
      <c r="AG204" s="73"/>
      <c r="AH204" s="73"/>
      <c r="AI204" s="73"/>
      <c r="AJ204" s="73"/>
      <c r="AK204" s="73"/>
      <c r="AL204" s="73"/>
      <c r="AM204" s="73"/>
      <c r="AN204" s="73"/>
      <c r="AO204" s="73"/>
      <c r="AP204" s="65"/>
      <c r="AQ204" s="73"/>
      <c r="AR204" s="76"/>
      <c r="AS204" s="77" t="e">
        <v>#DIV/0!</v>
      </c>
      <c r="AT204" s="23"/>
      <c r="AU204" s="23"/>
      <c r="AV204" s="71" t="e">
        <f>VLOOKUP($AC204,デモテーブル[#All],3,FALSE)</f>
        <v>#N/A</v>
      </c>
      <c r="AW204" s="71" t="e">
        <f>VLOOKUP($AC204,デモテーブル[#All],4,FALSE)</f>
        <v>#N/A</v>
      </c>
      <c r="AX204" s="71" t="e">
        <f>VLOOKUP($AC204,デモテーブル[#All],5,FALSE)</f>
        <v>#N/A</v>
      </c>
      <c r="AY204" s="71" t="e">
        <f>VLOOKUP($AC204,デモテーブル[#All],6,FALSE)</f>
        <v>#N/A</v>
      </c>
      <c r="AZ204" s="71" t="e">
        <f>VLOOKUP($AC204,デモテーブル[#All],7,FALSE)</f>
        <v>#N/A</v>
      </c>
    </row>
    <row r="205" spans="2:52" x14ac:dyDescent="0.15">
      <c r="B205" s="19">
        <v>44612</v>
      </c>
      <c r="C205" s="42">
        <v>204</v>
      </c>
      <c r="D205" s="43" t="s">
        <v>146</v>
      </c>
      <c r="E205" s="71" t="s">
        <v>482</v>
      </c>
      <c r="H205" s="72" t="s">
        <v>352</v>
      </c>
      <c r="I205" s="72"/>
      <c r="J205" s="72"/>
      <c r="K205" s="72"/>
      <c r="L205" s="72"/>
      <c r="M205" s="72"/>
      <c r="N205" s="72"/>
      <c r="O205" s="72"/>
      <c r="Z205" s="13"/>
      <c r="AA205" s="13"/>
      <c r="AB205" s="73"/>
      <c r="AC205" s="78"/>
      <c r="AD205" s="73" t="e">
        <f>VLOOKUP($AC205,デモテーブル[#All],2,FALSE)</f>
        <v>#N/A</v>
      </c>
      <c r="AE205" s="73"/>
      <c r="AF205" s="74"/>
      <c r="AG205" s="73"/>
      <c r="AH205" s="73"/>
      <c r="AI205" s="73"/>
      <c r="AJ205" s="73"/>
      <c r="AK205" s="73"/>
      <c r="AL205" s="73"/>
      <c r="AM205" s="73"/>
      <c r="AN205" s="73"/>
      <c r="AO205" s="73"/>
      <c r="AP205" s="65"/>
      <c r="AQ205" s="73"/>
      <c r="AR205" s="76"/>
      <c r="AS205" s="77" t="e">
        <v>#DIV/0!</v>
      </c>
      <c r="AT205" s="23"/>
      <c r="AU205" s="23"/>
      <c r="AV205" s="71" t="e">
        <f>VLOOKUP($AC205,デモテーブル[#All],3,FALSE)</f>
        <v>#N/A</v>
      </c>
      <c r="AW205" s="71" t="e">
        <f>VLOOKUP($AC205,デモテーブル[#All],4,FALSE)</f>
        <v>#N/A</v>
      </c>
      <c r="AX205" s="71" t="e">
        <f>VLOOKUP($AC205,デモテーブル[#All],5,FALSE)</f>
        <v>#N/A</v>
      </c>
      <c r="AY205" s="71" t="e">
        <f>VLOOKUP($AC205,デモテーブル[#All],6,FALSE)</f>
        <v>#N/A</v>
      </c>
      <c r="AZ205" s="71" t="e">
        <f>VLOOKUP($AC205,デモテーブル[#All],7,FALSE)</f>
        <v>#N/A</v>
      </c>
    </row>
    <row r="206" spans="2:52" x14ac:dyDescent="0.15">
      <c r="B206" s="19">
        <v>44612</v>
      </c>
      <c r="C206" s="45">
        <v>205</v>
      </c>
      <c r="D206" s="43" t="s">
        <v>146</v>
      </c>
      <c r="E206" s="71" t="s">
        <v>482</v>
      </c>
      <c r="H206" s="72" t="s">
        <v>561</v>
      </c>
      <c r="I206" s="72"/>
      <c r="J206" s="72"/>
      <c r="K206" s="72"/>
      <c r="L206" s="72"/>
      <c r="M206" s="72"/>
      <c r="N206" s="72"/>
      <c r="O206" s="72"/>
      <c r="Z206" s="13"/>
      <c r="AA206" s="13"/>
      <c r="AB206" s="73"/>
      <c r="AC206" s="78"/>
      <c r="AD206" s="73" t="e">
        <f>VLOOKUP($AC206,デモテーブル[#All],2,FALSE)</f>
        <v>#N/A</v>
      </c>
      <c r="AE206" s="73"/>
      <c r="AF206" s="74"/>
      <c r="AG206" s="73"/>
      <c r="AH206" s="73"/>
      <c r="AI206" s="73"/>
      <c r="AJ206" s="73"/>
      <c r="AK206" s="73"/>
      <c r="AL206" s="73"/>
      <c r="AM206" s="73"/>
      <c r="AN206" s="73"/>
      <c r="AO206" s="73"/>
      <c r="AP206" s="65"/>
      <c r="AQ206" s="73"/>
      <c r="AR206" s="76"/>
      <c r="AS206" s="77" t="e">
        <v>#DIV/0!</v>
      </c>
      <c r="AT206" s="23"/>
      <c r="AU206" s="23"/>
      <c r="AV206" s="71" t="e">
        <f>VLOOKUP($AC206,デモテーブル[#All],3,FALSE)</f>
        <v>#N/A</v>
      </c>
      <c r="AW206" s="71" t="e">
        <f>VLOOKUP($AC206,デモテーブル[#All],4,FALSE)</f>
        <v>#N/A</v>
      </c>
      <c r="AX206" s="71" t="e">
        <f>VLOOKUP($AC206,デモテーブル[#All],5,FALSE)</f>
        <v>#N/A</v>
      </c>
      <c r="AY206" s="71" t="e">
        <f>VLOOKUP($AC206,デモテーブル[#All],6,FALSE)</f>
        <v>#N/A</v>
      </c>
      <c r="AZ206" s="71" t="e">
        <f>VLOOKUP($AC206,デモテーブル[#All],7,FALSE)</f>
        <v>#N/A</v>
      </c>
    </row>
    <row r="207" spans="2:52" x14ac:dyDescent="0.15">
      <c r="B207" s="19">
        <v>44612</v>
      </c>
      <c r="C207" s="42">
        <v>206</v>
      </c>
      <c r="D207" s="43" t="s">
        <v>146</v>
      </c>
      <c r="E207" s="71" t="s">
        <v>482</v>
      </c>
      <c r="H207" s="72" t="s">
        <v>353</v>
      </c>
      <c r="I207" s="72"/>
      <c r="J207" s="72"/>
      <c r="K207" s="72"/>
      <c r="L207" s="72"/>
      <c r="M207" s="72"/>
      <c r="N207" s="72"/>
      <c r="O207" s="72"/>
      <c r="Z207" s="13"/>
      <c r="AA207" s="13"/>
      <c r="AB207" s="73"/>
      <c r="AC207" s="78"/>
      <c r="AD207" s="73" t="e">
        <f>VLOOKUP($AC207,デモテーブル[#All],2,FALSE)</f>
        <v>#N/A</v>
      </c>
      <c r="AE207" s="73"/>
      <c r="AF207" s="74"/>
      <c r="AG207" s="73"/>
      <c r="AH207" s="73"/>
      <c r="AI207" s="73"/>
      <c r="AJ207" s="73"/>
      <c r="AK207" s="73"/>
      <c r="AL207" s="73"/>
      <c r="AM207" s="73"/>
      <c r="AN207" s="73"/>
      <c r="AO207" s="73"/>
      <c r="AP207" s="65"/>
      <c r="AQ207" s="73"/>
      <c r="AR207" s="76"/>
      <c r="AS207" s="77" t="e">
        <v>#DIV/0!</v>
      </c>
      <c r="AT207" s="23"/>
      <c r="AU207" s="23"/>
      <c r="AV207" s="71" t="e">
        <f>VLOOKUP($AC207,デモテーブル[#All],3,FALSE)</f>
        <v>#N/A</v>
      </c>
      <c r="AW207" s="71" t="e">
        <f>VLOOKUP($AC207,デモテーブル[#All],4,FALSE)</f>
        <v>#N/A</v>
      </c>
      <c r="AX207" s="71" t="e">
        <f>VLOOKUP($AC207,デモテーブル[#All],5,FALSE)</f>
        <v>#N/A</v>
      </c>
      <c r="AY207" s="71" t="e">
        <f>VLOOKUP($AC207,デモテーブル[#All],6,FALSE)</f>
        <v>#N/A</v>
      </c>
      <c r="AZ207" s="71" t="e">
        <f>VLOOKUP($AC207,デモテーブル[#All],7,FALSE)</f>
        <v>#N/A</v>
      </c>
    </row>
    <row r="208" spans="2:52" x14ac:dyDescent="0.15">
      <c r="B208" s="19">
        <v>44612</v>
      </c>
      <c r="C208" s="45">
        <v>207</v>
      </c>
      <c r="D208" s="43" t="s">
        <v>146</v>
      </c>
      <c r="E208" s="71" t="s">
        <v>482</v>
      </c>
      <c r="H208" s="72" t="s">
        <v>562</v>
      </c>
      <c r="I208" s="72"/>
      <c r="J208" s="72"/>
      <c r="K208" s="72"/>
      <c r="L208" s="72"/>
      <c r="M208" s="72"/>
      <c r="N208" s="72"/>
      <c r="O208" s="72"/>
      <c r="Z208" s="13"/>
      <c r="AA208" s="13"/>
      <c r="AB208" s="73"/>
      <c r="AC208" s="78"/>
      <c r="AD208" s="73" t="e">
        <f>VLOOKUP($AC208,デモテーブル[#All],2,FALSE)</f>
        <v>#N/A</v>
      </c>
      <c r="AE208" s="73"/>
      <c r="AF208" s="74"/>
      <c r="AG208" s="73"/>
      <c r="AH208" s="73"/>
      <c r="AI208" s="73"/>
      <c r="AJ208" s="73"/>
      <c r="AK208" s="73"/>
      <c r="AL208" s="73"/>
      <c r="AM208" s="73"/>
      <c r="AN208" s="73"/>
      <c r="AO208" s="73"/>
      <c r="AP208" s="65"/>
      <c r="AQ208" s="73"/>
      <c r="AR208" s="76"/>
      <c r="AS208" s="77" t="e">
        <v>#DIV/0!</v>
      </c>
      <c r="AT208" s="23"/>
      <c r="AU208" s="23"/>
      <c r="AV208" s="71" t="e">
        <f>VLOOKUP($AC208,デモテーブル[#All],3,FALSE)</f>
        <v>#N/A</v>
      </c>
      <c r="AW208" s="71" t="e">
        <f>VLOOKUP($AC208,デモテーブル[#All],4,FALSE)</f>
        <v>#N/A</v>
      </c>
      <c r="AX208" s="71" t="e">
        <f>VLOOKUP($AC208,デモテーブル[#All],5,FALSE)</f>
        <v>#N/A</v>
      </c>
      <c r="AY208" s="71" t="e">
        <f>VLOOKUP($AC208,デモテーブル[#All],6,FALSE)</f>
        <v>#N/A</v>
      </c>
      <c r="AZ208" s="71" t="e">
        <f>VLOOKUP($AC208,デモテーブル[#All],7,FALSE)</f>
        <v>#N/A</v>
      </c>
    </row>
    <row r="209" spans="2:52" x14ac:dyDescent="0.15">
      <c r="B209" s="19">
        <v>44612</v>
      </c>
      <c r="C209" s="42">
        <v>208</v>
      </c>
      <c r="D209" s="43" t="s">
        <v>146</v>
      </c>
      <c r="E209" s="71" t="s">
        <v>482</v>
      </c>
      <c r="H209" s="72" t="s">
        <v>90</v>
      </c>
      <c r="I209" s="72"/>
      <c r="J209" s="72"/>
      <c r="K209" s="72"/>
      <c r="L209" s="72"/>
      <c r="M209" s="72"/>
      <c r="N209" s="72"/>
      <c r="O209" s="72"/>
      <c r="Z209" s="13"/>
      <c r="AA209" s="13"/>
      <c r="AB209" s="73"/>
      <c r="AC209" s="7" t="str">
        <f>IF(H210="","",TEXT(H210,"@"))</f>
        <v>7820</v>
      </c>
      <c r="AD209" s="73" t="str">
        <f>VLOOKUP($AC209,デモテーブル[#All],2,FALSE)</f>
        <v>ニホンフラッシュ</v>
      </c>
      <c r="AE209" s="73" t="s">
        <v>15</v>
      </c>
      <c r="AF209" s="74" t="e">
        <f>AP209/AJ209</f>
        <v>#VALUE!</v>
      </c>
      <c r="AG209" s="73"/>
      <c r="AH209" s="75" t="e">
        <f>(AP209-AR209)/AF209</f>
        <v>#VALUE!</v>
      </c>
      <c r="AI209" s="73"/>
      <c r="AJ209" s="81" t="s">
        <v>573</v>
      </c>
      <c r="AK209" s="73"/>
      <c r="AL209" s="73"/>
      <c r="AM209" s="73"/>
      <c r="AN209" s="73"/>
      <c r="AO209" s="73"/>
      <c r="AP209" s="65">
        <f>IF(H213="","",VALUE(LEFT(H213,FIND("円",H213)-1)))</f>
        <v>8224</v>
      </c>
      <c r="AQ209" s="73"/>
      <c r="AR209" s="76">
        <f>IF(H215="","",VALUE(LEFT(H215,FIND("円",H215)-1)))</f>
        <v>1160</v>
      </c>
      <c r="AS209" s="77">
        <f t="shared" ref="AS209" si="29">AR209/(AP209-AR209)</f>
        <v>0.16421291053227632</v>
      </c>
      <c r="AT209" s="23"/>
      <c r="AU209" s="23"/>
      <c r="AV209" s="71" t="str">
        <f>VLOOKUP($AC209,デモテーブル[#All],3,FALSE)</f>
        <v>1株式・投信等</v>
      </c>
      <c r="AW209" s="71" t="str">
        <f>VLOOKUP($AC209,デモテーブル[#All],4,FALSE)</f>
        <v>1株式</v>
      </c>
      <c r="AX209" s="71" t="str">
        <f>VLOOKUP($AC209,デモテーブル[#All],5,FALSE)</f>
        <v>製造業</v>
      </c>
      <c r="AY209" s="71" t="str">
        <f>VLOOKUP($AC209,デモテーブル[#All],6,FALSE)</f>
        <v>製造業・その他製品</v>
      </c>
      <c r="AZ209" s="71" t="str">
        <f>VLOOKUP($AC209,デモテーブル[#All],7,FALSE)</f>
        <v>01 日本円</v>
      </c>
    </row>
    <row r="210" spans="2:52" x14ac:dyDescent="0.15">
      <c r="B210" s="19">
        <v>44612</v>
      </c>
      <c r="C210" s="45">
        <v>209</v>
      </c>
      <c r="D210" s="43" t="s">
        <v>146</v>
      </c>
      <c r="E210" s="71" t="s">
        <v>482</v>
      </c>
      <c r="H210" s="72">
        <v>7820</v>
      </c>
      <c r="I210" s="72"/>
      <c r="J210" s="72"/>
      <c r="K210" s="72"/>
      <c r="L210" s="72"/>
      <c r="M210" s="72"/>
      <c r="N210" s="72"/>
      <c r="O210" s="72"/>
      <c r="Z210" s="13"/>
      <c r="AA210" s="13"/>
      <c r="AB210" s="73"/>
      <c r="AC210" s="78"/>
      <c r="AD210" s="73" t="e">
        <f>VLOOKUP($AC210,デモテーブル[#All],2,FALSE)</f>
        <v>#N/A</v>
      </c>
      <c r="AE210" s="73"/>
      <c r="AF210" s="74"/>
      <c r="AG210" s="73"/>
      <c r="AH210" s="73"/>
      <c r="AI210" s="73"/>
      <c r="AJ210" s="73"/>
      <c r="AK210" s="73"/>
      <c r="AL210" s="73"/>
      <c r="AM210" s="73"/>
      <c r="AN210" s="73"/>
      <c r="AO210" s="73"/>
      <c r="AP210" s="65"/>
      <c r="AQ210" s="73"/>
      <c r="AR210" s="76"/>
      <c r="AS210" s="77" t="e">
        <v>#DIV/0!</v>
      </c>
      <c r="AT210" s="23"/>
      <c r="AU210" s="23"/>
      <c r="AV210" s="71" t="e">
        <f>VLOOKUP($AC210,デモテーブル[#All],3,FALSE)</f>
        <v>#N/A</v>
      </c>
      <c r="AW210" s="71" t="e">
        <f>VLOOKUP($AC210,デモテーブル[#All],4,FALSE)</f>
        <v>#N/A</v>
      </c>
      <c r="AX210" s="71" t="e">
        <f>VLOOKUP($AC210,デモテーブル[#All],5,FALSE)</f>
        <v>#N/A</v>
      </c>
      <c r="AY210" s="71" t="e">
        <f>VLOOKUP($AC210,デモテーブル[#All],6,FALSE)</f>
        <v>#N/A</v>
      </c>
      <c r="AZ210" s="71" t="e">
        <f>VLOOKUP($AC210,デモテーブル[#All],7,FALSE)</f>
        <v>#N/A</v>
      </c>
    </row>
    <row r="211" spans="2:52" x14ac:dyDescent="0.15">
      <c r="B211" s="19">
        <v>44612</v>
      </c>
      <c r="C211" s="42">
        <v>210</v>
      </c>
      <c r="D211" s="43" t="s">
        <v>146</v>
      </c>
      <c r="E211" s="71" t="s">
        <v>482</v>
      </c>
      <c r="H211" s="72" t="s">
        <v>90</v>
      </c>
      <c r="I211" s="72"/>
      <c r="J211" s="72"/>
      <c r="K211" s="72"/>
      <c r="L211" s="72"/>
      <c r="M211" s="72"/>
      <c r="N211" s="72"/>
      <c r="O211" s="72"/>
      <c r="Z211" s="13"/>
      <c r="AA211" s="13"/>
      <c r="AB211" s="73"/>
      <c r="AC211" s="78"/>
      <c r="AD211" s="73" t="e">
        <f>VLOOKUP($AC211,デモテーブル[#All],2,FALSE)</f>
        <v>#N/A</v>
      </c>
      <c r="AE211" s="73"/>
      <c r="AF211" s="74"/>
      <c r="AG211" s="73"/>
      <c r="AH211" s="73"/>
      <c r="AI211" s="73"/>
      <c r="AJ211" s="73"/>
      <c r="AK211" s="73"/>
      <c r="AL211" s="73"/>
      <c r="AM211" s="73"/>
      <c r="AN211" s="73"/>
      <c r="AO211" s="73"/>
      <c r="AP211" s="65"/>
      <c r="AQ211" s="73"/>
      <c r="AR211" s="76"/>
      <c r="AS211" s="77" t="e">
        <v>#DIV/0!</v>
      </c>
      <c r="AT211" s="23"/>
      <c r="AU211" s="23"/>
      <c r="AV211" s="71" t="e">
        <f>VLOOKUP($AC211,デモテーブル[#All],3,FALSE)</f>
        <v>#N/A</v>
      </c>
      <c r="AW211" s="71" t="e">
        <f>VLOOKUP($AC211,デモテーブル[#All],4,FALSE)</f>
        <v>#N/A</v>
      </c>
      <c r="AX211" s="71" t="e">
        <f>VLOOKUP($AC211,デモテーブル[#All],5,FALSE)</f>
        <v>#N/A</v>
      </c>
      <c r="AY211" s="71" t="e">
        <f>VLOOKUP($AC211,デモテーブル[#All],6,FALSE)</f>
        <v>#N/A</v>
      </c>
      <c r="AZ211" s="71" t="e">
        <f>VLOOKUP($AC211,デモテーブル[#All],7,FALSE)</f>
        <v>#N/A</v>
      </c>
    </row>
    <row r="212" spans="2:52" x14ac:dyDescent="0.15">
      <c r="B212" s="19">
        <v>44612</v>
      </c>
      <c r="C212" s="45">
        <v>211</v>
      </c>
      <c r="D212" s="43" t="s">
        <v>146</v>
      </c>
      <c r="E212" s="71" t="s">
        <v>482</v>
      </c>
      <c r="H212" s="72" t="s">
        <v>352</v>
      </c>
      <c r="I212" s="72"/>
      <c r="J212" s="72"/>
      <c r="K212" s="72"/>
      <c r="L212" s="72"/>
      <c r="M212" s="72"/>
      <c r="N212" s="72"/>
      <c r="O212" s="72"/>
      <c r="Z212" s="13"/>
      <c r="AA212" s="13"/>
      <c r="AB212" s="73"/>
      <c r="AC212" s="78"/>
      <c r="AD212" s="73" t="e">
        <f>VLOOKUP($AC212,デモテーブル[#All],2,FALSE)</f>
        <v>#N/A</v>
      </c>
      <c r="AE212" s="73"/>
      <c r="AF212" s="74"/>
      <c r="AG212" s="73"/>
      <c r="AH212" s="73"/>
      <c r="AI212" s="73"/>
      <c r="AJ212" s="73"/>
      <c r="AK212" s="73"/>
      <c r="AL212" s="73"/>
      <c r="AM212" s="73"/>
      <c r="AN212" s="73"/>
      <c r="AO212" s="73"/>
      <c r="AP212" s="65"/>
      <c r="AQ212" s="73"/>
      <c r="AR212" s="76"/>
      <c r="AS212" s="77" t="e">
        <v>#DIV/0!</v>
      </c>
      <c r="AT212" s="23"/>
      <c r="AU212" s="23"/>
      <c r="AV212" s="71" t="e">
        <f>VLOOKUP($AC212,デモテーブル[#All],3,FALSE)</f>
        <v>#N/A</v>
      </c>
      <c r="AW212" s="71" t="e">
        <f>VLOOKUP($AC212,デモテーブル[#All],4,FALSE)</f>
        <v>#N/A</v>
      </c>
      <c r="AX212" s="71" t="e">
        <f>VLOOKUP($AC212,デモテーブル[#All],5,FALSE)</f>
        <v>#N/A</v>
      </c>
      <c r="AY212" s="71" t="e">
        <f>VLOOKUP($AC212,デモテーブル[#All],6,FALSE)</f>
        <v>#N/A</v>
      </c>
      <c r="AZ212" s="71" t="e">
        <f>VLOOKUP($AC212,デモテーブル[#All],7,FALSE)</f>
        <v>#N/A</v>
      </c>
    </row>
    <row r="213" spans="2:52" x14ac:dyDescent="0.15">
      <c r="B213" s="19">
        <v>44612</v>
      </c>
      <c r="C213" s="42">
        <v>212</v>
      </c>
      <c r="D213" s="43" t="s">
        <v>146</v>
      </c>
      <c r="E213" s="71" t="s">
        <v>482</v>
      </c>
      <c r="H213" s="72" t="s">
        <v>563</v>
      </c>
      <c r="I213" s="72"/>
      <c r="J213" s="72"/>
      <c r="K213" s="72"/>
      <c r="L213" s="72"/>
      <c r="M213" s="72"/>
      <c r="N213" s="72"/>
      <c r="O213" s="72"/>
      <c r="Z213" s="13"/>
      <c r="AA213" s="13"/>
      <c r="AB213" s="73"/>
      <c r="AC213" s="78"/>
      <c r="AD213" s="73" t="e">
        <f>VLOOKUP($AC213,デモテーブル[#All],2,FALSE)</f>
        <v>#N/A</v>
      </c>
      <c r="AE213" s="73"/>
      <c r="AF213" s="74"/>
      <c r="AG213" s="73"/>
      <c r="AH213" s="73"/>
      <c r="AI213" s="73"/>
      <c r="AJ213" s="73"/>
      <c r="AK213" s="73"/>
      <c r="AL213" s="73"/>
      <c r="AM213" s="73"/>
      <c r="AN213" s="73"/>
      <c r="AO213" s="73"/>
      <c r="AP213" s="65"/>
      <c r="AQ213" s="73"/>
      <c r="AR213" s="76"/>
      <c r="AS213" s="77" t="e">
        <v>#DIV/0!</v>
      </c>
      <c r="AT213" s="23"/>
      <c r="AU213" s="23"/>
      <c r="AV213" s="71" t="e">
        <f>VLOOKUP($AC213,デモテーブル[#All],3,FALSE)</f>
        <v>#N/A</v>
      </c>
      <c r="AW213" s="71" t="e">
        <f>VLOOKUP($AC213,デモテーブル[#All],4,FALSE)</f>
        <v>#N/A</v>
      </c>
      <c r="AX213" s="71" t="e">
        <f>VLOOKUP($AC213,デモテーブル[#All],5,FALSE)</f>
        <v>#N/A</v>
      </c>
      <c r="AY213" s="71" t="e">
        <f>VLOOKUP($AC213,デモテーブル[#All],6,FALSE)</f>
        <v>#N/A</v>
      </c>
      <c r="AZ213" s="71" t="e">
        <f>VLOOKUP($AC213,デモテーブル[#All],7,FALSE)</f>
        <v>#N/A</v>
      </c>
    </row>
    <row r="214" spans="2:52" x14ac:dyDescent="0.15">
      <c r="B214" s="19">
        <v>44612</v>
      </c>
      <c r="C214" s="45">
        <v>213</v>
      </c>
      <c r="D214" s="43" t="s">
        <v>146</v>
      </c>
      <c r="E214" s="71" t="s">
        <v>482</v>
      </c>
      <c r="H214" s="72" t="s">
        <v>353</v>
      </c>
      <c r="I214" s="72"/>
      <c r="J214" s="72"/>
      <c r="K214" s="72"/>
      <c r="L214" s="72"/>
      <c r="M214" s="72"/>
      <c r="N214" s="72"/>
      <c r="O214" s="72"/>
      <c r="Z214" s="13"/>
      <c r="AA214" s="13"/>
      <c r="AB214" s="73"/>
      <c r="AC214" s="78"/>
      <c r="AD214" s="73" t="e">
        <f>VLOOKUP($AC214,デモテーブル[#All],2,FALSE)</f>
        <v>#N/A</v>
      </c>
      <c r="AE214" s="73"/>
      <c r="AF214" s="74"/>
      <c r="AG214" s="73"/>
      <c r="AH214" s="73"/>
      <c r="AI214" s="73"/>
      <c r="AJ214" s="73"/>
      <c r="AK214" s="73"/>
      <c r="AL214" s="73"/>
      <c r="AM214" s="73"/>
      <c r="AN214" s="73"/>
      <c r="AO214" s="73"/>
      <c r="AP214" s="65"/>
      <c r="AQ214" s="73"/>
      <c r="AR214" s="76"/>
      <c r="AS214" s="77" t="e">
        <v>#DIV/0!</v>
      </c>
      <c r="AT214" s="23"/>
      <c r="AU214" s="23"/>
      <c r="AV214" s="71" t="e">
        <f>VLOOKUP($AC214,デモテーブル[#All],3,FALSE)</f>
        <v>#N/A</v>
      </c>
      <c r="AW214" s="71" t="e">
        <f>VLOOKUP($AC214,デモテーブル[#All],4,FALSE)</f>
        <v>#N/A</v>
      </c>
      <c r="AX214" s="71" t="e">
        <f>VLOOKUP($AC214,デモテーブル[#All],5,FALSE)</f>
        <v>#N/A</v>
      </c>
      <c r="AY214" s="71" t="e">
        <f>VLOOKUP($AC214,デモテーブル[#All],6,FALSE)</f>
        <v>#N/A</v>
      </c>
      <c r="AZ214" s="71" t="e">
        <f>VLOOKUP($AC214,デモテーブル[#All],7,FALSE)</f>
        <v>#N/A</v>
      </c>
    </row>
    <row r="215" spans="2:52" x14ac:dyDescent="0.15">
      <c r="B215" s="19">
        <v>44612</v>
      </c>
      <c r="C215" s="42">
        <v>214</v>
      </c>
      <c r="D215" s="43" t="s">
        <v>146</v>
      </c>
      <c r="E215" s="71" t="s">
        <v>482</v>
      </c>
      <c r="H215" s="72" t="s">
        <v>564</v>
      </c>
      <c r="I215" s="72"/>
      <c r="J215" s="72"/>
      <c r="K215" s="72"/>
      <c r="L215" s="72"/>
      <c r="M215" s="72"/>
      <c r="N215" s="72"/>
      <c r="O215" s="72"/>
      <c r="Z215" s="13"/>
      <c r="AA215" s="13"/>
      <c r="AB215" s="73"/>
      <c r="AC215" s="78"/>
      <c r="AD215" s="73" t="e">
        <f>VLOOKUP($AC215,デモテーブル[#All],2,FALSE)</f>
        <v>#N/A</v>
      </c>
      <c r="AE215" s="73"/>
      <c r="AF215" s="74"/>
      <c r="AG215" s="73"/>
      <c r="AH215" s="73"/>
      <c r="AI215" s="73"/>
      <c r="AJ215" s="73"/>
      <c r="AK215" s="73"/>
      <c r="AL215" s="73"/>
      <c r="AM215" s="73"/>
      <c r="AN215" s="73"/>
      <c r="AO215" s="73"/>
      <c r="AP215" s="65"/>
      <c r="AQ215" s="73"/>
      <c r="AR215" s="76"/>
      <c r="AS215" s="77" t="e">
        <v>#DIV/0!</v>
      </c>
      <c r="AT215" s="23"/>
      <c r="AU215" s="23"/>
      <c r="AV215" s="71" t="e">
        <f>VLOOKUP($AC215,デモテーブル[#All],3,FALSE)</f>
        <v>#N/A</v>
      </c>
      <c r="AW215" s="71" t="e">
        <f>VLOOKUP($AC215,デモテーブル[#All],4,FALSE)</f>
        <v>#N/A</v>
      </c>
      <c r="AX215" s="71" t="e">
        <f>VLOOKUP($AC215,デモテーブル[#All],5,FALSE)</f>
        <v>#N/A</v>
      </c>
      <c r="AY215" s="71" t="e">
        <f>VLOOKUP($AC215,デモテーブル[#All],6,FALSE)</f>
        <v>#N/A</v>
      </c>
      <c r="AZ215" s="71" t="e">
        <f>VLOOKUP($AC215,デモテーブル[#All],7,FALSE)</f>
        <v>#N/A</v>
      </c>
    </row>
    <row r="216" spans="2:52" x14ac:dyDescent="0.15">
      <c r="B216" s="19">
        <v>44612</v>
      </c>
      <c r="C216" s="45">
        <v>215</v>
      </c>
      <c r="D216" s="43" t="s">
        <v>146</v>
      </c>
      <c r="E216" s="71" t="s">
        <v>482</v>
      </c>
      <c r="H216" s="72" t="s">
        <v>91</v>
      </c>
      <c r="I216" s="72"/>
      <c r="J216" s="72"/>
      <c r="K216" s="72"/>
      <c r="L216" s="72"/>
      <c r="M216" s="72"/>
      <c r="N216" s="72"/>
      <c r="O216" s="72"/>
      <c r="Z216" s="13"/>
      <c r="AA216" s="13"/>
      <c r="AB216" s="73"/>
      <c r="AC216" s="7" t="str">
        <f>IF(H217="","",TEXT(H217,"@"))</f>
        <v>7995</v>
      </c>
      <c r="AD216" s="73" t="str">
        <f>VLOOKUP($AC216,デモテーブル[#All],2,FALSE)</f>
        <v>バルカー</v>
      </c>
      <c r="AE216" s="73" t="s">
        <v>15</v>
      </c>
      <c r="AF216" s="74" t="e">
        <f>AP216/AJ216</f>
        <v>#VALUE!</v>
      </c>
      <c r="AG216" s="73"/>
      <c r="AH216" s="75" t="e">
        <f>(AP216-AR216)/AF216</f>
        <v>#VALUE!</v>
      </c>
      <c r="AI216" s="73"/>
      <c r="AJ216" s="81" t="s">
        <v>573</v>
      </c>
      <c r="AK216" s="73"/>
      <c r="AL216" s="73"/>
      <c r="AM216" s="73"/>
      <c r="AN216" s="73"/>
      <c r="AO216" s="73"/>
      <c r="AP216" s="65">
        <f>IF(H220="","",VALUE(LEFT(H220,FIND("円",H220)-1)))</f>
        <v>17745</v>
      </c>
      <c r="AQ216" s="73"/>
      <c r="AR216" s="76">
        <f>IF(H222="","",VALUE(LEFT(H222,FIND("円",H222)-1)))</f>
        <v>4641</v>
      </c>
      <c r="AS216" s="77">
        <f t="shared" ref="AS216" si="30">AR216/(AP216-AR216)</f>
        <v>0.35416666666666669</v>
      </c>
      <c r="AT216" s="23"/>
      <c r="AU216" s="23"/>
      <c r="AV216" s="71" t="str">
        <f>VLOOKUP($AC216,デモテーブル[#All],3,FALSE)</f>
        <v>1株式・投信等</v>
      </c>
      <c r="AW216" s="71" t="str">
        <f>VLOOKUP($AC216,デモテーブル[#All],4,FALSE)</f>
        <v>1株式</v>
      </c>
      <c r="AX216" s="71" t="str">
        <f>VLOOKUP($AC216,デモテーブル[#All],5,FALSE)</f>
        <v>化学</v>
      </c>
      <c r="AY216" s="71" t="str">
        <f>VLOOKUP($AC216,デモテーブル[#All],6,FALSE)</f>
        <v>化学</v>
      </c>
      <c r="AZ216" s="71" t="str">
        <f>VLOOKUP($AC216,デモテーブル[#All],7,FALSE)</f>
        <v>01 日本円</v>
      </c>
    </row>
    <row r="217" spans="2:52" x14ac:dyDescent="0.15">
      <c r="B217" s="19">
        <v>44612</v>
      </c>
      <c r="C217" s="42">
        <v>216</v>
      </c>
      <c r="D217" s="43" t="s">
        <v>146</v>
      </c>
      <c r="E217" s="71" t="s">
        <v>482</v>
      </c>
      <c r="H217" s="72">
        <v>7995</v>
      </c>
      <c r="I217" s="72"/>
      <c r="J217" s="72"/>
      <c r="K217" s="72"/>
      <c r="L217" s="72"/>
      <c r="M217" s="72"/>
      <c r="N217" s="72"/>
      <c r="O217" s="72"/>
      <c r="Z217" s="13"/>
      <c r="AA217" s="13"/>
      <c r="AB217" s="73"/>
      <c r="AC217" s="78"/>
      <c r="AD217" s="73" t="e">
        <f>VLOOKUP($AC217,デモテーブル[#All],2,FALSE)</f>
        <v>#N/A</v>
      </c>
      <c r="AE217" s="73"/>
      <c r="AF217" s="74"/>
      <c r="AG217" s="73"/>
      <c r="AH217" s="73"/>
      <c r="AI217" s="73"/>
      <c r="AJ217" s="73"/>
      <c r="AK217" s="73"/>
      <c r="AL217" s="73"/>
      <c r="AM217" s="73"/>
      <c r="AN217" s="73"/>
      <c r="AO217" s="73"/>
      <c r="AP217" s="65"/>
      <c r="AQ217" s="73"/>
      <c r="AR217" s="76"/>
      <c r="AS217" s="77" t="e">
        <v>#DIV/0!</v>
      </c>
      <c r="AT217" s="23"/>
      <c r="AU217" s="23"/>
      <c r="AV217" s="71" t="e">
        <f>VLOOKUP($AC217,デモテーブル[#All],3,FALSE)</f>
        <v>#N/A</v>
      </c>
      <c r="AW217" s="71" t="e">
        <f>VLOOKUP($AC217,デモテーブル[#All],4,FALSE)</f>
        <v>#N/A</v>
      </c>
      <c r="AX217" s="71" t="e">
        <f>VLOOKUP($AC217,デモテーブル[#All],5,FALSE)</f>
        <v>#N/A</v>
      </c>
      <c r="AY217" s="71" t="e">
        <f>VLOOKUP($AC217,デモテーブル[#All],6,FALSE)</f>
        <v>#N/A</v>
      </c>
      <c r="AZ217" s="71" t="e">
        <f>VLOOKUP($AC217,デモテーブル[#All],7,FALSE)</f>
        <v>#N/A</v>
      </c>
    </row>
    <row r="218" spans="2:52" x14ac:dyDescent="0.15">
      <c r="B218" s="19">
        <v>44612</v>
      </c>
      <c r="C218" s="45">
        <v>217</v>
      </c>
      <c r="D218" s="43" t="s">
        <v>146</v>
      </c>
      <c r="E218" s="71" t="s">
        <v>482</v>
      </c>
      <c r="H218" s="72" t="s">
        <v>91</v>
      </c>
      <c r="I218" s="72"/>
      <c r="J218" s="72"/>
      <c r="K218" s="72"/>
      <c r="L218" s="72"/>
      <c r="M218" s="72"/>
      <c r="N218" s="72"/>
      <c r="O218" s="72"/>
      <c r="Z218" s="13"/>
      <c r="AA218" s="13"/>
      <c r="AB218" s="73"/>
      <c r="AC218" s="78"/>
      <c r="AD218" s="73" t="e">
        <f>VLOOKUP($AC218,デモテーブル[#All],2,FALSE)</f>
        <v>#N/A</v>
      </c>
      <c r="AE218" s="73"/>
      <c r="AF218" s="74"/>
      <c r="AG218" s="73"/>
      <c r="AH218" s="73"/>
      <c r="AI218" s="73"/>
      <c r="AJ218" s="73"/>
      <c r="AK218" s="73"/>
      <c r="AL218" s="73"/>
      <c r="AM218" s="73"/>
      <c r="AN218" s="73"/>
      <c r="AO218" s="73"/>
      <c r="AP218" s="65"/>
      <c r="AQ218" s="73"/>
      <c r="AR218" s="76"/>
      <c r="AS218" s="77" t="e">
        <v>#DIV/0!</v>
      </c>
      <c r="AT218" s="23"/>
      <c r="AU218" s="23"/>
      <c r="AV218" s="71" t="e">
        <f>VLOOKUP($AC218,デモテーブル[#All],3,FALSE)</f>
        <v>#N/A</v>
      </c>
      <c r="AW218" s="71" t="e">
        <f>VLOOKUP($AC218,デモテーブル[#All],4,FALSE)</f>
        <v>#N/A</v>
      </c>
      <c r="AX218" s="71" t="e">
        <f>VLOOKUP($AC218,デモテーブル[#All],5,FALSE)</f>
        <v>#N/A</v>
      </c>
      <c r="AY218" s="71" t="e">
        <f>VLOOKUP($AC218,デモテーブル[#All],6,FALSE)</f>
        <v>#N/A</v>
      </c>
      <c r="AZ218" s="71" t="e">
        <f>VLOOKUP($AC218,デモテーブル[#All],7,FALSE)</f>
        <v>#N/A</v>
      </c>
    </row>
    <row r="219" spans="2:52" x14ac:dyDescent="0.15">
      <c r="B219" s="19">
        <v>44612</v>
      </c>
      <c r="C219" s="42">
        <v>218</v>
      </c>
      <c r="D219" s="43" t="s">
        <v>146</v>
      </c>
      <c r="E219" s="71" t="s">
        <v>482</v>
      </c>
      <c r="H219" s="72" t="s">
        <v>352</v>
      </c>
      <c r="I219" s="72"/>
      <c r="J219" s="72"/>
      <c r="K219" s="72"/>
      <c r="L219" s="72"/>
      <c r="M219" s="72"/>
      <c r="N219" s="72"/>
      <c r="O219" s="72"/>
      <c r="Z219" s="13"/>
      <c r="AA219" s="13"/>
      <c r="AB219" s="73"/>
      <c r="AC219" s="78"/>
      <c r="AD219" s="73" t="e">
        <f>VLOOKUP($AC219,デモテーブル[#All],2,FALSE)</f>
        <v>#N/A</v>
      </c>
      <c r="AE219" s="73"/>
      <c r="AF219" s="74"/>
      <c r="AG219" s="73"/>
      <c r="AH219" s="73"/>
      <c r="AI219" s="73"/>
      <c r="AJ219" s="73"/>
      <c r="AK219" s="73"/>
      <c r="AL219" s="73"/>
      <c r="AM219" s="73"/>
      <c r="AN219" s="73"/>
      <c r="AO219" s="73"/>
      <c r="AP219" s="65"/>
      <c r="AQ219" s="73"/>
      <c r="AR219" s="76"/>
      <c r="AS219" s="77" t="e">
        <v>#DIV/0!</v>
      </c>
      <c r="AT219" s="23"/>
      <c r="AU219" s="23"/>
      <c r="AV219" s="71" t="e">
        <f>VLOOKUP($AC219,デモテーブル[#All],3,FALSE)</f>
        <v>#N/A</v>
      </c>
      <c r="AW219" s="71" t="e">
        <f>VLOOKUP($AC219,デモテーブル[#All],4,FALSE)</f>
        <v>#N/A</v>
      </c>
      <c r="AX219" s="71" t="e">
        <f>VLOOKUP($AC219,デモテーブル[#All],5,FALSE)</f>
        <v>#N/A</v>
      </c>
      <c r="AY219" s="71" t="e">
        <f>VLOOKUP($AC219,デモテーブル[#All],6,FALSE)</f>
        <v>#N/A</v>
      </c>
      <c r="AZ219" s="71" t="e">
        <f>VLOOKUP($AC219,デモテーブル[#All],7,FALSE)</f>
        <v>#N/A</v>
      </c>
    </row>
    <row r="220" spans="2:52" x14ac:dyDescent="0.15">
      <c r="B220" s="19">
        <v>44612</v>
      </c>
      <c r="C220" s="45">
        <v>219</v>
      </c>
      <c r="D220" s="43" t="s">
        <v>146</v>
      </c>
      <c r="E220" s="71" t="s">
        <v>482</v>
      </c>
      <c r="H220" s="72" t="s">
        <v>565</v>
      </c>
      <c r="I220" s="72"/>
      <c r="J220" s="72"/>
      <c r="K220" s="72"/>
      <c r="L220" s="72"/>
      <c r="M220" s="72"/>
      <c r="N220" s="72"/>
      <c r="O220" s="72"/>
      <c r="Z220" s="13"/>
      <c r="AA220" s="13"/>
      <c r="AB220" s="73"/>
      <c r="AC220" s="78"/>
      <c r="AD220" s="73" t="e">
        <f>VLOOKUP($AC220,デモテーブル[#All],2,FALSE)</f>
        <v>#N/A</v>
      </c>
      <c r="AE220" s="73"/>
      <c r="AF220" s="74"/>
      <c r="AG220" s="73"/>
      <c r="AH220" s="73"/>
      <c r="AI220" s="73"/>
      <c r="AJ220" s="73"/>
      <c r="AK220" s="73"/>
      <c r="AL220" s="73"/>
      <c r="AM220" s="73"/>
      <c r="AN220" s="73"/>
      <c r="AO220" s="73"/>
      <c r="AP220" s="65"/>
      <c r="AQ220" s="73"/>
      <c r="AR220" s="76"/>
      <c r="AS220" s="77" t="e">
        <v>#DIV/0!</v>
      </c>
      <c r="AT220" s="23"/>
      <c r="AU220" s="23"/>
      <c r="AV220" s="71" t="e">
        <f>VLOOKUP($AC220,デモテーブル[#All],3,FALSE)</f>
        <v>#N/A</v>
      </c>
      <c r="AW220" s="71" t="e">
        <f>VLOOKUP($AC220,デモテーブル[#All],4,FALSE)</f>
        <v>#N/A</v>
      </c>
      <c r="AX220" s="71" t="e">
        <f>VLOOKUP($AC220,デモテーブル[#All],5,FALSE)</f>
        <v>#N/A</v>
      </c>
      <c r="AY220" s="71" t="e">
        <f>VLOOKUP($AC220,デモテーブル[#All],6,FALSE)</f>
        <v>#N/A</v>
      </c>
      <c r="AZ220" s="71" t="e">
        <f>VLOOKUP($AC220,デモテーブル[#All],7,FALSE)</f>
        <v>#N/A</v>
      </c>
    </row>
    <row r="221" spans="2:52" x14ac:dyDescent="0.15">
      <c r="B221" s="19">
        <v>44612</v>
      </c>
      <c r="C221" s="42">
        <v>220</v>
      </c>
      <c r="D221" s="43" t="s">
        <v>146</v>
      </c>
      <c r="E221" s="71" t="s">
        <v>482</v>
      </c>
      <c r="H221" s="72" t="s">
        <v>353</v>
      </c>
      <c r="I221" s="72"/>
      <c r="J221" s="72"/>
      <c r="K221" s="72"/>
      <c r="L221" s="72"/>
      <c r="M221" s="72"/>
      <c r="N221" s="72"/>
      <c r="O221" s="72"/>
      <c r="Z221" s="13"/>
      <c r="AA221" s="13"/>
      <c r="AB221" s="73"/>
      <c r="AC221" s="78"/>
      <c r="AD221" s="73" t="e">
        <f>VLOOKUP($AC221,デモテーブル[#All],2,FALSE)</f>
        <v>#N/A</v>
      </c>
      <c r="AE221" s="73"/>
      <c r="AF221" s="74"/>
      <c r="AG221" s="73"/>
      <c r="AH221" s="73"/>
      <c r="AI221" s="73"/>
      <c r="AJ221" s="73"/>
      <c r="AK221" s="73"/>
      <c r="AL221" s="73"/>
      <c r="AM221" s="73"/>
      <c r="AN221" s="73"/>
      <c r="AO221" s="73"/>
      <c r="AP221" s="65"/>
      <c r="AQ221" s="73"/>
      <c r="AR221" s="76"/>
      <c r="AS221" s="77" t="e">
        <v>#DIV/0!</v>
      </c>
      <c r="AT221" s="23"/>
      <c r="AU221" s="23"/>
      <c r="AV221" s="71" t="e">
        <f>VLOOKUP($AC221,デモテーブル[#All],3,FALSE)</f>
        <v>#N/A</v>
      </c>
      <c r="AW221" s="71" t="e">
        <f>VLOOKUP($AC221,デモテーブル[#All],4,FALSE)</f>
        <v>#N/A</v>
      </c>
      <c r="AX221" s="71" t="e">
        <f>VLOOKUP($AC221,デモテーブル[#All],5,FALSE)</f>
        <v>#N/A</v>
      </c>
      <c r="AY221" s="71" t="e">
        <f>VLOOKUP($AC221,デモテーブル[#All],6,FALSE)</f>
        <v>#N/A</v>
      </c>
      <c r="AZ221" s="71" t="e">
        <f>VLOOKUP($AC221,デモテーブル[#All],7,FALSE)</f>
        <v>#N/A</v>
      </c>
    </row>
    <row r="222" spans="2:52" x14ac:dyDescent="0.15">
      <c r="B222" s="19">
        <v>44612</v>
      </c>
      <c r="C222" s="45">
        <v>221</v>
      </c>
      <c r="D222" s="43" t="s">
        <v>146</v>
      </c>
      <c r="E222" s="71" t="s">
        <v>482</v>
      </c>
      <c r="H222" s="72" t="s">
        <v>566</v>
      </c>
      <c r="I222" s="72"/>
      <c r="J222" s="72"/>
      <c r="K222" s="72"/>
      <c r="L222" s="72"/>
      <c r="M222" s="72"/>
      <c r="N222" s="72"/>
      <c r="O222" s="72"/>
      <c r="Z222" s="13"/>
      <c r="AA222" s="13"/>
      <c r="AB222" s="73"/>
      <c r="AC222" s="78"/>
      <c r="AD222" s="73" t="e">
        <f>VLOOKUP($AC222,デモテーブル[#All],2,FALSE)</f>
        <v>#N/A</v>
      </c>
      <c r="AE222" s="73"/>
      <c r="AF222" s="74"/>
      <c r="AG222" s="73"/>
      <c r="AH222" s="73"/>
      <c r="AI222" s="73"/>
      <c r="AJ222" s="73"/>
      <c r="AK222" s="73"/>
      <c r="AL222" s="73"/>
      <c r="AM222" s="73"/>
      <c r="AN222" s="73"/>
      <c r="AO222" s="73"/>
      <c r="AP222" s="65"/>
      <c r="AQ222" s="73"/>
      <c r="AR222" s="76"/>
      <c r="AS222" s="77" t="e">
        <v>#DIV/0!</v>
      </c>
      <c r="AT222" s="23"/>
      <c r="AU222" s="23"/>
      <c r="AV222" s="71" t="e">
        <f>VLOOKUP($AC222,デモテーブル[#All],3,FALSE)</f>
        <v>#N/A</v>
      </c>
      <c r="AW222" s="71" t="e">
        <f>VLOOKUP($AC222,デモテーブル[#All],4,FALSE)</f>
        <v>#N/A</v>
      </c>
      <c r="AX222" s="71" t="e">
        <f>VLOOKUP($AC222,デモテーブル[#All],5,FALSE)</f>
        <v>#N/A</v>
      </c>
      <c r="AY222" s="71" t="e">
        <f>VLOOKUP($AC222,デモテーブル[#All],6,FALSE)</f>
        <v>#N/A</v>
      </c>
      <c r="AZ222" s="71" t="e">
        <f>VLOOKUP($AC222,デモテーブル[#All],7,FALSE)</f>
        <v>#N/A</v>
      </c>
    </row>
    <row r="223" spans="2:52" x14ac:dyDescent="0.15">
      <c r="B223" s="19">
        <v>44612</v>
      </c>
      <c r="C223" s="42">
        <v>222</v>
      </c>
      <c r="D223" s="43" t="s">
        <v>146</v>
      </c>
      <c r="E223" s="71" t="s">
        <v>482</v>
      </c>
      <c r="H223" s="72" t="s">
        <v>111</v>
      </c>
      <c r="I223" s="72"/>
      <c r="J223" s="72"/>
      <c r="K223" s="72"/>
      <c r="L223" s="72"/>
      <c r="M223" s="72"/>
      <c r="N223" s="72"/>
      <c r="O223" s="72"/>
      <c r="Z223" s="13"/>
      <c r="AA223" s="13"/>
      <c r="AB223" s="73"/>
      <c r="AC223" s="7" t="str">
        <f>IF(H224="","",TEXT(H224,"@"))</f>
        <v>9436</v>
      </c>
      <c r="AD223" s="73" t="str">
        <f>VLOOKUP($AC223,デモテーブル[#All],2,FALSE)</f>
        <v>沖縄セルラー電話</v>
      </c>
      <c r="AE223" s="73" t="s">
        <v>15</v>
      </c>
      <c r="AF223" s="74" t="e">
        <f>AP223/AJ223</f>
        <v>#VALUE!</v>
      </c>
      <c r="AG223" s="73"/>
      <c r="AH223" s="75" t="e">
        <f>(AP223-AR223)/AF223</f>
        <v>#VALUE!</v>
      </c>
      <c r="AI223" s="73"/>
      <c r="AJ223" s="81" t="s">
        <v>573</v>
      </c>
      <c r="AK223" s="73"/>
      <c r="AL223" s="73"/>
      <c r="AM223" s="73"/>
      <c r="AN223" s="73"/>
      <c r="AO223" s="73"/>
      <c r="AP223" s="65">
        <f>IF(H227="","",VALUE(LEFT(H227,FIND("円",H227)-1)))</f>
        <v>39360</v>
      </c>
      <c r="AQ223" s="73"/>
      <c r="AR223" s="76">
        <f>IF(H229="","",VALUE(LEFT(H229,FIND("円",H229)-1)))</f>
        <v>9944</v>
      </c>
      <c r="AS223" s="77">
        <f t="shared" ref="AS223" si="31">AR223/(AP223-AR223)</f>
        <v>0.33804732118574926</v>
      </c>
      <c r="AT223" s="23"/>
      <c r="AU223" s="23"/>
      <c r="AV223" s="71" t="str">
        <f>VLOOKUP($AC223,デモテーブル[#All],3,FALSE)</f>
        <v>1株式・投信等</v>
      </c>
      <c r="AW223" s="71" t="str">
        <f>VLOOKUP($AC223,デモテーブル[#All],4,FALSE)</f>
        <v>1株式</v>
      </c>
      <c r="AX223" s="71" t="str">
        <f>VLOOKUP($AC223,デモテーブル[#All],5,FALSE)</f>
        <v>通信</v>
      </c>
      <c r="AY223" s="71" t="str">
        <f>VLOOKUP($AC223,デモテーブル[#All],6,FALSE)</f>
        <v>日本・通信</v>
      </c>
      <c r="AZ223" s="71" t="str">
        <f>VLOOKUP($AC223,デモテーブル[#All],7,FALSE)</f>
        <v>01 日本円</v>
      </c>
    </row>
    <row r="224" spans="2:52" x14ac:dyDescent="0.15">
      <c r="B224" s="19">
        <v>44612</v>
      </c>
      <c r="C224" s="45">
        <v>223</v>
      </c>
      <c r="D224" s="43" t="s">
        <v>146</v>
      </c>
      <c r="E224" s="71" t="s">
        <v>482</v>
      </c>
      <c r="H224" s="72">
        <v>9436</v>
      </c>
      <c r="I224" s="72"/>
      <c r="J224" s="72"/>
      <c r="K224" s="72"/>
      <c r="L224" s="72"/>
      <c r="M224" s="72"/>
      <c r="N224" s="72"/>
      <c r="O224" s="72"/>
      <c r="Z224" s="13"/>
      <c r="AA224" s="13"/>
      <c r="AB224" s="73"/>
      <c r="AC224" s="78"/>
      <c r="AD224" s="73" t="e">
        <f>VLOOKUP($AC224,デモテーブル[#All],2,FALSE)</f>
        <v>#N/A</v>
      </c>
      <c r="AE224" s="73"/>
      <c r="AF224" s="74"/>
      <c r="AG224" s="73"/>
      <c r="AH224" s="73"/>
      <c r="AI224" s="73"/>
      <c r="AJ224" s="73"/>
      <c r="AK224" s="73"/>
      <c r="AL224" s="73"/>
      <c r="AM224" s="73"/>
      <c r="AN224" s="73"/>
      <c r="AO224" s="73"/>
      <c r="AP224" s="65"/>
      <c r="AQ224" s="73"/>
      <c r="AR224" s="76"/>
      <c r="AS224" s="77" t="e">
        <v>#DIV/0!</v>
      </c>
      <c r="AT224" s="23"/>
      <c r="AU224" s="23"/>
      <c r="AV224" s="71" t="e">
        <f>VLOOKUP($AC224,デモテーブル[#All],3,FALSE)</f>
        <v>#N/A</v>
      </c>
      <c r="AW224" s="71" t="e">
        <f>VLOOKUP($AC224,デモテーブル[#All],4,FALSE)</f>
        <v>#N/A</v>
      </c>
      <c r="AX224" s="71" t="e">
        <f>VLOOKUP($AC224,デモテーブル[#All],5,FALSE)</f>
        <v>#N/A</v>
      </c>
      <c r="AY224" s="71" t="e">
        <f>VLOOKUP($AC224,デモテーブル[#All],6,FALSE)</f>
        <v>#N/A</v>
      </c>
      <c r="AZ224" s="71" t="e">
        <f>VLOOKUP($AC224,デモテーブル[#All],7,FALSE)</f>
        <v>#N/A</v>
      </c>
    </row>
    <row r="225" spans="2:52" x14ac:dyDescent="0.15">
      <c r="B225" s="19">
        <v>44612</v>
      </c>
      <c r="C225" s="42">
        <v>224</v>
      </c>
      <c r="D225" s="43" t="s">
        <v>146</v>
      </c>
      <c r="E225" s="71" t="s">
        <v>482</v>
      </c>
      <c r="H225" s="72" t="s">
        <v>111</v>
      </c>
      <c r="I225" s="72"/>
      <c r="J225" s="72"/>
      <c r="K225" s="72"/>
      <c r="L225" s="72"/>
      <c r="M225" s="72"/>
      <c r="N225" s="72"/>
      <c r="O225" s="72"/>
      <c r="Z225" s="13"/>
      <c r="AA225" s="13"/>
      <c r="AB225" s="73"/>
      <c r="AC225" s="78"/>
      <c r="AD225" s="73" t="e">
        <f>VLOOKUP($AC225,デモテーブル[#All],2,FALSE)</f>
        <v>#N/A</v>
      </c>
      <c r="AE225" s="73"/>
      <c r="AF225" s="74"/>
      <c r="AG225" s="73"/>
      <c r="AH225" s="73"/>
      <c r="AI225" s="73"/>
      <c r="AJ225" s="73"/>
      <c r="AK225" s="73"/>
      <c r="AL225" s="73"/>
      <c r="AM225" s="73"/>
      <c r="AN225" s="73"/>
      <c r="AO225" s="73"/>
      <c r="AP225" s="65"/>
      <c r="AQ225" s="73"/>
      <c r="AR225" s="76"/>
      <c r="AS225" s="77" t="e">
        <v>#DIV/0!</v>
      </c>
      <c r="AT225" s="23"/>
      <c r="AU225" s="23"/>
      <c r="AV225" s="71" t="e">
        <f>VLOOKUP($AC225,デモテーブル[#All],3,FALSE)</f>
        <v>#N/A</v>
      </c>
      <c r="AW225" s="71" t="e">
        <f>VLOOKUP($AC225,デモテーブル[#All],4,FALSE)</f>
        <v>#N/A</v>
      </c>
      <c r="AX225" s="71" t="e">
        <f>VLOOKUP($AC225,デモテーブル[#All],5,FALSE)</f>
        <v>#N/A</v>
      </c>
      <c r="AY225" s="71" t="e">
        <f>VLOOKUP($AC225,デモテーブル[#All],6,FALSE)</f>
        <v>#N/A</v>
      </c>
      <c r="AZ225" s="71" t="e">
        <f>VLOOKUP($AC225,デモテーブル[#All],7,FALSE)</f>
        <v>#N/A</v>
      </c>
    </row>
    <row r="226" spans="2:52" x14ac:dyDescent="0.15">
      <c r="B226" s="19">
        <v>44612</v>
      </c>
      <c r="C226" s="45">
        <v>225</v>
      </c>
      <c r="D226" s="43" t="s">
        <v>146</v>
      </c>
      <c r="E226" s="71" t="s">
        <v>482</v>
      </c>
      <c r="H226" s="72" t="s">
        <v>352</v>
      </c>
      <c r="I226" s="72"/>
      <c r="J226" s="72"/>
      <c r="K226" s="72"/>
      <c r="L226" s="72"/>
      <c r="M226" s="72"/>
      <c r="N226" s="72"/>
      <c r="O226" s="72"/>
      <c r="Z226" s="13"/>
      <c r="AA226" s="13"/>
      <c r="AB226" s="73"/>
      <c r="AC226" s="78"/>
      <c r="AD226" s="73" t="e">
        <f>VLOOKUP($AC226,デモテーブル[#All],2,FALSE)</f>
        <v>#N/A</v>
      </c>
      <c r="AE226" s="73"/>
      <c r="AF226" s="74"/>
      <c r="AG226" s="73"/>
      <c r="AH226" s="73"/>
      <c r="AI226" s="73"/>
      <c r="AJ226" s="73"/>
      <c r="AK226" s="73"/>
      <c r="AL226" s="73"/>
      <c r="AM226" s="73"/>
      <c r="AN226" s="73"/>
      <c r="AO226" s="73"/>
      <c r="AP226" s="65"/>
      <c r="AQ226" s="73"/>
      <c r="AR226" s="76"/>
      <c r="AS226" s="77" t="e">
        <v>#DIV/0!</v>
      </c>
      <c r="AT226" s="23"/>
      <c r="AU226" s="23"/>
      <c r="AV226" s="71" t="e">
        <f>VLOOKUP($AC226,デモテーブル[#All],3,FALSE)</f>
        <v>#N/A</v>
      </c>
      <c r="AW226" s="71" t="e">
        <f>VLOOKUP($AC226,デモテーブル[#All],4,FALSE)</f>
        <v>#N/A</v>
      </c>
      <c r="AX226" s="71" t="e">
        <f>VLOOKUP($AC226,デモテーブル[#All],5,FALSE)</f>
        <v>#N/A</v>
      </c>
      <c r="AY226" s="71" t="e">
        <f>VLOOKUP($AC226,デモテーブル[#All],6,FALSE)</f>
        <v>#N/A</v>
      </c>
      <c r="AZ226" s="71" t="e">
        <f>VLOOKUP($AC226,デモテーブル[#All],7,FALSE)</f>
        <v>#N/A</v>
      </c>
    </row>
    <row r="227" spans="2:52" x14ac:dyDescent="0.15">
      <c r="B227" s="19">
        <v>44612</v>
      </c>
      <c r="C227" s="42">
        <v>226</v>
      </c>
      <c r="D227" s="43" t="s">
        <v>146</v>
      </c>
      <c r="E227" s="71" t="s">
        <v>482</v>
      </c>
      <c r="H227" s="72" t="s">
        <v>567</v>
      </c>
      <c r="I227" s="72"/>
      <c r="J227" s="72"/>
      <c r="K227" s="72"/>
      <c r="L227" s="72"/>
      <c r="M227" s="72"/>
      <c r="N227" s="72"/>
      <c r="O227" s="72"/>
      <c r="Z227" s="13"/>
      <c r="AA227" s="13"/>
      <c r="AB227" s="73"/>
      <c r="AC227" s="78"/>
      <c r="AD227" s="73" t="e">
        <f>VLOOKUP($AC227,デモテーブル[#All],2,FALSE)</f>
        <v>#N/A</v>
      </c>
      <c r="AE227" s="73"/>
      <c r="AF227" s="74"/>
      <c r="AG227" s="73"/>
      <c r="AH227" s="73"/>
      <c r="AI227" s="73"/>
      <c r="AJ227" s="73"/>
      <c r="AK227" s="73"/>
      <c r="AL227" s="73"/>
      <c r="AM227" s="73"/>
      <c r="AN227" s="73"/>
      <c r="AO227" s="73"/>
      <c r="AP227" s="65"/>
      <c r="AQ227" s="73"/>
      <c r="AR227" s="76"/>
      <c r="AS227" s="77" t="e">
        <v>#DIV/0!</v>
      </c>
      <c r="AT227" s="23"/>
      <c r="AU227" s="23"/>
      <c r="AV227" s="71" t="e">
        <f>VLOOKUP($AC227,デモテーブル[#All],3,FALSE)</f>
        <v>#N/A</v>
      </c>
      <c r="AW227" s="71" t="e">
        <f>VLOOKUP($AC227,デモテーブル[#All],4,FALSE)</f>
        <v>#N/A</v>
      </c>
      <c r="AX227" s="71" t="e">
        <f>VLOOKUP($AC227,デモテーブル[#All],5,FALSE)</f>
        <v>#N/A</v>
      </c>
      <c r="AY227" s="71" t="e">
        <f>VLOOKUP($AC227,デモテーブル[#All],6,FALSE)</f>
        <v>#N/A</v>
      </c>
      <c r="AZ227" s="71" t="e">
        <f>VLOOKUP($AC227,デモテーブル[#All],7,FALSE)</f>
        <v>#N/A</v>
      </c>
    </row>
    <row r="228" spans="2:52" x14ac:dyDescent="0.15">
      <c r="B228" s="19">
        <v>44612</v>
      </c>
      <c r="C228" s="45">
        <v>227</v>
      </c>
      <c r="D228" s="43" t="s">
        <v>146</v>
      </c>
      <c r="E228" s="71" t="s">
        <v>482</v>
      </c>
      <c r="H228" s="72" t="s">
        <v>353</v>
      </c>
      <c r="I228" s="72"/>
      <c r="J228" s="72"/>
      <c r="K228" s="72"/>
      <c r="L228" s="72"/>
      <c r="M228" s="72"/>
      <c r="N228" s="72"/>
      <c r="O228" s="72"/>
      <c r="Z228" s="13"/>
      <c r="AA228" s="13"/>
      <c r="AB228" s="73"/>
      <c r="AC228" s="78"/>
      <c r="AD228" s="73" t="e">
        <f>VLOOKUP($AC228,デモテーブル[#All],2,FALSE)</f>
        <v>#N/A</v>
      </c>
      <c r="AE228" s="73"/>
      <c r="AF228" s="74"/>
      <c r="AG228" s="73"/>
      <c r="AH228" s="73"/>
      <c r="AI228" s="73"/>
      <c r="AJ228" s="73"/>
      <c r="AK228" s="73"/>
      <c r="AL228" s="73"/>
      <c r="AM228" s="73"/>
      <c r="AN228" s="73"/>
      <c r="AO228" s="73"/>
      <c r="AP228" s="65"/>
      <c r="AQ228" s="73"/>
      <c r="AR228" s="76"/>
      <c r="AS228" s="77" t="e">
        <v>#DIV/0!</v>
      </c>
      <c r="AT228" s="23"/>
      <c r="AU228" s="23"/>
      <c r="AV228" s="71" t="e">
        <f>VLOOKUP($AC228,デモテーブル[#All],3,FALSE)</f>
        <v>#N/A</v>
      </c>
      <c r="AW228" s="71" t="e">
        <f>VLOOKUP($AC228,デモテーブル[#All],4,FALSE)</f>
        <v>#N/A</v>
      </c>
      <c r="AX228" s="71" t="e">
        <f>VLOOKUP($AC228,デモテーブル[#All],5,FALSE)</f>
        <v>#N/A</v>
      </c>
      <c r="AY228" s="71" t="e">
        <f>VLOOKUP($AC228,デモテーブル[#All],6,FALSE)</f>
        <v>#N/A</v>
      </c>
      <c r="AZ228" s="71" t="e">
        <f>VLOOKUP($AC228,デモテーブル[#All],7,FALSE)</f>
        <v>#N/A</v>
      </c>
    </row>
    <row r="229" spans="2:52" x14ac:dyDescent="0.15">
      <c r="B229" s="19">
        <v>44612</v>
      </c>
      <c r="C229" s="42">
        <v>228</v>
      </c>
      <c r="D229" s="43" t="s">
        <v>146</v>
      </c>
      <c r="E229" s="71" t="s">
        <v>482</v>
      </c>
      <c r="H229" s="72" t="s">
        <v>568</v>
      </c>
      <c r="I229" s="72"/>
      <c r="J229" s="72"/>
      <c r="K229" s="72"/>
      <c r="L229" s="72"/>
      <c r="M229" s="72"/>
      <c r="N229" s="72"/>
      <c r="O229" s="72"/>
      <c r="Z229" s="13"/>
      <c r="AA229" s="13"/>
      <c r="AB229" s="73"/>
      <c r="AC229" s="78"/>
      <c r="AD229" s="73" t="e">
        <f>VLOOKUP($AC229,デモテーブル[#All],2,FALSE)</f>
        <v>#N/A</v>
      </c>
      <c r="AE229" s="73"/>
      <c r="AF229" s="74"/>
      <c r="AG229" s="73"/>
      <c r="AH229" s="73"/>
      <c r="AI229" s="73"/>
      <c r="AJ229" s="73"/>
      <c r="AK229" s="73"/>
      <c r="AL229" s="73"/>
      <c r="AM229" s="73"/>
      <c r="AN229" s="73"/>
      <c r="AO229" s="73"/>
      <c r="AP229" s="65"/>
      <c r="AQ229" s="73"/>
      <c r="AR229" s="76"/>
      <c r="AS229" s="77" t="e">
        <v>#DIV/0!</v>
      </c>
      <c r="AT229" s="23"/>
      <c r="AU229" s="23"/>
      <c r="AV229" s="71" t="e">
        <f>VLOOKUP($AC229,デモテーブル[#All],3,FALSE)</f>
        <v>#N/A</v>
      </c>
      <c r="AW229" s="71" t="e">
        <f>VLOOKUP($AC229,デモテーブル[#All],4,FALSE)</f>
        <v>#N/A</v>
      </c>
      <c r="AX229" s="71" t="e">
        <f>VLOOKUP($AC229,デモテーブル[#All],5,FALSE)</f>
        <v>#N/A</v>
      </c>
      <c r="AY229" s="71" t="e">
        <f>VLOOKUP($AC229,デモテーブル[#All],6,FALSE)</f>
        <v>#N/A</v>
      </c>
      <c r="AZ229" s="71" t="e">
        <f>VLOOKUP($AC229,デモテーブル[#All],7,FALSE)</f>
        <v>#N/A</v>
      </c>
    </row>
    <row r="230" spans="2:52" x14ac:dyDescent="0.15">
      <c r="B230" s="19">
        <v>44612</v>
      </c>
      <c r="C230" s="45">
        <v>229</v>
      </c>
      <c r="D230" s="43" t="s">
        <v>146</v>
      </c>
      <c r="E230" s="71" t="s">
        <v>482</v>
      </c>
      <c r="H230" s="72" t="s">
        <v>168</v>
      </c>
      <c r="I230" s="72"/>
      <c r="J230" s="72"/>
      <c r="K230" s="72"/>
      <c r="L230" s="72"/>
      <c r="M230" s="72"/>
      <c r="N230" s="72"/>
      <c r="O230" s="72"/>
      <c r="Z230" s="13"/>
      <c r="AA230" s="13"/>
      <c r="AB230" s="73"/>
      <c r="AC230" s="7" t="str">
        <f>IF(H231="","",TEXT(H231,"@"))</f>
        <v>9984</v>
      </c>
      <c r="AD230" s="73" t="str">
        <f>VLOOKUP($AC230,デモテーブル[#All],2,FALSE)</f>
        <v>ソフトバンクグループ</v>
      </c>
      <c r="AE230" s="73" t="s">
        <v>15</v>
      </c>
      <c r="AF230" s="74" t="e">
        <f>AP230/AJ230</f>
        <v>#VALUE!</v>
      </c>
      <c r="AG230" s="73"/>
      <c r="AH230" s="75" t="e">
        <f>(AP230-AR230)/AF230</f>
        <v>#VALUE!</v>
      </c>
      <c r="AI230" s="73"/>
      <c r="AJ230" s="81" t="s">
        <v>573</v>
      </c>
      <c r="AK230" s="73"/>
      <c r="AL230" s="73"/>
      <c r="AM230" s="73"/>
      <c r="AN230" s="73"/>
      <c r="AO230" s="73"/>
      <c r="AP230" s="65">
        <f>IF(H234="","",VALUE(LEFT(H234,FIND("円",H234)-1)))</f>
        <v>19120</v>
      </c>
      <c r="AQ230" s="73"/>
      <c r="AR230" s="76">
        <f>IF(H236="","",VALUE(LEFT(H236,FIND("円",H236)-1)))</f>
        <v>-7736</v>
      </c>
      <c r="AS230" s="77">
        <f t="shared" ref="AS230" si="32">AR230/(AP230-AR230)</f>
        <v>-0.2880548108430146</v>
      </c>
      <c r="AT230" s="23"/>
      <c r="AU230" s="23"/>
      <c r="AV230" s="71" t="str">
        <f>VLOOKUP($AC230,デモテーブル[#All],3,FALSE)</f>
        <v>1株式・投信等</v>
      </c>
      <c r="AW230" s="71" t="str">
        <f>VLOOKUP($AC230,デモテーブル[#All],4,FALSE)</f>
        <v>1株式</v>
      </c>
      <c r="AX230" s="71" t="str">
        <f>VLOOKUP($AC230,デモテーブル[#All],5,FALSE)</f>
        <v>投資</v>
      </c>
      <c r="AY230" s="71" t="str">
        <f>VLOOKUP($AC230,デモテーブル[#All],6,FALSE)</f>
        <v>投資</v>
      </c>
      <c r="AZ230" s="71" t="str">
        <f>VLOOKUP($AC230,デモテーブル[#All],7,FALSE)</f>
        <v>01 日本円</v>
      </c>
    </row>
    <row r="231" spans="2:52" x14ac:dyDescent="0.15">
      <c r="B231" s="19">
        <v>44612</v>
      </c>
      <c r="C231" s="42">
        <v>230</v>
      </c>
      <c r="D231" s="43" t="s">
        <v>146</v>
      </c>
      <c r="E231" s="71" t="s">
        <v>482</v>
      </c>
      <c r="H231" s="72">
        <v>9984</v>
      </c>
      <c r="I231" s="72"/>
      <c r="J231" s="72"/>
      <c r="K231" s="72"/>
      <c r="L231" s="72"/>
      <c r="M231" s="72"/>
      <c r="N231" s="72"/>
      <c r="O231" s="72"/>
      <c r="Z231" s="13"/>
      <c r="AA231" s="13"/>
      <c r="AB231" s="73"/>
      <c r="AC231" s="78"/>
      <c r="AD231" s="73" t="e">
        <f>VLOOKUP($AC231,デモテーブル[#All],2,FALSE)</f>
        <v>#N/A</v>
      </c>
      <c r="AE231" s="73"/>
      <c r="AF231" s="74"/>
      <c r="AG231" s="73"/>
      <c r="AH231" s="73"/>
      <c r="AI231" s="73"/>
      <c r="AJ231" s="73"/>
      <c r="AK231" s="73"/>
      <c r="AL231" s="73"/>
      <c r="AM231" s="73"/>
      <c r="AN231" s="73"/>
      <c r="AO231" s="73"/>
      <c r="AP231" s="65"/>
      <c r="AQ231" s="73"/>
      <c r="AR231" s="76"/>
      <c r="AS231" s="77" t="e">
        <v>#DIV/0!</v>
      </c>
      <c r="AT231" s="23"/>
      <c r="AU231" s="23"/>
      <c r="AV231" s="71" t="e">
        <f>VLOOKUP($AC231,デモテーブル[#All],3,FALSE)</f>
        <v>#N/A</v>
      </c>
      <c r="AW231" s="71" t="e">
        <f>VLOOKUP($AC231,デモテーブル[#All],4,FALSE)</f>
        <v>#N/A</v>
      </c>
      <c r="AX231" s="71" t="e">
        <f>VLOOKUP($AC231,デモテーブル[#All],5,FALSE)</f>
        <v>#N/A</v>
      </c>
      <c r="AY231" s="71" t="e">
        <f>VLOOKUP($AC231,デモテーブル[#All],6,FALSE)</f>
        <v>#N/A</v>
      </c>
      <c r="AZ231" s="71" t="e">
        <f>VLOOKUP($AC231,デモテーブル[#All],7,FALSE)</f>
        <v>#N/A</v>
      </c>
    </row>
    <row r="232" spans="2:52" x14ac:dyDescent="0.15">
      <c r="B232" s="19">
        <v>44612</v>
      </c>
      <c r="C232" s="45">
        <v>231</v>
      </c>
      <c r="D232" s="43" t="s">
        <v>146</v>
      </c>
      <c r="E232" s="71" t="s">
        <v>482</v>
      </c>
      <c r="H232" s="72" t="s">
        <v>168</v>
      </c>
      <c r="I232" s="72"/>
      <c r="J232" s="72"/>
      <c r="K232" s="72"/>
      <c r="L232" s="72"/>
      <c r="M232" s="72"/>
      <c r="N232" s="72"/>
      <c r="O232" s="72"/>
      <c r="Z232" s="13"/>
      <c r="AA232" s="13"/>
      <c r="AB232" s="73"/>
      <c r="AC232" s="78"/>
      <c r="AD232" s="73" t="e">
        <f>VLOOKUP($AC232,デモテーブル[#All],2,FALSE)</f>
        <v>#N/A</v>
      </c>
      <c r="AE232" s="73"/>
      <c r="AF232" s="74"/>
      <c r="AG232" s="73"/>
      <c r="AH232" s="73"/>
      <c r="AI232" s="73"/>
      <c r="AJ232" s="73"/>
      <c r="AK232" s="73"/>
      <c r="AL232" s="73"/>
      <c r="AM232" s="73"/>
      <c r="AN232" s="73"/>
      <c r="AO232" s="73"/>
      <c r="AP232" s="65"/>
      <c r="AQ232" s="73"/>
      <c r="AR232" s="76"/>
      <c r="AS232" s="77" t="e">
        <v>#DIV/0!</v>
      </c>
      <c r="AT232" s="23"/>
      <c r="AU232" s="23"/>
      <c r="AV232" s="71" t="e">
        <f>VLOOKUP($AC232,デモテーブル[#All],3,FALSE)</f>
        <v>#N/A</v>
      </c>
      <c r="AW232" s="71" t="e">
        <f>VLOOKUP($AC232,デモテーブル[#All],4,FALSE)</f>
        <v>#N/A</v>
      </c>
      <c r="AX232" s="71" t="e">
        <f>VLOOKUP($AC232,デモテーブル[#All],5,FALSE)</f>
        <v>#N/A</v>
      </c>
      <c r="AY232" s="71" t="e">
        <f>VLOOKUP($AC232,デモテーブル[#All],6,FALSE)</f>
        <v>#N/A</v>
      </c>
      <c r="AZ232" s="71" t="e">
        <f>VLOOKUP($AC232,デモテーブル[#All],7,FALSE)</f>
        <v>#N/A</v>
      </c>
    </row>
    <row r="233" spans="2:52" x14ac:dyDescent="0.15">
      <c r="B233" s="19">
        <v>44612</v>
      </c>
      <c r="C233" s="42">
        <v>232</v>
      </c>
      <c r="D233" s="43" t="s">
        <v>146</v>
      </c>
      <c r="E233" s="71" t="s">
        <v>482</v>
      </c>
      <c r="H233" s="72" t="s">
        <v>352</v>
      </c>
      <c r="I233" s="72"/>
      <c r="J233" s="72"/>
      <c r="K233" s="72"/>
      <c r="L233" s="72"/>
      <c r="M233" s="72"/>
      <c r="N233" s="72"/>
      <c r="O233" s="72"/>
      <c r="Z233" s="13"/>
      <c r="AA233" s="13"/>
      <c r="AB233" s="73"/>
      <c r="AC233" s="78"/>
      <c r="AD233" s="73" t="e">
        <f>VLOOKUP($AC233,デモテーブル[#All],2,FALSE)</f>
        <v>#N/A</v>
      </c>
      <c r="AE233" s="73"/>
      <c r="AF233" s="74"/>
      <c r="AG233" s="73"/>
      <c r="AH233" s="73"/>
      <c r="AI233" s="73"/>
      <c r="AJ233" s="73"/>
      <c r="AK233" s="73"/>
      <c r="AL233" s="73"/>
      <c r="AM233" s="73"/>
      <c r="AN233" s="73"/>
      <c r="AO233" s="73"/>
      <c r="AP233" s="65"/>
      <c r="AQ233" s="73"/>
      <c r="AR233" s="76"/>
      <c r="AS233" s="77" t="e">
        <v>#DIV/0!</v>
      </c>
      <c r="AT233" s="23"/>
      <c r="AU233" s="23"/>
      <c r="AV233" s="71" t="e">
        <f>VLOOKUP($AC233,デモテーブル[#All],3,FALSE)</f>
        <v>#N/A</v>
      </c>
      <c r="AW233" s="71" t="e">
        <f>VLOOKUP($AC233,デモテーブル[#All],4,FALSE)</f>
        <v>#N/A</v>
      </c>
      <c r="AX233" s="71" t="e">
        <f>VLOOKUP($AC233,デモテーブル[#All],5,FALSE)</f>
        <v>#N/A</v>
      </c>
      <c r="AY233" s="71" t="e">
        <f>VLOOKUP($AC233,デモテーブル[#All],6,FALSE)</f>
        <v>#N/A</v>
      </c>
      <c r="AZ233" s="71" t="e">
        <f>VLOOKUP($AC233,デモテーブル[#All],7,FALSE)</f>
        <v>#N/A</v>
      </c>
    </row>
    <row r="234" spans="2:52" x14ac:dyDescent="0.15">
      <c r="B234" s="19">
        <v>44612</v>
      </c>
      <c r="C234" s="45">
        <v>233</v>
      </c>
      <c r="D234" s="43" t="s">
        <v>146</v>
      </c>
      <c r="E234" s="71" t="s">
        <v>482</v>
      </c>
      <c r="H234" s="72" t="s">
        <v>569</v>
      </c>
      <c r="I234" s="72"/>
      <c r="J234" s="72"/>
      <c r="K234" s="72"/>
      <c r="L234" s="72"/>
      <c r="M234" s="72"/>
      <c r="N234" s="72"/>
      <c r="O234" s="72"/>
      <c r="Z234" s="13"/>
      <c r="AA234" s="13"/>
      <c r="AB234" s="73"/>
      <c r="AC234" s="78"/>
      <c r="AD234" s="73" t="e">
        <f>VLOOKUP($AC234,デモテーブル[#All],2,FALSE)</f>
        <v>#N/A</v>
      </c>
      <c r="AE234" s="73"/>
      <c r="AF234" s="74"/>
      <c r="AG234" s="73"/>
      <c r="AH234" s="73"/>
      <c r="AI234" s="73"/>
      <c r="AJ234" s="73"/>
      <c r="AK234" s="73"/>
      <c r="AL234" s="73"/>
      <c r="AM234" s="73"/>
      <c r="AN234" s="73"/>
      <c r="AO234" s="73"/>
      <c r="AP234" s="65"/>
      <c r="AQ234" s="73"/>
      <c r="AR234" s="76"/>
      <c r="AS234" s="77" t="e">
        <v>#DIV/0!</v>
      </c>
      <c r="AT234" s="23"/>
      <c r="AU234" s="23"/>
      <c r="AV234" s="71" t="e">
        <f>VLOOKUP($AC234,デモテーブル[#All],3,FALSE)</f>
        <v>#N/A</v>
      </c>
      <c r="AW234" s="71" t="e">
        <f>VLOOKUP($AC234,デモテーブル[#All],4,FALSE)</f>
        <v>#N/A</v>
      </c>
      <c r="AX234" s="71" t="e">
        <f>VLOOKUP($AC234,デモテーブル[#All],5,FALSE)</f>
        <v>#N/A</v>
      </c>
      <c r="AY234" s="71" t="e">
        <f>VLOOKUP($AC234,デモテーブル[#All],6,FALSE)</f>
        <v>#N/A</v>
      </c>
      <c r="AZ234" s="71" t="e">
        <f>VLOOKUP($AC234,デモテーブル[#All],7,FALSE)</f>
        <v>#N/A</v>
      </c>
    </row>
    <row r="235" spans="2:52" x14ac:dyDescent="0.15">
      <c r="B235" s="19">
        <v>44612</v>
      </c>
      <c r="C235" s="42">
        <v>234</v>
      </c>
      <c r="D235" s="43" t="s">
        <v>146</v>
      </c>
      <c r="E235" s="71" t="s">
        <v>482</v>
      </c>
      <c r="H235" s="72" t="s">
        <v>353</v>
      </c>
      <c r="I235" s="72"/>
      <c r="J235" s="72"/>
      <c r="K235" s="72"/>
      <c r="L235" s="72"/>
      <c r="M235" s="72"/>
      <c r="N235" s="72"/>
      <c r="O235" s="72"/>
      <c r="Z235" s="13"/>
      <c r="AA235" s="13"/>
      <c r="AB235" s="73"/>
      <c r="AC235" s="78"/>
      <c r="AD235" s="73" t="e">
        <f>VLOOKUP($AC235,デモテーブル[#All],2,FALSE)</f>
        <v>#N/A</v>
      </c>
      <c r="AE235" s="73"/>
      <c r="AF235" s="74"/>
      <c r="AG235" s="73"/>
      <c r="AH235" s="73"/>
      <c r="AI235" s="73"/>
      <c r="AJ235" s="73"/>
      <c r="AK235" s="73"/>
      <c r="AL235" s="73"/>
      <c r="AM235" s="73"/>
      <c r="AN235" s="73"/>
      <c r="AO235" s="73"/>
      <c r="AP235" s="65"/>
      <c r="AQ235" s="73"/>
      <c r="AR235" s="76"/>
      <c r="AS235" s="77" t="e">
        <v>#DIV/0!</v>
      </c>
      <c r="AT235" s="23"/>
      <c r="AU235" s="23"/>
      <c r="AV235" s="71" t="e">
        <f>VLOOKUP($AC235,デモテーブル[#All],3,FALSE)</f>
        <v>#N/A</v>
      </c>
      <c r="AW235" s="71" t="e">
        <f>VLOOKUP($AC235,デモテーブル[#All],4,FALSE)</f>
        <v>#N/A</v>
      </c>
      <c r="AX235" s="71" t="e">
        <f>VLOOKUP($AC235,デモテーブル[#All],5,FALSE)</f>
        <v>#N/A</v>
      </c>
      <c r="AY235" s="71" t="e">
        <f>VLOOKUP($AC235,デモテーブル[#All],6,FALSE)</f>
        <v>#N/A</v>
      </c>
      <c r="AZ235" s="71" t="e">
        <f>VLOOKUP($AC235,デモテーブル[#All],7,FALSE)</f>
        <v>#N/A</v>
      </c>
    </row>
    <row r="236" spans="2:52" x14ac:dyDescent="0.15">
      <c r="B236" s="19">
        <v>44612</v>
      </c>
      <c r="C236" s="45">
        <v>235</v>
      </c>
      <c r="D236" s="43" t="s">
        <v>146</v>
      </c>
      <c r="E236" s="71" t="s">
        <v>482</v>
      </c>
      <c r="H236" s="72" t="s">
        <v>570</v>
      </c>
      <c r="I236" s="72"/>
      <c r="J236" s="72"/>
      <c r="K236" s="72"/>
      <c r="L236" s="72"/>
      <c r="M236" s="72"/>
      <c r="N236" s="72"/>
      <c r="O236" s="72"/>
      <c r="Z236" s="13"/>
      <c r="AA236" s="13"/>
      <c r="AB236" s="73"/>
      <c r="AC236" s="78"/>
      <c r="AD236" s="73" t="e">
        <f>VLOOKUP($AC236,デモテーブル[#All],2,FALSE)</f>
        <v>#N/A</v>
      </c>
      <c r="AE236" s="73"/>
      <c r="AF236" s="74"/>
      <c r="AG236" s="73"/>
      <c r="AH236" s="73"/>
      <c r="AI236" s="73"/>
      <c r="AJ236" s="73"/>
      <c r="AK236" s="73"/>
      <c r="AL236" s="73"/>
      <c r="AM236" s="73"/>
      <c r="AN236" s="73"/>
      <c r="AO236" s="73"/>
      <c r="AP236" s="65"/>
      <c r="AQ236" s="73"/>
      <c r="AR236" s="76"/>
      <c r="AS236" s="77" t="e">
        <v>#DIV/0!</v>
      </c>
      <c r="AT236" s="23"/>
      <c r="AU236" s="23"/>
      <c r="AV236" s="71" t="e">
        <f>VLOOKUP($AC236,デモテーブル[#All],3,FALSE)</f>
        <v>#N/A</v>
      </c>
      <c r="AW236" s="71" t="e">
        <f>VLOOKUP($AC236,デモテーブル[#All],4,FALSE)</f>
        <v>#N/A</v>
      </c>
      <c r="AX236" s="71" t="e">
        <f>VLOOKUP($AC236,デモテーブル[#All],5,FALSE)</f>
        <v>#N/A</v>
      </c>
      <c r="AY236" s="71" t="e">
        <f>VLOOKUP($AC236,デモテーブル[#All],6,FALSE)</f>
        <v>#N/A</v>
      </c>
      <c r="AZ236" s="71" t="e">
        <f>VLOOKUP($AC236,デモテーブル[#All],7,FALSE)</f>
        <v>#N/A</v>
      </c>
    </row>
    <row r="237" spans="2:52" x14ac:dyDescent="0.15">
      <c r="B237" s="19">
        <v>44612</v>
      </c>
      <c r="C237" s="42">
        <v>236</v>
      </c>
      <c r="D237" s="43" t="s">
        <v>146</v>
      </c>
      <c r="E237" s="71" t="s">
        <v>482</v>
      </c>
      <c r="H237" s="72" t="s">
        <v>112</v>
      </c>
      <c r="I237" s="72"/>
      <c r="J237" s="72"/>
      <c r="K237" s="72"/>
      <c r="L237" s="72"/>
      <c r="M237" s="72"/>
      <c r="N237" s="72"/>
      <c r="O237" s="72"/>
      <c r="Z237" s="13"/>
      <c r="AA237" s="13"/>
      <c r="AB237" s="73"/>
      <c r="AC237" s="7" t="str">
        <f>IF(H238="","",TEXT(H238,"@"))</f>
        <v>9986</v>
      </c>
      <c r="AD237" s="73" t="str">
        <f>VLOOKUP($AC237,デモテーブル[#All],2,FALSE)</f>
        <v>蔵王産業</v>
      </c>
      <c r="AE237" s="73" t="s">
        <v>15</v>
      </c>
      <c r="AF237" s="74" t="e">
        <f>AP237/AJ237</f>
        <v>#VALUE!</v>
      </c>
      <c r="AG237" s="73"/>
      <c r="AH237" s="75" t="e">
        <f>(AP237-AR237)/AF237</f>
        <v>#VALUE!</v>
      </c>
      <c r="AI237" s="73"/>
      <c r="AJ237" s="81" t="s">
        <v>573</v>
      </c>
      <c r="AK237" s="73"/>
      <c r="AL237" s="73"/>
      <c r="AM237" s="73"/>
      <c r="AN237" s="73"/>
      <c r="AO237" s="73"/>
      <c r="AP237" s="65">
        <f>IF(H241="","",VALUE(LEFT(H241,FIND("円",H241)-1)))</f>
        <v>33422</v>
      </c>
      <c r="AQ237" s="73"/>
      <c r="AR237" s="76">
        <f>IF(H243="","",VALUE(LEFT(H243,FIND("円",H243)-1)))</f>
        <v>10489</v>
      </c>
      <c r="AS237" s="77">
        <f t="shared" ref="AS237" si="33">AR237/(AP237-AR237)</f>
        <v>0.45737583395107489</v>
      </c>
      <c r="AT237" s="23"/>
      <c r="AU237" s="23"/>
      <c r="AV237" s="71" t="str">
        <f>VLOOKUP($AC237,デモテーブル[#All],3,FALSE)</f>
        <v>1株式・投信等</v>
      </c>
      <c r="AW237" s="71" t="str">
        <f>VLOOKUP($AC237,デモテーブル[#All],4,FALSE)</f>
        <v>1株式</v>
      </c>
      <c r="AX237" s="71" t="str">
        <f>VLOOKUP($AC237,デモテーブル[#All],5,FALSE)</f>
        <v>卸売業</v>
      </c>
      <c r="AY237" s="71" t="str">
        <f>VLOOKUP($AC237,デモテーブル[#All],6,FALSE)</f>
        <v>卸売業</v>
      </c>
      <c r="AZ237" s="71" t="str">
        <f>VLOOKUP($AC237,デモテーブル[#All],7,FALSE)</f>
        <v>01 日本円</v>
      </c>
    </row>
    <row r="238" spans="2:52" x14ac:dyDescent="0.15">
      <c r="B238" s="19">
        <v>44612</v>
      </c>
      <c r="C238" s="45">
        <v>237</v>
      </c>
      <c r="D238" s="43" t="s">
        <v>146</v>
      </c>
      <c r="E238" s="71" t="s">
        <v>482</v>
      </c>
      <c r="H238" s="72">
        <v>9986</v>
      </c>
      <c r="I238" s="72"/>
      <c r="J238" s="72"/>
      <c r="K238" s="72"/>
      <c r="L238" s="72"/>
      <c r="M238" s="72"/>
      <c r="N238" s="72"/>
      <c r="O238" s="72"/>
      <c r="Z238" s="13"/>
      <c r="AA238" s="13"/>
      <c r="AB238" s="73"/>
      <c r="AC238" s="78"/>
      <c r="AD238" s="73" t="e">
        <f>VLOOKUP($AC238,デモテーブル[#All],2,FALSE)</f>
        <v>#N/A</v>
      </c>
      <c r="AE238" s="73"/>
      <c r="AF238" s="74"/>
      <c r="AG238" s="73"/>
      <c r="AH238" s="73"/>
      <c r="AI238" s="73"/>
      <c r="AJ238" s="73"/>
      <c r="AK238" s="73"/>
      <c r="AL238" s="73"/>
      <c r="AM238" s="73"/>
      <c r="AN238" s="73"/>
      <c r="AO238" s="73"/>
      <c r="AP238" s="65"/>
      <c r="AQ238" s="73"/>
      <c r="AR238" s="76"/>
      <c r="AS238" s="77" t="e">
        <v>#DIV/0!</v>
      </c>
      <c r="AT238" s="23"/>
      <c r="AU238" s="23"/>
      <c r="AV238" s="71" t="e">
        <f>VLOOKUP($AC238,デモテーブル[#All],3,FALSE)</f>
        <v>#N/A</v>
      </c>
      <c r="AW238" s="71" t="e">
        <f>VLOOKUP($AC238,デモテーブル[#All],4,FALSE)</f>
        <v>#N/A</v>
      </c>
      <c r="AX238" s="71" t="e">
        <f>VLOOKUP($AC238,デモテーブル[#All],5,FALSE)</f>
        <v>#N/A</v>
      </c>
      <c r="AY238" s="71" t="e">
        <f>VLOOKUP($AC238,デモテーブル[#All],6,FALSE)</f>
        <v>#N/A</v>
      </c>
      <c r="AZ238" s="71" t="e">
        <f>VLOOKUP($AC238,デモテーブル[#All],7,FALSE)</f>
        <v>#N/A</v>
      </c>
    </row>
    <row r="239" spans="2:52" x14ac:dyDescent="0.15">
      <c r="B239" s="19">
        <v>44612</v>
      </c>
      <c r="C239" s="42">
        <v>238</v>
      </c>
      <c r="D239" s="43" t="s">
        <v>146</v>
      </c>
      <c r="E239" s="71" t="s">
        <v>482</v>
      </c>
      <c r="H239" s="72" t="s">
        <v>112</v>
      </c>
      <c r="I239" s="72"/>
      <c r="J239" s="72"/>
      <c r="K239" s="72"/>
      <c r="L239" s="72"/>
      <c r="M239" s="72"/>
      <c r="N239" s="72"/>
      <c r="O239" s="72"/>
      <c r="Z239" s="13"/>
      <c r="AA239" s="13"/>
      <c r="AB239" s="73"/>
      <c r="AC239" s="78"/>
      <c r="AD239" s="73" t="e">
        <f>VLOOKUP($AC239,デモテーブル[#All],2,FALSE)</f>
        <v>#N/A</v>
      </c>
      <c r="AE239" s="73"/>
      <c r="AF239" s="74"/>
      <c r="AG239" s="73"/>
      <c r="AH239" s="73"/>
      <c r="AI239" s="73"/>
      <c r="AJ239" s="73"/>
      <c r="AK239" s="73"/>
      <c r="AL239" s="73"/>
      <c r="AM239" s="73"/>
      <c r="AN239" s="73"/>
      <c r="AO239" s="73"/>
      <c r="AP239" s="65"/>
      <c r="AQ239" s="73"/>
      <c r="AR239" s="76"/>
      <c r="AS239" s="77" t="e">
        <v>#DIV/0!</v>
      </c>
      <c r="AT239" s="23"/>
      <c r="AU239" s="23"/>
      <c r="AV239" s="71" t="e">
        <f>VLOOKUP($AC239,デモテーブル[#All],3,FALSE)</f>
        <v>#N/A</v>
      </c>
      <c r="AW239" s="71" t="e">
        <f>VLOOKUP($AC239,デモテーブル[#All],4,FALSE)</f>
        <v>#N/A</v>
      </c>
      <c r="AX239" s="71" t="e">
        <f>VLOOKUP($AC239,デモテーブル[#All],5,FALSE)</f>
        <v>#N/A</v>
      </c>
      <c r="AY239" s="71" t="e">
        <f>VLOOKUP($AC239,デモテーブル[#All],6,FALSE)</f>
        <v>#N/A</v>
      </c>
      <c r="AZ239" s="71" t="e">
        <f>VLOOKUP($AC239,デモテーブル[#All],7,FALSE)</f>
        <v>#N/A</v>
      </c>
    </row>
    <row r="240" spans="2:52" x14ac:dyDescent="0.15">
      <c r="B240" s="19">
        <v>44612</v>
      </c>
      <c r="C240" s="45">
        <v>239</v>
      </c>
      <c r="D240" s="43" t="s">
        <v>146</v>
      </c>
      <c r="E240" s="71" t="s">
        <v>482</v>
      </c>
      <c r="H240" s="72" t="s">
        <v>352</v>
      </c>
      <c r="I240" s="72"/>
      <c r="J240" s="72"/>
      <c r="K240" s="72"/>
      <c r="L240" s="72"/>
      <c r="M240" s="72"/>
      <c r="N240" s="72"/>
      <c r="O240" s="72"/>
      <c r="Z240" s="13"/>
      <c r="AA240" s="13"/>
      <c r="AB240" s="73"/>
      <c r="AC240" s="78"/>
      <c r="AD240" s="73" t="e">
        <f>VLOOKUP($AC240,デモテーブル[#All],2,FALSE)</f>
        <v>#N/A</v>
      </c>
      <c r="AE240" s="73"/>
      <c r="AF240" s="74"/>
      <c r="AG240" s="73"/>
      <c r="AH240" s="73"/>
      <c r="AI240" s="73"/>
      <c r="AJ240" s="73"/>
      <c r="AK240" s="73"/>
      <c r="AL240" s="73"/>
      <c r="AM240" s="73"/>
      <c r="AN240" s="73"/>
      <c r="AO240" s="73"/>
      <c r="AP240" s="65"/>
      <c r="AQ240" s="73"/>
      <c r="AR240" s="76"/>
      <c r="AS240" s="77" t="e">
        <v>#DIV/0!</v>
      </c>
      <c r="AT240" s="23"/>
      <c r="AU240" s="23"/>
      <c r="AV240" s="71" t="e">
        <f>VLOOKUP($AC240,デモテーブル[#All],3,FALSE)</f>
        <v>#N/A</v>
      </c>
      <c r="AW240" s="71" t="e">
        <f>VLOOKUP($AC240,デモテーブル[#All],4,FALSE)</f>
        <v>#N/A</v>
      </c>
      <c r="AX240" s="71" t="e">
        <f>VLOOKUP($AC240,デモテーブル[#All],5,FALSE)</f>
        <v>#N/A</v>
      </c>
      <c r="AY240" s="71" t="e">
        <f>VLOOKUP($AC240,デモテーブル[#All],6,FALSE)</f>
        <v>#N/A</v>
      </c>
      <c r="AZ240" s="71" t="e">
        <f>VLOOKUP($AC240,デモテーブル[#All],7,FALSE)</f>
        <v>#N/A</v>
      </c>
    </row>
    <row r="241" spans="2:52" x14ac:dyDescent="0.15">
      <c r="B241" s="19">
        <v>44612</v>
      </c>
      <c r="C241" s="42">
        <v>240</v>
      </c>
      <c r="D241" s="43" t="s">
        <v>146</v>
      </c>
      <c r="E241" s="71" t="s">
        <v>482</v>
      </c>
      <c r="H241" s="72" t="s">
        <v>571</v>
      </c>
      <c r="I241" s="72"/>
      <c r="J241" s="72"/>
      <c r="K241" s="72"/>
      <c r="L241" s="72"/>
      <c r="M241" s="72"/>
      <c r="N241" s="72"/>
      <c r="O241" s="72"/>
      <c r="Z241" s="13"/>
      <c r="AA241" s="13"/>
      <c r="AB241" s="73"/>
      <c r="AC241" s="78"/>
      <c r="AD241" s="73" t="e">
        <f>VLOOKUP($AC241,デモテーブル[#All],2,FALSE)</f>
        <v>#N/A</v>
      </c>
      <c r="AE241" s="73"/>
      <c r="AF241" s="74"/>
      <c r="AG241" s="73"/>
      <c r="AH241" s="73"/>
      <c r="AI241" s="73"/>
      <c r="AJ241" s="73"/>
      <c r="AK241" s="73"/>
      <c r="AL241" s="73"/>
      <c r="AM241" s="73"/>
      <c r="AN241" s="73"/>
      <c r="AO241" s="73"/>
      <c r="AP241" s="65"/>
      <c r="AQ241" s="73"/>
      <c r="AR241" s="76"/>
      <c r="AS241" s="77" t="e">
        <v>#DIV/0!</v>
      </c>
      <c r="AT241" s="23"/>
      <c r="AU241" s="23"/>
      <c r="AV241" s="71" t="e">
        <f>VLOOKUP($AC241,デモテーブル[#All],3,FALSE)</f>
        <v>#N/A</v>
      </c>
      <c r="AW241" s="71" t="e">
        <f>VLOOKUP($AC241,デモテーブル[#All],4,FALSE)</f>
        <v>#N/A</v>
      </c>
      <c r="AX241" s="71" t="e">
        <f>VLOOKUP($AC241,デモテーブル[#All],5,FALSE)</f>
        <v>#N/A</v>
      </c>
      <c r="AY241" s="71" t="e">
        <f>VLOOKUP($AC241,デモテーブル[#All],6,FALSE)</f>
        <v>#N/A</v>
      </c>
      <c r="AZ241" s="71" t="e">
        <f>VLOOKUP($AC241,デモテーブル[#All],7,FALSE)</f>
        <v>#N/A</v>
      </c>
    </row>
    <row r="242" spans="2:52" x14ac:dyDescent="0.15">
      <c r="B242" s="19">
        <v>44612</v>
      </c>
      <c r="C242" s="45">
        <v>241</v>
      </c>
      <c r="D242" s="43" t="s">
        <v>146</v>
      </c>
      <c r="E242" s="71" t="s">
        <v>482</v>
      </c>
      <c r="H242" s="72" t="s">
        <v>353</v>
      </c>
      <c r="I242" s="72"/>
      <c r="J242" s="72"/>
      <c r="K242" s="72"/>
      <c r="L242" s="72"/>
      <c r="M242" s="72"/>
      <c r="N242" s="72"/>
      <c r="O242" s="72"/>
      <c r="Z242" s="13"/>
      <c r="AA242" s="13"/>
      <c r="AB242" s="73"/>
      <c r="AC242" s="78"/>
      <c r="AD242" s="73" t="e">
        <f>VLOOKUP($AC242,デモテーブル[#All],2,FALSE)</f>
        <v>#N/A</v>
      </c>
      <c r="AE242" s="73"/>
      <c r="AF242" s="74"/>
      <c r="AG242" s="73"/>
      <c r="AH242" s="73"/>
      <c r="AI242" s="73"/>
      <c r="AJ242" s="73"/>
      <c r="AK242" s="73"/>
      <c r="AL242" s="73"/>
      <c r="AM242" s="73"/>
      <c r="AN242" s="73"/>
      <c r="AO242" s="73"/>
      <c r="AP242" s="65"/>
      <c r="AQ242" s="73"/>
      <c r="AR242" s="76"/>
      <c r="AS242" s="77" t="e">
        <v>#DIV/0!</v>
      </c>
      <c r="AT242" s="23"/>
      <c r="AU242" s="23"/>
      <c r="AV242" s="71" t="e">
        <f>VLOOKUP($AC242,デモテーブル[#All],3,FALSE)</f>
        <v>#N/A</v>
      </c>
      <c r="AW242" s="71" t="e">
        <f>VLOOKUP($AC242,デモテーブル[#All],4,FALSE)</f>
        <v>#N/A</v>
      </c>
      <c r="AX242" s="71" t="e">
        <f>VLOOKUP($AC242,デモテーブル[#All],5,FALSE)</f>
        <v>#N/A</v>
      </c>
      <c r="AY242" s="71" t="e">
        <f>VLOOKUP($AC242,デモテーブル[#All],6,FALSE)</f>
        <v>#N/A</v>
      </c>
      <c r="AZ242" s="71" t="e">
        <f>VLOOKUP($AC242,デモテーブル[#All],7,FALSE)</f>
        <v>#N/A</v>
      </c>
    </row>
    <row r="243" spans="2:52" x14ac:dyDescent="0.15">
      <c r="B243" s="19">
        <v>44612</v>
      </c>
      <c r="C243" s="42">
        <v>242</v>
      </c>
      <c r="D243" s="43" t="s">
        <v>146</v>
      </c>
      <c r="E243" s="71" t="s">
        <v>482</v>
      </c>
      <c r="H243" s="72" t="s">
        <v>572</v>
      </c>
      <c r="I243" s="72"/>
      <c r="J243" s="72"/>
      <c r="K243" s="72"/>
      <c r="L243" s="72"/>
      <c r="M243" s="72"/>
      <c r="N243" s="72"/>
      <c r="O243" s="72"/>
      <c r="Z243" s="13"/>
      <c r="AA243" s="13"/>
      <c r="AB243" s="73"/>
      <c r="AC243" s="78"/>
      <c r="AD243" s="73" t="e">
        <f>VLOOKUP($AC243,デモテーブル[#All],2,FALSE)</f>
        <v>#N/A</v>
      </c>
      <c r="AE243" s="73"/>
      <c r="AF243" s="74"/>
      <c r="AG243" s="73"/>
      <c r="AH243" s="73"/>
      <c r="AI243" s="73"/>
      <c r="AJ243" s="73"/>
      <c r="AK243" s="73"/>
      <c r="AL243" s="73"/>
      <c r="AM243" s="73"/>
      <c r="AN243" s="73"/>
      <c r="AO243" s="73"/>
      <c r="AP243" s="65"/>
      <c r="AQ243" s="73"/>
      <c r="AR243" s="76"/>
      <c r="AS243" s="77" t="e">
        <v>#DIV/0!</v>
      </c>
      <c r="AT243" s="23"/>
      <c r="AU243" s="23"/>
      <c r="AV243" s="71" t="e">
        <f>VLOOKUP($AC243,デモテーブル[#All],3,FALSE)</f>
        <v>#N/A</v>
      </c>
      <c r="AW243" s="71" t="e">
        <f>VLOOKUP($AC243,デモテーブル[#All],4,FALSE)</f>
        <v>#N/A</v>
      </c>
      <c r="AX243" s="71" t="e">
        <f>VLOOKUP($AC243,デモテーブル[#All],5,FALSE)</f>
        <v>#N/A</v>
      </c>
      <c r="AY243" s="71" t="e">
        <f>VLOOKUP($AC243,デモテーブル[#All],6,FALSE)</f>
        <v>#N/A</v>
      </c>
      <c r="AZ243" s="71" t="e">
        <f>VLOOKUP($AC243,デモテーブル[#All],7,FALSE)</f>
        <v>#N/A</v>
      </c>
    </row>
  </sheetData>
  <sheetProtection selectLockedCells="1"/>
  <autoFilter ref="A1:AZ243" xr:uid="{00000000-0009-0000-0000-000000000000}"/>
  <phoneticPr fontId="18"/>
  <pageMargins left="0.7" right="0.7" top="0.48" bottom="0.48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55C01-E25C-44C7-81B2-9399DACB5E74}">
  <sheetPr>
    <tabColor theme="9" tint="0.39997558519241921"/>
    <pageSetUpPr fitToPage="1"/>
  </sheetPr>
  <dimension ref="A10:K25"/>
  <sheetViews>
    <sheetView tabSelected="1" topLeftCell="A10" zoomScale="85" zoomScaleNormal="85" workbookViewId="0">
      <selection activeCell="B16" sqref="B16"/>
    </sheetView>
  </sheetViews>
  <sheetFormatPr defaultRowHeight="13.5" x14ac:dyDescent="0.15"/>
  <cols>
    <col min="1" max="1" width="20.25" bestFit="1" customWidth="1"/>
    <col min="2" max="2" width="23.125" bestFit="1" customWidth="1"/>
    <col min="3" max="3" width="15.625" bestFit="1" customWidth="1"/>
    <col min="4" max="4" width="20.875" bestFit="1" customWidth="1"/>
    <col min="5" max="5" width="17.125" bestFit="1" customWidth="1"/>
    <col min="6" max="6" width="4.5" customWidth="1"/>
    <col min="7" max="7" width="15.75" customWidth="1"/>
    <col min="8" max="9" width="12.625" style="3" customWidth="1"/>
    <col min="10" max="10" width="5.25" style="35" customWidth="1"/>
    <col min="11" max="11" width="12.125" style="35" customWidth="1"/>
    <col min="12" max="12" width="29" bestFit="1" customWidth="1"/>
    <col min="13" max="13" width="23.125" bestFit="1" customWidth="1"/>
    <col min="14" max="14" width="29" bestFit="1" customWidth="1"/>
    <col min="15" max="15" width="23.125" bestFit="1" customWidth="1"/>
    <col min="16" max="16" width="29" bestFit="1" customWidth="1"/>
    <col min="17" max="17" width="23.125" bestFit="1" customWidth="1"/>
    <col min="18" max="18" width="29" bestFit="1" customWidth="1"/>
    <col min="19" max="19" width="23.125" bestFit="1" customWidth="1"/>
    <col min="20" max="20" width="29" bestFit="1" customWidth="1"/>
    <col min="21" max="21" width="23.125" bestFit="1" customWidth="1"/>
    <col min="22" max="22" width="29" bestFit="1" customWidth="1"/>
    <col min="23" max="23" width="23.125" bestFit="1" customWidth="1"/>
    <col min="24" max="24" width="29" bestFit="1" customWidth="1"/>
    <col min="25" max="25" width="23.125" bestFit="1" customWidth="1"/>
    <col min="26" max="26" width="29" bestFit="1" customWidth="1"/>
    <col min="27" max="27" width="23.125" bestFit="1" customWidth="1"/>
    <col min="28" max="28" width="29" bestFit="1" customWidth="1"/>
    <col min="29" max="29" width="23.125" bestFit="1" customWidth="1"/>
    <col min="30" max="30" width="29" bestFit="1" customWidth="1"/>
    <col min="31" max="31" width="30.625" bestFit="1" customWidth="1"/>
    <col min="32" max="32" width="36.5" bestFit="1" customWidth="1"/>
  </cols>
  <sheetData>
    <row r="10" spans="1:11" x14ac:dyDescent="0.15">
      <c r="A10" s="38" t="s">
        <v>173</v>
      </c>
      <c r="B10" t="s">
        <v>146</v>
      </c>
    </row>
    <row r="11" spans="1:11" x14ac:dyDescent="0.15">
      <c r="A11" s="38" t="s">
        <v>174</v>
      </c>
      <c r="B11" s="82">
        <v>44612</v>
      </c>
    </row>
    <row r="13" spans="1:11" x14ac:dyDescent="0.15">
      <c r="B13" s="38" t="s">
        <v>175</v>
      </c>
    </row>
    <row r="14" spans="1:11" x14ac:dyDescent="0.15">
      <c r="A14" s="38" t="s">
        <v>176</v>
      </c>
      <c r="B14" s="30" t="s">
        <v>177</v>
      </c>
      <c r="C14" t="s">
        <v>178</v>
      </c>
      <c r="D14" t="s">
        <v>179</v>
      </c>
      <c r="E14" t="s">
        <v>180</v>
      </c>
      <c r="G14" s="28" t="s">
        <v>176</v>
      </c>
      <c r="H14" s="41" t="s">
        <v>346</v>
      </c>
      <c r="I14" s="41" t="s">
        <v>347</v>
      </c>
    </row>
    <row r="15" spans="1:11" x14ac:dyDescent="0.15">
      <c r="A15" s="31" t="s">
        <v>117</v>
      </c>
      <c r="B15" s="30">
        <v>919654.6</v>
      </c>
      <c r="C15" s="15">
        <v>0.64964659726824148</v>
      </c>
      <c r="D15" s="32">
        <v>169237</v>
      </c>
      <c r="E15" s="33">
        <v>0.22552376170281721</v>
      </c>
      <c r="G15" s="28" t="s">
        <v>117</v>
      </c>
      <c r="H15" s="41"/>
      <c r="I15" s="41">
        <f>GETPIVOTDATA("合計 / 時価評価額[円]",$A$13,"3区分・大","1株式・投信等")</f>
        <v>919654.6</v>
      </c>
      <c r="J15" s="36"/>
      <c r="K15" s="36"/>
    </row>
    <row r="16" spans="1:11" x14ac:dyDescent="0.15">
      <c r="A16" s="34" t="s">
        <v>116</v>
      </c>
      <c r="B16" s="30">
        <v>919654.6</v>
      </c>
      <c r="C16" s="15">
        <v>0.64964659726824148</v>
      </c>
      <c r="D16" s="32">
        <v>169237</v>
      </c>
      <c r="E16" s="33">
        <v>0.22552376170281721</v>
      </c>
      <c r="G16" s="28" t="s">
        <v>116</v>
      </c>
      <c r="H16" s="41">
        <f>GETPIVOTDATA("合計 / 時価評価額[円]",$A$13,"3区分・大","1株式・投信等","3区分・中","1株式")</f>
        <v>919654.6</v>
      </c>
      <c r="I16" s="41"/>
      <c r="J16" s="36"/>
      <c r="K16" s="36"/>
    </row>
    <row r="17" spans="1:11" x14ac:dyDescent="0.15">
      <c r="A17" s="31" t="s">
        <v>182</v>
      </c>
      <c r="B17" s="30">
        <v>444028.3</v>
      </c>
      <c r="C17" s="15">
        <v>0.31366284057710569</v>
      </c>
      <c r="D17" s="32">
        <v>1380</v>
      </c>
      <c r="E17" s="33">
        <v>3.1175992317151111E-3</v>
      </c>
      <c r="G17" s="28" t="s">
        <v>181</v>
      </c>
      <c r="H17" s="41"/>
      <c r="I17" s="41"/>
      <c r="J17" s="36"/>
      <c r="K17" s="36"/>
    </row>
    <row r="18" spans="1:11" x14ac:dyDescent="0.15">
      <c r="A18" s="34" t="s">
        <v>503</v>
      </c>
      <c r="B18" s="30">
        <v>123744.3</v>
      </c>
      <c r="C18" s="15">
        <v>8.7413321725722304E-2</v>
      </c>
      <c r="D18" s="32">
        <v>1380</v>
      </c>
      <c r="E18" s="33">
        <v>1.1277799162010488E-2</v>
      </c>
      <c r="G18" s="28" t="s">
        <v>187</v>
      </c>
      <c r="H18" s="41"/>
      <c r="I18" s="41">
        <f>GETPIVOTDATA("合計 / 時価評価額[円]",$A$13,"3区分・大","2現金・米国債など")</f>
        <v>444028.3</v>
      </c>
      <c r="J18" s="36"/>
      <c r="K18" s="36"/>
    </row>
    <row r="19" spans="1:11" x14ac:dyDescent="0.15">
      <c r="A19" s="34" t="s">
        <v>183</v>
      </c>
      <c r="B19" s="30">
        <v>320284</v>
      </c>
      <c r="C19" s="15">
        <v>0.22624951885138339</v>
      </c>
      <c r="D19" s="32"/>
      <c r="E19" s="33">
        <v>0</v>
      </c>
      <c r="G19" s="28" t="s">
        <v>183</v>
      </c>
      <c r="H19" s="41">
        <f>GETPIVOTDATA("合計 / 時価評価額[円]",$A$13,"3区分・大","2現金・米国債など","3区分・中","2現金")</f>
        <v>320284</v>
      </c>
      <c r="I19" s="41"/>
      <c r="J19" s="36"/>
      <c r="K19" s="36"/>
    </row>
    <row r="20" spans="1:11" x14ac:dyDescent="0.15">
      <c r="A20" s="31" t="s">
        <v>184</v>
      </c>
      <c r="B20" s="30">
        <v>51940</v>
      </c>
      <c r="C20" s="15">
        <v>3.6690562154652911E-2</v>
      </c>
      <c r="D20" s="32">
        <v>7882</v>
      </c>
      <c r="E20" s="33">
        <v>0.17890054019701304</v>
      </c>
      <c r="G20" s="28" t="s">
        <v>188</v>
      </c>
      <c r="H20" s="41">
        <f>GETPIVOTDATA("合計 / 時価評価額[円]",$A$13,"3区分・大","2現金・米国債など","3区分・中","2米国債など")</f>
        <v>123744.3</v>
      </c>
      <c r="I20" s="41"/>
      <c r="J20" s="36"/>
      <c r="K20" s="36"/>
    </row>
    <row r="21" spans="1:11" x14ac:dyDescent="0.15">
      <c r="A21" s="34" t="s">
        <v>185</v>
      </c>
      <c r="B21" s="30">
        <v>51940</v>
      </c>
      <c r="C21" s="15">
        <v>3.6690562154652911E-2</v>
      </c>
      <c r="D21" s="32">
        <v>7882</v>
      </c>
      <c r="E21" s="33">
        <v>0.17890054019701304</v>
      </c>
      <c r="G21" s="28" t="s">
        <v>184</v>
      </c>
      <c r="H21" s="41"/>
      <c r="I21" s="41">
        <f>GETPIVOTDATA("合計 / 時価評価額[円]",$A$13,"3区分・大","3貴金属･ｺﾓ・仮通")</f>
        <v>51940</v>
      </c>
      <c r="J21" s="36"/>
      <c r="K21" s="36"/>
    </row>
    <row r="22" spans="1:11" x14ac:dyDescent="0.15">
      <c r="A22" s="31" t="s">
        <v>186</v>
      </c>
      <c r="B22" s="30">
        <v>1415622.9</v>
      </c>
      <c r="C22" s="15">
        <v>1</v>
      </c>
      <c r="D22" s="32">
        <v>178499</v>
      </c>
      <c r="E22" s="33">
        <v>0.14428546728423888</v>
      </c>
      <c r="G22" s="28" t="s">
        <v>185</v>
      </c>
      <c r="H22" s="41">
        <f>GETPIVOTDATA("合計 / 時価評価額[円]",$A$13,"3区分・大","3貴金属･ｺﾓ・仮通","3区分・中","3貴金属")</f>
        <v>51940</v>
      </c>
      <c r="I22" s="41"/>
      <c r="J22" s="36"/>
      <c r="K22" s="36"/>
    </row>
    <row r="23" spans="1:11" x14ac:dyDescent="0.15">
      <c r="J23" s="36"/>
      <c r="K23" s="36"/>
    </row>
    <row r="24" spans="1:11" x14ac:dyDescent="0.15">
      <c r="J24" s="36"/>
      <c r="K24" s="36"/>
    </row>
    <row r="25" spans="1:11" x14ac:dyDescent="0.15">
      <c r="H25" s="29">
        <f>SUM(H15:H24)</f>
        <v>1415622.9000000001</v>
      </c>
      <c r="I25" s="29">
        <f>SUM(I15:I24)</f>
        <v>1415622.9</v>
      </c>
      <c r="J25" s="37">
        <f>H25-I25</f>
        <v>0</v>
      </c>
      <c r="K25" s="36" t="s">
        <v>349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【図解】見える化・具体的手順（ネオモバイル証券）</vt:lpstr>
      <vt:lpstr>【A】ネオモバイル証券データ貼付方法</vt:lpstr>
      <vt:lpstr>【B】コード表（自作）</vt:lpstr>
      <vt:lpstr>【C】データベース（自作）</vt:lpstr>
      <vt:lpstr>【D】見える化(自作）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2021-08-04T04:46:48Z</cp:lastPrinted>
  <dcterms:created xsi:type="dcterms:W3CDTF">2021-02-17T20:36:39Z</dcterms:created>
  <dcterms:modified xsi:type="dcterms:W3CDTF">2022-05-26T13:14:58Z</dcterms:modified>
</cp:coreProperties>
</file>