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●●●持ち出し分●戻すこと\20211101 ▼ブログ用▼\202109 【資産運用】ブログ用\"/>
    </mc:Choice>
  </mc:AlternateContent>
  <xr:revisionPtr revIDLastSave="0" documentId="13_ncr:1_{509D6318-B69B-47CC-B7B9-191B152B11D3}" xr6:coauthVersionLast="47" xr6:coauthVersionMax="47" xr10:uidLastSave="{00000000-0000-0000-0000-000000000000}"/>
  <bookViews>
    <workbookView xWindow="1230" yWindow="405" windowWidth="24840" windowHeight="14805" tabRatio="915" activeTab="3" xr2:uid="{912AC4F0-3582-4A44-888B-80C301088133}"/>
  </bookViews>
  <sheets>
    <sheet name="【図解】見える化・具体的手順（家族親子3人分）" sheetId="8" r:id="rId1"/>
    <sheet name="【B】コード表(自作）" sheetId="5" r:id="rId2"/>
    <sheet name="【C】データベース・家族親子3人分（自作）" sheetId="6" r:id="rId3"/>
    <sheet name="【D】見える化・家族親子3人分(自作）" sheetId="7" r:id="rId4"/>
    <sheet name="【使い方①】家族分・個人毎" sheetId="9" r:id="rId5"/>
    <sheet name="【使い方②】アセット別・個人別" sheetId="10" r:id="rId6"/>
    <sheet name="Sheet1" sheetId="1" r:id="rId7"/>
  </sheets>
  <definedNames>
    <definedName name="_xlnm._FilterDatabase" localSheetId="1">'【B】コード表(自作）'!$A$1:$M$164</definedName>
    <definedName name="_xlnm._FilterDatabase" localSheetId="2" hidden="1">'【C】データベース・家族親子3人分（自作）'!$A$1:$AZ$109</definedName>
    <definedName name="_xlnm._FilterDatabase">#REF!</definedName>
    <definedName name="_xlnm.Criteria" localSheetId="2">'【C】データベース・家族親子3人分（自作）'!#REF!</definedName>
  </definedNames>
  <calcPr calcId="191029"/>
  <pivotCaches>
    <pivotCache cacheId="66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Z108" i="6" l="1"/>
  <c r="AY108" i="6"/>
  <c r="AX108" i="6"/>
  <c r="AW108" i="6"/>
  <c r="AV108" i="6"/>
  <c r="AZ107" i="6"/>
  <c r="AY107" i="6"/>
  <c r="AX107" i="6"/>
  <c r="AW107" i="6"/>
  <c r="AV107" i="6"/>
  <c r="AZ106" i="6"/>
  <c r="AY106" i="6"/>
  <c r="AX106" i="6"/>
  <c r="AW106" i="6"/>
  <c r="AV106" i="6"/>
  <c r="AZ105" i="6"/>
  <c r="AY105" i="6"/>
  <c r="AX105" i="6"/>
  <c r="AW105" i="6"/>
  <c r="AV105" i="6"/>
  <c r="AZ104" i="6"/>
  <c r="AY104" i="6"/>
  <c r="AX104" i="6"/>
  <c r="AW104" i="6"/>
  <c r="AV104" i="6"/>
  <c r="AZ102" i="6"/>
  <c r="AY102" i="6"/>
  <c r="AX102" i="6"/>
  <c r="AW102" i="6"/>
  <c r="AV102" i="6"/>
  <c r="AZ101" i="6"/>
  <c r="AY101" i="6"/>
  <c r="AX101" i="6"/>
  <c r="AW101" i="6"/>
  <c r="AV101" i="6"/>
  <c r="AZ100" i="6"/>
  <c r="AY100" i="6"/>
  <c r="AX100" i="6"/>
  <c r="AW100" i="6"/>
  <c r="AV100" i="6"/>
  <c r="AZ99" i="6"/>
  <c r="AY99" i="6"/>
  <c r="AX99" i="6"/>
  <c r="AW99" i="6"/>
  <c r="AV99" i="6"/>
  <c r="AZ97" i="6"/>
  <c r="AY97" i="6"/>
  <c r="AX97" i="6"/>
  <c r="AW97" i="6"/>
  <c r="AV97" i="6"/>
  <c r="AZ96" i="6"/>
  <c r="AY96" i="6"/>
  <c r="AX96" i="6"/>
  <c r="AW96" i="6"/>
  <c r="AV96" i="6"/>
  <c r="AZ94" i="6"/>
  <c r="AY94" i="6"/>
  <c r="AX94" i="6"/>
  <c r="AW94" i="6"/>
  <c r="AV94" i="6"/>
  <c r="AZ93" i="6"/>
  <c r="AY93" i="6"/>
  <c r="AX93" i="6"/>
  <c r="AW93" i="6"/>
  <c r="AV93" i="6"/>
  <c r="AZ92" i="6"/>
  <c r="AY92" i="6"/>
  <c r="AX92" i="6"/>
  <c r="AW92" i="6"/>
  <c r="AV92" i="6"/>
  <c r="AZ91" i="6"/>
  <c r="AY91" i="6"/>
  <c r="AX91" i="6"/>
  <c r="AW91" i="6"/>
  <c r="AV91" i="6"/>
  <c r="AZ90" i="6"/>
  <c r="AY90" i="6"/>
  <c r="AX90" i="6"/>
  <c r="AW90" i="6"/>
  <c r="AV90" i="6"/>
  <c r="AZ89" i="6"/>
  <c r="AY89" i="6"/>
  <c r="AX89" i="6"/>
  <c r="AW89" i="6"/>
  <c r="AV89" i="6"/>
  <c r="AZ88" i="6"/>
  <c r="AY88" i="6"/>
  <c r="AX88" i="6"/>
  <c r="AW88" i="6"/>
  <c r="AV88" i="6"/>
  <c r="AZ87" i="6"/>
  <c r="AY87" i="6"/>
  <c r="AX87" i="6"/>
  <c r="AW87" i="6"/>
  <c r="AV87" i="6"/>
  <c r="AZ86" i="6"/>
  <c r="AY86" i="6"/>
  <c r="AX86" i="6"/>
  <c r="AW86" i="6"/>
  <c r="AV86" i="6"/>
  <c r="AZ85" i="6"/>
  <c r="AY85" i="6"/>
  <c r="AX85" i="6"/>
  <c r="AW85" i="6"/>
  <c r="AV85" i="6"/>
  <c r="AZ84" i="6"/>
  <c r="AY84" i="6"/>
  <c r="AX84" i="6"/>
  <c r="AW84" i="6"/>
  <c r="AV84" i="6"/>
  <c r="AZ83" i="6"/>
  <c r="AY83" i="6"/>
  <c r="AX83" i="6"/>
  <c r="AW83" i="6"/>
  <c r="AV83" i="6"/>
  <c r="AZ82" i="6"/>
  <c r="AY82" i="6"/>
  <c r="AX82" i="6"/>
  <c r="AW82" i="6"/>
  <c r="AV82" i="6"/>
  <c r="AZ81" i="6"/>
  <c r="AY81" i="6"/>
  <c r="AX81" i="6"/>
  <c r="AW81" i="6"/>
  <c r="AV81" i="6"/>
  <c r="AZ80" i="6"/>
  <c r="AY80" i="6"/>
  <c r="AX80" i="6"/>
  <c r="AW80" i="6"/>
  <c r="AV80" i="6"/>
  <c r="AZ79" i="6"/>
  <c r="AY79" i="6"/>
  <c r="AX79" i="6"/>
  <c r="AW79" i="6"/>
  <c r="AV79" i="6"/>
  <c r="AZ78" i="6"/>
  <c r="AY78" i="6"/>
  <c r="AX78" i="6"/>
  <c r="AW78" i="6"/>
  <c r="AV78" i="6"/>
  <c r="AZ77" i="6"/>
  <c r="AY77" i="6"/>
  <c r="AX77" i="6"/>
  <c r="AW77" i="6"/>
  <c r="AV77" i="6"/>
  <c r="AZ76" i="6"/>
  <c r="AY76" i="6"/>
  <c r="AX76" i="6"/>
  <c r="AW76" i="6"/>
  <c r="AV76" i="6"/>
  <c r="AZ75" i="6"/>
  <c r="AY75" i="6"/>
  <c r="AX75" i="6"/>
  <c r="AW75" i="6"/>
  <c r="AV75" i="6"/>
  <c r="AZ74" i="6"/>
  <c r="AY74" i="6"/>
  <c r="AX74" i="6"/>
  <c r="AW74" i="6"/>
  <c r="AV74" i="6"/>
  <c r="AZ73" i="6"/>
  <c r="AY73" i="6"/>
  <c r="AX73" i="6"/>
  <c r="AW73" i="6"/>
  <c r="AV73" i="6"/>
  <c r="AZ72" i="6"/>
  <c r="AY72" i="6"/>
  <c r="AX72" i="6"/>
  <c r="AW72" i="6"/>
  <c r="AV72" i="6"/>
  <c r="AZ71" i="6"/>
  <c r="AY71" i="6"/>
  <c r="AX71" i="6"/>
  <c r="AW71" i="6"/>
  <c r="AV71" i="6"/>
  <c r="AZ70" i="6"/>
  <c r="AY70" i="6"/>
  <c r="AX70" i="6"/>
  <c r="AW70" i="6"/>
  <c r="AV70" i="6"/>
  <c r="AZ69" i="6"/>
  <c r="AY69" i="6"/>
  <c r="AX69" i="6"/>
  <c r="AW69" i="6"/>
  <c r="AV69" i="6"/>
  <c r="AZ68" i="6"/>
  <c r="AY68" i="6"/>
  <c r="AX68" i="6"/>
  <c r="AW68" i="6"/>
  <c r="AV68" i="6"/>
  <c r="AZ67" i="6"/>
  <c r="AY67" i="6"/>
  <c r="AX67" i="6"/>
  <c r="AW67" i="6"/>
  <c r="AV67" i="6"/>
  <c r="AZ66" i="6"/>
  <c r="AY66" i="6"/>
  <c r="AX66" i="6"/>
  <c r="AW66" i="6"/>
  <c r="AV66" i="6"/>
  <c r="AZ65" i="6"/>
  <c r="AY65" i="6"/>
  <c r="AX65" i="6"/>
  <c r="AW65" i="6"/>
  <c r="AV65" i="6"/>
  <c r="AZ64" i="6"/>
  <c r="AY64" i="6"/>
  <c r="AX64" i="6"/>
  <c r="AW64" i="6"/>
  <c r="AV64" i="6"/>
  <c r="AZ63" i="6"/>
  <c r="AY63" i="6"/>
  <c r="AX63" i="6"/>
  <c r="AW63" i="6"/>
  <c r="AV63" i="6"/>
  <c r="AZ62" i="6"/>
  <c r="AY62" i="6"/>
  <c r="AX62" i="6"/>
  <c r="AW62" i="6"/>
  <c r="AV62" i="6"/>
  <c r="AZ61" i="6"/>
  <c r="AY61" i="6"/>
  <c r="AX61" i="6"/>
  <c r="AW61" i="6"/>
  <c r="AV61" i="6"/>
  <c r="AZ60" i="6"/>
  <c r="AY60" i="6"/>
  <c r="AX60" i="6"/>
  <c r="AW60" i="6"/>
  <c r="AV60" i="6"/>
  <c r="AZ59" i="6"/>
  <c r="AY59" i="6"/>
  <c r="AX59" i="6"/>
  <c r="AW59" i="6"/>
  <c r="AV59" i="6"/>
  <c r="AZ58" i="6"/>
  <c r="AY58" i="6"/>
  <c r="AX58" i="6"/>
  <c r="AW58" i="6"/>
  <c r="AV58" i="6"/>
  <c r="AZ57" i="6"/>
  <c r="AY57" i="6"/>
  <c r="AX57" i="6"/>
  <c r="AW57" i="6"/>
  <c r="AV57" i="6"/>
  <c r="AZ55" i="6"/>
  <c r="AY55" i="6"/>
  <c r="AX55" i="6"/>
  <c r="AW55" i="6"/>
  <c r="AV55" i="6"/>
  <c r="AZ54" i="6"/>
  <c r="AY54" i="6"/>
  <c r="AX54" i="6"/>
  <c r="AW54" i="6"/>
  <c r="AV54" i="6"/>
  <c r="AZ53" i="6"/>
  <c r="AY53" i="6"/>
  <c r="AX53" i="6"/>
  <c r="AW53" i="6"/>
  <c r="AV53" i="6"/>
  <c r="AZ52" i="6"/>
  <c r="AY52" i="6"/>
  <c r="AX52" i="6"/>
  <c r="AW52" i="6"/>
  <c r="AV52" i="6"/>
  <c r="AZ50" i="6"/>
  <c r="AY50" i="6"/>
  <c r="AX50" i="6"/>
  <c r="AW50" i="6"/>
  <c r="AV50" i="6"/>
  <c r="AZ49" i="6"/>
  <c r="AY49" i="6"/>
  <c r="AX49" i="6"/>
  <c r="AW49" i="6"/>
  <c r="AV49" i="6"/>
  <c r="AZ47" i="6"/>
  <c r="AY47" i="6"/>
  <c r="AX47" i="6"/>
  <c r="AW47" i="6"/>
  <c r="AV47" i="6"/>
  <c r="AZ46" i="6"/>
  <c r="AY46" i="6"/>
  <c r="AX46" i="6"/>
  <c r="AW46" i="6"/>
  <c r="AV46" i="6"/>
  <c r="AZ45" i="6"/>
  <c r="AY45" i="6"/>
  <c r="AX45" i="6"/>
  <c r="AW45" i="6"/>
  <c r="AV45" i="6"/>
  <c r="AZ44" i="6"/>
  <c r="AY44" i="6"/>
  <c r="AX44" i="6"/>
  <c r="AW44" i="6"/>
  <c r="AV44" i="6"/>
  <c r="AZ43" i="6"/>
  <c r="AY43" i="6"/>
  <c r="AX43" i="6"/>
  <c r="AW43" i="6"/>
  <c r="AV43" i="6"/>
  <c r="AZ42" i="6"/>
  <c r="AY42" i="6"/>
  <c r="AX42" i="6"/>
  <c r="AW42" i="6"/>
  <c r="AV42" i="6"/>
  <c r="AZ41" i="6"/>
  <c r="AY41" i="6"/>
  <c r="AX41" i="6"/>
  <c r="AW41" i="6"/>
  <c r="AV41" i="6"/>
  <c r="AZ40" i="6"/>
  <c r="AY40" i="6"/>
  <c r="AX40" i="6"/>
  <c r="AW40" i="6"/>
  <c r="AV40" i="6"/>
  <c r="AZ39" i="6"/>
  <c r="AY39" i="6"/>
  <c r="AX39" i="6"/>
  <c r="AW39" i="6"/>
  <c r="AV39" i="6"/>
  <c r="AZ38" i="6"/>
  <c r="AY38" i="6"/>
  <c r="AX38" i="6"/>
  <c r="AW38" i="6"/>
  <c r="AV38" i="6"/>
  <c r="AZ37" i="6"/>
  <c r="AY37" i="6"/>
  <c r="AX37" i="6"/>
  <c r="AW37" i="6"/>
  <c r="AV37" i="6"/>
  <c r="AZ36" i="6"/>
  <c r="AY36" i="6"/>
  <c r="AX36" i="6"/>
  <c r="AW36" i="6"/>
  <c r="AV36" i="6"/>
  <c r="AZ35" i="6"/>
  <c r="AY35" i="6"/>
  <c r="AX35" i="6"/>
  <c r="AW35" i="6"/>
  <c r="AV35" i="6"/>
  <c r="AZ34" i="6"/>
  <c r="AY34" i="6"/>
  <c r="AX34" i="6"/>
  <c r="AW34" i="6"/>
  <c r="AV34" i="6"/>
  <c r="AZ33" i="6"/>
  <c r="AY33" i="6"/>
  <c r="AX33" i="6"/>
  <c r="AW33" i="6"/>
  <c r="AV33" i="6"/>
  <c r="AZ32" i="6"/>
  <c r="AY32" i="6"/>
  <c r="AX32" i="6"/>
  <c r="AW32" i="6"/>
  <c r="AV32" i="6"/>
  <c r="AZ31" i="6"/>
  <c r="AY31" i="6"/>
  <c r="AX31" i="6"/>
  <c r="AW31" i="6"/>
  <c r="AV31" i="6"/>
  <c r="AZ30" i="6"/>
  <c r="AY30" i="6"/>
  <c r="AX30" i="6"/>
  <c r="AW30" i="6"/>
  <c r="AV30" i="6"/>
  <c r="AZ29" i="6"/>
  <c r="AY29" i="6"/>
  <c r="AX29" i="6"/>
  <c r="AW29" i="6"/>
  <c r="AV29" i="6"/>
  <c r="AZ28" i="6"/>
  <c r="AY28" i="6"/>
  <c r="AX28" i="6"/>
  <c r="AW28" i="6"/>
  <c r="AV28" i="6"/>
  <c r="AZ27" i="6"/>
  <c r="AY27" i="6"/>
  <c r="AX27" i="6"/>
  <c r="AW27" i="6"/>
  <c r="AV27" i="6"/>
  <c r="AZ26" i="6"/>
  <c r="AY26" i="6"/>
  <c r="AX26" i="6"/>
  <c r="AW26" i="6"/>
  <c r="AV26" i="6"/>
  <c r="AZ25" i="6"/>
  <c r="AY25" i="6"/>
  <c r="AX25" i="6"/>
  <c r="AW25" i="6"/>
  <c r="AV25" i="6"/>
  <c r="AZ24" i="6"/>
  <c r="AY24" i="6"/>
  <c r="AX24" i="6"/>
  <c r="AW24" i="6"/>
  <c r="AV24" i="6"/>
  <c r="AZ23" i="6"/>
  <c r="AY23" i="6"/>
  <c r="AX23" i="6"/>
  <c r="AW23" i="6"/>
  <c r="AV23" i="6"/>
  <c r="AZ22" i="6"/>
  <c r="AY22" i="6"/>
  <c r="AX22" i="6"/>
  <c r="AW22" i="6"/>
  <c r="AV22" i="6"/>
  <c r="AZ21" i="6"/>
  <c r="AY21" i="6"/>
  <c r="AX21" i="6"/>
  <c r="AW21" i="6"/>
  <c r="AV21" i="6"/>
  <c r="AZ20" i="6"/>
  <c r="AY20" i="6"/>
  <c r="AX20" i="6"/>
  <c r="AW20" i="6"/>
  <c r="AV20" i="6"/>
  <c r="AZ19" i="6"/>
  <c r="AY19" i="6"/>
  <c r="AX19" i="6"/>
  <c r="AW19" i="6"/>
  <c r="AV19" i="6"/>
  <c r="AZ18" i="6"/>
  <c r="AY18" i="6"/>
  <c r="AX18" i="6"/>
  <c r="AW18" i="6"/>
  <c r="AV18" i="6"/>
  <c r="AZ17" i="6"/>
  <c r="AY17" i="6"/>
  <c r="AX17" i="6"/>
  <c r="AW17" i="6"/>
  <c r="AV17" i="6"/>
  <c r="AZ16" i="6"/>
  <c r="AY16" i="6"/>
  <c r="AX16" i="6"/>
  <c r="AW16" i="6"/>
  <c r="AV16" i="6"/>
  <c r="AZ15" i="6"/>
  <c r="AY15" i="6"/>
  <c r="AX15" i="6"/>
  <c r="AW15" i="6"/>
  <c r="AV15" i="6"/>
  <c r="AZ14" i="6"/>
  <c r="AY14" i="6"/>
  <c r="AX14" i="6"/>
  <c r="AW14" i="6"/>
  <c r="AV14" i="6"/>
  <c r="AZ13" i="6"/>
  <c r="AY13" i="6"/>
  <c r="AX13" i="6"/>
  <c r="AW13" i="6"/>
  <c r="AV13" i="6"/>
  <c r="AZ12" i="6"/>
  <c r="AY12" i="6"/>
  <c r="AX12" i="6"/>
  <c r="AW12" i="6"/>
  <c r="AV12" i="6"/>
  <c r="AZ11" i="6"/>
  <c r="AY11" i="6"/>
  <c r="AX11" i="6"/>
  <c r="AW11" i="6"/>
  <c r="AV11" i="6"/>
  <c r="AZ9" i="6"/>
  <c r="AY9" i="6"/>
  <c r="AX9" i="6"/>
  <c r="AW9" i="6"/>
  <c r="AV9" i="6"/>
  <c r="AZ8" i="6"/>
  <c r="AY8" i="6"/>
  <c r="AX8" i="6"/>
  <c r="AW8" i="6"/>
  <c r="AV8" i="6"/>
  <c r="AZ7" i="6"/>
  <c r="AY7" i="6"/>
  <c r="AX7" i="6"/>
  <c r="AW7" i="6"/>
  <c r="AV7" i="6"/>
  <c r="AZ6" i="6"/>
  <c r="AY6" i="6"/>
  <c r="AX6" i="6"/>
  <c r="AW6" i="6"/>
  <c r="AV6" i="6"/>
  <c r="AZ4" i="6"/>
  <c r="AY4" i="6"/>
  <c r="AX4" i="6"/>
  <c r="AW4" i="6"/>
  <c r="AV4" i="6"/>
  <c r="AZ3" i="6"/>
  <c r="AY3" i="6"/>
  <c r="AX3" i="6"/>
  <c r="AW3" i="6"/>
  <c r="AV3" i="6"/>
  <c r="AD108" i="6"/>
  <c r="AD107" i="6"/>
  <c r="AD106" i="6"/>
  <c r="AD105" i="6"/>
  <c r="AD104" i="6"/>
  <c r="AD100" i="6"/>
  <c r="AD99" i="6"/>
  <c r="AD96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3" i="6"/>
  <c r="AD52" i="6"/>
  <c r="AD49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7" i="6"/>
  <c r="AD6" i="6"/>
  <c r="AD3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C108" i="6"/>
  <c r="AB108" i="6"/>
  <c r="AR107" i="6"/>
  <c r="AS107" i="6" s="1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C107" i="6"/>
  <c r="AB107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C106" i="6"/>
  <c r="AB106" i="6"/>
  <c r="AR105" i="6"/>
  <c r="AS105" i="6" s="1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C105" i="6"/>
  <c r="AB105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C104" i="6"/>
  <c r="AB104" i="6"/>
  <c r="AS102" i="6"/>
  <c r="AS101" i="6"/>
  <c r="AP100" i="6"/>
  <c r="AS100" i="6" s="1"/>
  <c r="AP99" i="6"/>
  <c r="AS99" i="6" s="1"/>
  <c r="AS97" i="6"/>
  <c r="AP96" i="6"/>
  <c r="AS96" i="6" s="1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C94" i="6"/>
  <c r="AB94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C93" i="6"/>
  <c r="AB93" i="6"/>
  <c r="AR92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C92" i="6"/>
  <c r="AB92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C91" i="6"/>
  <c r="AB91" i="6"/>
  <c r="AR90" i="6"/>
  <c r="AS90" i="6" s="1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C90" i="6"/>
  <c r="AB90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C89" i="6"/>
  <c r="AB89" i="6"/>
  <c r="AR88" i="6"/>
  <c r="AS88" i="6" s="1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C88" i="6"/>
  <c r="AB88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C87" i="6"/>
  <c r="AB87" i="6"/>
  <c r="AR86" i="6"/>
  <c r="AS86" i="6" s="1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C86" i="6"/>
  <c r="AB86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C85" i="6"/>
  <c r="AB85" i="6"/>
  <c r="AR84" i="6"/>
  <c r="AS84" i="6" s="1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C84" i="6"/>
  <c r="AB84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C83" i="6"/>
  <c r="AB83" i="6"/>
  <c r="AR82" i="6"/>
  <c r="AS82" i="6" s="1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C82" i="6"/>
  <c r="AB82" i="6"/>
  <c r="AR81" i="6"/>
  <c r="AS81" i="6" s="1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C81" i="6"/>
  <c r="AB81" i="6"/>
  <c r="AR80" i="6"/>
  <c r="AS80" i="6" s="1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C80" i="6"/>
  <c r="AB80" i="6"/>
  <c r="AR79" i="6"/>
  <c r="AQ79" i="6"/>
  <c r="AP79" i="6"/>
  <c r="AS79" i="6" s="1"/>
  <c r="AO79" i="6"/>
  <c r="AN79" i="6"/>
  <c r="AM79" i="6"/>
  <c r="AL79" i="6"/>
  <c r="AK79" i="6"/>
  <c r="AJ79" i="6"/>
  <c r="AI79" i="6"/>
  <c r="AH79" i="6"/>
  <c r="AG79" i="6"/>
  <c r="AF79" i="6"/>
  <c r="AE79" i="6"/>
  <c r="AC79" i="6"/>
  <c r="AB79" i="6"/>
  <c r="AR78" i="6"/>
  <c r="AS78" i="6" s="1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C78" i="6"/>
  <c r="AB78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C77" i="6"/>
  <c r="AB77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C76" i="6"/>
  <c r="AB76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C75" i="6"/>
  <c r="AB75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C74" i="6"/>
  <c r="AB74" i="6"/>
  <c r="AR73" i="6"/>
  <c r="AS73" i="6" s="1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C73" i="6"/>
  <c r="AB73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C72" i="6"/>
  <c r="AB72" i="6"/>
  <c r="AR71" i="6"/>
  <c r="AQ71" i="6"/>
  <c r="AP71" i="6"/>
  <c r="AS71" i="6" s="1"/>
  <c r="AO71" i="6"/>
  <c r="AN71" i="6"/>
  <c r="AM71" i="6"/>
  <c r="AL71" i="6"/>
  <c r="AK71" i="6"/>
  <c r="AJ71" i="6"/>
  <c r="AI71" i="6"/>
  <c r="AH71" i="6"/>
  <c r="AG71" i="6"/>
  <c r="AF71" i="6"/>
  <c r="AE71" i="6"/>
  <c r="AC71" i="6"/>
  <c r="AB71" i="6"/>
  <c r="AR70" i="6"/>
  <c r="AS70" i="6" s="1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C70" i="6"/>
  <c r="AB70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C69" i="6"/>
  <c r="AB69" i="6"/>
  <c r="AR68" i="6"/>
  <c r="AS68" i="6" s="1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C68" i="6"/>
  <c r="AB68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C67" i="6"/>
  <c r="AB67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C66" i="6"/>
  <c r="AB66" i="6"/>
  <c r="AR65" i="6"/>
  <c r="AS65" i="6" s="1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C65" i="6"/>
  <c r="AB65" i="6"/>
  <c r="AR64" i="6"/>
  <c r="AS64" i="6" s="1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C64" i="6"/>
  <c r="AB64" i="6"/>
  <c r="AR63" i="6"/>
  <c r="AQ63" i="6"/>
  <c r="AP63" i="6"/>
  <c r="AS63" i="6" s="1"/>
  <c r="AO63" i="6"/>
  <c r="AN63" i="6"/>
  <c r="AM63" i="6"/>
  <c r="AL63" i="6"/>
  <c r="AK63" i="6"/>
  <c r="AJ63" i="6"/>
  <c r="AI63" i="6"/>
  <c r="AH63" i="6"/>
  <c r="AG63" i="6"/>
  <c r="AF63" i="6"/>
  <c r="AE63" i="6"/>
  <c r="AC63" i="6"/>
  <c r="AB63" i="6"/>
  <c r="AR62" i="6"/>
  <c r="AS62" i="6" s="1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C62" i="6"/>
  <c r="AB62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C61" i="6"/>
  <c r="AB61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C60" i="6"/>
  <c r="AB60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C59" i="6"/>
  <c r="AB59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C58" i="6"/>
  <c r="AB58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C57" i="6"/>
  <c r="AB57" i="6"/>
  <c r="AS55" i="6"/>
  <c r="AS54" i="6"/>
  <c r="AP53" i="6"/>
  <c r="AS53" i="6" s="1"/>
  <c r="AP52" i="6"/>
  <c r="AS52" i="6" s="1"/>
  <c r="AS50" i="6"/>
  <c r="AP49" i="6"/>
  <c r="AP112" i="6" s="1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C47" i="6"/>
  <c r="AB47" i="6"/>
  <c r="AR46" i="6"/>
  <c r="AS46" i="6" s="1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C46" i="6"/>
  <c r="AB46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C45" i="6"/>
  <c r="AB45" i="6"/>
  <c r="AR44" i="6"/>
  <c r="AS44" i="6" s="1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C44" i="6"/>
  <c r="AB44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C43" i="6"/>
  <c r="AB43" i="6"/>
  <c r="AR42" i="6"/>
  <c r="AS42" i="6" s="1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C42" i="6"/>
  <c r="AB42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C41" i="6"/>
  <c r="AB41" i="6"/>
  <c r="AR40" i="6"/>
  <c r="AS40" i="6" s="1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C40" i="6"/>
  <c r="AB40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C39" i="6"/>
  <c r="AB39" i="6"/>
  <c r="AR38" i="6"/>
  <c r="AS38" i="6" s="1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C38" i="6"/>
  <c r="AB38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C37" i="6"/>
  <c r="AB37" i="6"/>
  <c r="AR36" i="6"/>
  <c r="AS36" i="6" s="1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C36" i="6"/>
  <c r="AB36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C35" i="6"/>
  <c r="AB35" i="6"/>
  <c r="AR34" i="6"/>
  <c r="AS34" i="6" s="1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C34" i="6"/>
  <c r="AB34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C33" i="6"/>
  <c r="AB33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C32" i="6"/>
  <c r="AB32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C31" i="6"/>
  <c r="AB31" i="6"/>
  <c r="AR30" i="6"/>
  <c r="AS30" i="6" s="1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C30" i="6"/>
  <c r="AB30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C29" i="6"/>
  <c r="AB29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C28" i="6"/>
  <c r="AB28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C27" i="6"/>
  <c r="AB27" i="6"/>
  <c r="AR26" i="6"/>
  <c r="AS26" i="6" s="1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C26" i="6"/>
  <c r="AB26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C25" i="6"/>
  <c r="AB25" i="6"/>
  <c r="AR24" i="6"/>
  <c r="AS24" i="6" s="1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C24" i="6"/>
  <c r="AB24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C23" i="6"/>
  <c r="AB23" i="6"/>
  <c r="AR22" i="6"/>
  <c r="AS22" i="6" s="1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C22" i="6"/>
  <c r="AB22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C21" i="6"/>
  <c r="AB21" i="6"/>
  <c r="AR20" i="6"/>
  <c r="AS20" i="6" s="1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C20" i="6"/>
  <c r="AB20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C19" i="6"/>
  <c r="AB19" i="6"/>
  <c r="AR18" i="6"/>
  <c r="AS18" i="6" s="1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C18" i="6"/>
  <c r="AB18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C17" i="6"/>
  <c r="AB17" i="6"/>
  <c r="AR16" i="6"/>
  <c r="AS16" i="6" s="1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C16" i="6"/>
  <c r="AB16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C15" i="6"/>
  <c r="AB15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C14" i="6"/>
  <c r="AB14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C13" i="6"/>
  <c r="AB13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C12" i="6"/>
  <c r="AB12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C11" i="6"/>
  <c r="AB11" i="6"/>
  <c r="AS9" i="6"/>
  <c r="AS8" i="6"/>
  <c r="AP7" i="6"/>
  <c r="AS7" i="6" s="1"/>
  <c r="AP6" i="6"/>
  <c r="AS6" i="6" s="1"/>
  <c r="AS4" i="6"/>
  <c r="AP3" i="6"/>
  <c r="AS3" i="6" s="1"/>
  <c r="H20" i="7"/>
  <c r="I18" i="7"/>
  <c r="H16" i="7"/>
  <c r="H19" i="7"/>
  <c r="H22" i="7"/>
  <c r="I15" i="7"/>
  <c r="I21" i="7"/>
  <c r="H17" i="7"/>
  <c r="I25" i="7" l="1"/>
  <c r="H25" i="7"/>
  <c r="AS28" i="6"/>
  <c r="AS12" i="6"/>
  <c r="AS14" i="6"/>
  <c r="AS32" i="6"/>
  <c r="AS49" i="6"/>
  <c r="AR112" i="6"/>
  <c r="AS112" i="6" s="1"/>
  <c r="AS72" i="6"/>
  <c r="AS92" i="6"/>
  <c r="AS94" i="6"/>
  <c r="AS57" i="6"/>
  <c r="AS60" i="6"/>
  <c r="AS76" i="6"/>
  <c r="AN112" i="6"/>
  <c r="J25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coji</author>
  </authors>
  <commentList>
    <comment ref="D1" authorId="0" shapeId="0" xr:uid="{D99E38DA-7279-4A5B-B748-6552EE0182A8}">
      <text>
        <r>
          <rPr>
            <sz val="9"/>
            <color indexed="81"/>
            <rFont val="ＭＳ Ｐゴシック"/>
            <family val="3"/>
            <charset val="128"/>
          </rPr>
          <t xml:space="preserve">手入力
</t>
        </r>
      </text>
    </comment>
    <comment ref="E1" authorId="0" shapeId="0" xr:uid="{8C310535-60BD-416B-A6FE-3CD73EE0D9CA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手入力
</t>
        </r>
      </text>
    </comment>
    <comment ref="F1" authorId="0" shapeId="0" xr:uid="{FA751B59-F61F-4148-9D5D-1B1D8AF7DA34}">
      <text>
        <r>
          <rPr>
            <b/>
            <sz val="9"/>
            <color indexed="81"/>
            <rFont val="ＭＳ Ｐゴシック"/>
            <family val="3"/>
            <charset val="128"/>
          </rPr>
          <t>「売り」の場合、「10」を表記。評価損益・割合(%)の数式に反映される。</t>
        </r>
      </text>
    </comment>
  </commentList>
</comments>
</file>

<file path=xl/sharedStrings.xml><?xml version="1.0" encoding="utf-8"?>
<sst xmlns="http://schemas.openxmlformats.org/spreadsheetml/2006/main" count="2672" uniqueCount="547">
  <si>
    <t>時価評価額[円]</t>
  </si>
  <si>
    <t>評価損益[円]</t>
  </si>
  <si>
    <t>評価損益[％]</t>
  </si>
  <si>
    <t>-</t>
  </si>
  <si>
    <t>国内株式</t>
  </si>
  <si>
    <t>米国株式</t>
  </si>
  <si>
    <t>投資信託</t>
  </si>
  <si>
    <t>預り金</t>
  </si>
  <si>
    <t>外貨預り金</t>
  </si>
  <si>
    <t>楽天銀行普通預金残高</t>
  </si>
  <si>
    <t>種別</t>
  </si>
  <si>
    <t>銘柄コード・ティッカー</t>
  </si>
  <si>
    <t>銘柄</t>
  </si>
  <si>
    <t>保有数量</t>
  </si>
  <si>
    <t>［単位］</t>
  </si>
  <si>
    <t>平均取得価額</t>
  </si>
  <si>
    <t>現在値</t>
  </si>
  <si>
    <t>現在値(更新日)</t>
  </si>
  <si>
    <t>(参考為替)</t>
  </si>
  <si>
    <t>前日比</t>
  </si>
  <si>
    <t>時価評価額[外貨]</t>
  </si>
  <si>
    <t>純金上場信託</t>
  </si>
  <si>
    <t>特定</t>
  </si>
  <si>
    <t>株</t>
  </si>
  <si>
    <t>円</t>
  </si>
  <si>
    <t>NISA</t>
  </si>
  <si>
    <t>純プラチナ上場信託</t>
  </si>
  <si>
    <t>ＮＦ銀行業</t>
  </si>
  <si>
    <t>ＩＳ米国リートＥＴＦ</t>
  </si>
  <si>
    <t>ＮＦインド株</t>
  </si>
  <si>
    <t>九州旅客鉄道</t>
  </si>
  <si>
    <t>ＡＮＡホールディングス</t>
  </si>
  <si>
    <t>VTI</t>
  </si>
  <si>
    <t>バンガード・トータル・ストック・マーケットETF</t>
  </si>
  <si>
    <t>USD</t>
  </si>
  <si>
    <t>2,220.90 USD</t>
  </si>
  <si>
    <t>VWO</t>
  </si>
  <si>
    <t>バンガード・FTSE・エマージング・マーケッツETF</t>
  </si>
  <si>
    <t>481.40 USD</t>
  </si>
  <si>
    <t>SLV</t>
  </si>
  <si>
    <t>iシェアーズ シルバー・トラスト</t>
  </si>
  <si>
    <t>621.30 USD</t>
  </si>
  <si>
    <t>VT</t>
  </si>
  <si>
    <t>バンガード・トータル・ワールド・ストックETF</t>
  </si>
  <si>
    <t>100.42 USD</t>
  </si>
  <si>
    <t>BND</t>
  </si>
  <si>
    <t>バンガード・米国トータル債券市場ETF</t>
  </si>
  <si>
    <t>498.36 USD</t>
  </si>
  <si>
    <t>UAL</t>
  </si>
  <si>
    <t>ユナイテッド・エアラインズ・ホールディングス</t>
  </si>
  <si>
    <t>695.47 USD</t>
  </si>
  <si>
    <t>409.10 USD</t>
  </si>
  <si>
    <t>EIDO</t>
  </si>
  <si>
    <t>iシェアーズ MSCI インドネシア ETF</t>
  </si>
  <si>
    <t>788.80 USD</t>
  </si>
  <si>
    <t>THD</t>
  </si>
  <si>
    <t>iシェアーズ MSCI タイ ETF</t>
  </si>
  <si>
    <t>300.24 USD</t>
  </si>
  <si>
    <t>EPHE</t>
  </si>
  <si>
    <t>iシェアーズ MSCI フィリピン ETF</t>
  </si>
  <si>
    <t>507.04 USD</t>
  </si>
  <si>
    <t>126.76 USD</t>
  </si>
  <si>
    <t>楽天・全米株式インデックス・ファンド（楽天・バンガード・ファンド（全米株式））</t>
  </si>
  <si>
    <t>口</t>
  </si>
  <si>
    <t>米ドル</t>
  </si>
  <si>
    <t>30 現金・貴金属等</t>
    <rPh sb="3" eb="5">
      <t>ゲンキン</t>
    </rPh>
    <rPh sb="6" eb="9">
      <t>キキンゾク</t>
    </rPh>
    <rPh sb="9" eb="10">
      <t>ナド</t>
    </rPh>
    <phoneticPr fontId="3"/>
  </si>
  <si>
    <t>10 証券口座</t>
    <rPh sb="3" eb="5">
      <t>シケ</t>
    </rPh>
    <rPh sb="5" eb="7">
      <t>コザ</t>
    </rPh>
    <phoneticPr fontId="3"/>
  </si>
  <si>
    <t>20 その他</t>
    <rPh sb="5" eb="6">
      <t>タ</t>
    </rPh>
    <phoneticPr fontId="3"/>
  </si>
  <si>
    <t>01 日本円</t>
    <rPh sb="3" eb="6">
      <t>ニホンエン</t>
    </rPh>
    <phoneticPr fontId="3"/>
  </si>
  <si>
    <t>預り金</t>
    <rPh sb="0" eb="1">
      <t>アズカ</t>
    </rPh>
    <rPh sb="2" eb="3">
      <t>キン</t>
    </rPh>
    <phoneticPr fontId="3"/>
  </si>
  <si>
    <t>2現金</t>
    <rPh sb="1" eb="3">
      <t>ゲンキン</t>
    </rPh>
    <phoneticPr fontId="3"/>
  </si>
  <si>
    <t>2現金・米国債など</t>
    <rPh sb="1" eb="3">
      <t>ゲンキン</t>
    </rPh>
    <rPh sb="4" eb="6">
      <t>ベイコク</t>
    </rPh>
    <phoneticPr fontId="3"/>
  </si>
  <si>
    <t>楽天証券・預り金</t>
    <rPh sb="0" eb="2">
      <t>ラテ</t>
    </rPh>
    <rPh sb="2" eb="4">
      <t>シケ</t>
    </rPh>
    <rPh sb="5" eb="6">
      <t>アズカ</t>
    </rPh>
    <rPh sb="7" eb="8">
      <t>キン</t>
    </rPh>
    <phoneticPr fontId="4"/>
  </si>
  <si>
    <t>02 米ドル（円換算）</t>
    <rPh sb="3" eb="4">
      <t>ベイ</t>
    </rPh>
    <rPh sb="7" eb="10">
      <t>エンカンザン</t>
    </rPh>
    <phoneticPr fontId="3"/>
  </si>
  <si>
    <t>現預金</t>
    <rPh sb="0" eb="3">
      <t>ゲンヨキン</t>
    </rPh>
    <phoneticPr fontId="3"/>
  </si>
  <si>
    <t>現預金・SBI証券・米ドル</t>
  </si>
  <si>
    <t>米ドル 現金</t>
  </si>
  <si>
    <t>楽天証券・外貨預り金</t>
    <rPh sb="0" eb="2">
      <t>ラテ</t>
    </rPh>
    <rPh sb="2" eb="4">
      <t>シケ</t>
    </rPh>
    <rPh sb="5" eb="7">
      <t>ガイカ</t>
    </rPh>
    <rPh sb="7" eb="8">
      <t>アズカ</t>
    </rPh>
    <rPh sb="9" eb="10">
      <t>キン</t>
    </rPh>
    <phoneticPr fontId="4"/>
  </si>
  <si>
    <t>ネオモバイル証券・買付可能額</t>
    <rPh sb="6" eb="8">
      <t>シケ</t>
    </rPh>
    <phoneticPr fontId="3"/>
  </si>
  <si>
    <t>買付可能額</t>
  </si>
  <si>
    <t>20 銀行・口座</t>
    <rPh sb="3" eb="5">
      <t>ギコ</t>
    </rPh>
    <rPh sb="6" eb="8">
      <t>コザ</t>
    </rPh>
    <phoneticPr fontId="3"/>
  </si>
  <si>
    <t>90 その他</t>
    <rPh sb="5" eb="6">
      <t>タ</t>
    </rPh>
    <phoneticPr fontId="3"/>
  </si>
  <si>
    <t>代表口座 - 南アランド普通</t>
  </si>
  <si>
    <t>代表口座 - 円普通</t>
  </si>
  <si>
    <t>10 ETF・投信等</t>
    <rPh sb="7" eb="9">
      <t>トウシン</t>
    </rPh>
    <rPh sb="9" eb="10">
      <t>ナド</t>
    </rPh>
    <phoneticPr fontId="3"/>
  </si>
  <si>
    <t>01 全世界（除く日本）</t>
    <phoneticPr fontId="3"/>
  </si>
  <si>
    <t>全世界指数</t>
    <rPh sb="0" eb="3">
      <t>ゼンセカイ</t>
    </rPh>
    <rPh sb="3" eb="5">
      <t>シスウ</t>
    </rPh>
    <phoneticPr fontId="3"/>
  </si>
  <si>
    <t>指数</t>
    <rPh sb="0" eb="2">
      <t>シスウ</t>
    </rPh>
    <phoneticPr fontId="3"/>
  </si>
  <si>
    <t>1投信</t>
    <rPh sb="1" eb="3">
      <t>トウシン</t>
    </rPh>
    <phoneticPr fontId="3"/>
  </si>
  <si>
    <t>1株式・投信等</t>
    <rPh sb="1" eb="3">
      <t>カブシキ</t>
    </rPh>
    <rPh sb="4" eb="6">
      <t>トウシン</t>
    </rPh>
    <rPh sb="6" eb="7">
      <t>ナド</t>
    </rPh>
    <phoneticPr fontId="3"/>
  </si>
  <si>
    <t>三菱ＵＦＪ国際－ｅＭＡＸＩＳ　Ｓｌｉｍ　全世界株式（除く日本）</t>
    <phoneticPr fontId="3"/>
  </si>
  <si>
    <t>三菱UFJ国際-eMAXIS Slim 全世界株式(除く日本)</t>
  </si>
  <si>
    <t>三菱ＵＦＪ国際－ｅＭＡＸＩＳ　Ｓｌｉｍ　全世界株式（除く日本）</t>
  </si>
  <si>
    <t>00 全世界</t>
    <rPh sb="3" eb="6">
      <t>ゼンセカイ</t>
    </rPh>
    <phoneticPr fontId="3"/>
  </si>
  <si>
    <t>三菱ＵＦＪ国際－ｅＭＡＸＩＳ　Ｓｌｉｍ　全世界株式（オール・カントリー）</t>
    <phoneticPr fontId="3"/>
  </si>
  <si>
    <t>三菱UFJ国際-eMAXIS Slim 全世界株式(オール・カントリー)</t>
  </si>
  <si>
    <t>03 香港ドル(円換算）</t>
    <rPh sb="3" eb="5">
      <t>ホンコン</t>
    </rPh>
    <rPh sb="8" eb="11">
      <t>エンカンザン</t>
    </rPh>
    <phoneticPr fontId="3"/>
  </si>
  <si>
    <t>現預金・SBI証券・香港ドル</t>
    <phoneticPr fontId="3"/>
  </si>
  <si>
    <t>香港ドル 現金</t>
  </si>
  <si>
    <t>現預金・住信SBIネット銀行・普通口座</t>
  </si>
  <si>
    <t>現預金・住信SBIネット銀行・外貨預金・簿外（USD)</t>
    <rPh sb="20" eb="22">
      <t>ボガイ</t>
    </rPh>
    <phoneticPr fontId="3"/>
  </si>
  <si>
    <t>現預金・住信SBIネット銀行・外貨預金</t>
  </si>
  <si>
    <t>現預金・住信SBIネット銀行・ハイブリッド口座</t>
  </si>
  <si>
    <t>現金残高(ハイブリッド預金除く)</t>
  </si>
  <si>
    <t>03 米国</t>
    <rPh sb="3" eb="5">
      <t>ベイコク</t>
    </rPh>
    <phoneticPr fontId="3"/>
  </si>
  <si>
    <t>全米株式</t>
    <rPh sb="0" eb="2">
      <t>ゼンベイ</t>
    </rPh>
    <rPh sb="2" eb="4">
      <t>カブシキ</t>
    </rPh>
    <phoneticPr fontId="3"/>
  </si>
  <si>
    <t>楽天・全米株式インデックス・ファンド(楽天・バンガード・ファンド(全米株式))</t>
  </si>
  <si>
    <t>楽天銀行・普通口座</t>
    <rPh sb="0" eb="2">
      <t>ラテ</t>
    </rPh>
    <rPh sb="2" eb="4">
      <t>ギコ</t>
    </rPh>
    <rPh sb="5" eb="7">
      <t>フツウ</t>
    </rPh>
    <rPh sb="7" eb="9">
      <t>コウザ</t>
    </rPh>
    <phoneticPr fontId="4"/>
  </si>
  <si>
    <t>円預金(普通預金)</t>
  </si>
  <si>
    <t>現預金・ネオモバ</t>
    <rPh sb="0" eb="3">
      <t>ゲンヨキン</t>
    </rPh>
    <phoneticPr fontId="3"/>
  </si>
  <si>
    <t>現預金・豊信</t>
    <rPh sb="0" eb="3">
      <t>ゲンヨキン</t>
    </rPh>
    <rPh sb="4" eb="5">
      <t>トヨ</t>
    </rPh>
    <rPh sb="5" eb="6">
      <t>シン</t>
    </rPh>
    <phoneticPr fontId="3"/>
  </si>
  <si>
    <t>現預金・SBI証券・日本円</t>
  </si>
  <si>
    <t>現預金・SBI証券・日本円</t>
    <rPh sb="0" eb="3">
      <t>ゲンヨキン</t>
    </rPh>
    <rPh sb="4" eb="9">
      <t>ッシ</t>
    </rPh>
    <rPh sb="10" eb="13">
      <t>ニホンエン</t>
    </rPh>
    <phoneticPr fontId="3"/>
  </si>
  <si>
    <t>30 その他</t>
    <rPh sb="5" eb="6">
      <t>タ</t>
    </rPh>
    <phoneticPr fontId="3"/>
  </si>
  <si>
    <t>借入金</t>
    <rPh sb="0" eb="3">
      <t>カリイレキン</t>
    </rPh>
    <phoneticPr fontId="3"/>
  </si>
  <si>
    <t>貸付金</t>
    <rPh sb="0" eb="3">
      <t>カシツケキン</t>
    </rPh>
    <phoneticPr fontId="3"/>
  </si>
  <si>
    <t>ﾋﾞｯﾄｺｲﾝ等</t>
    <rPh sb="7" eb="8">
      <t>ナド</t>
    </rPh>
    <phoneticPr fontId="3"/>
  </si>
  <si>
    <t>暗号資産</t>
    <rPh sb="0" eb="2">
      <t>アンゴウ</t>
    </rPh>
    <rPh sb="2" eb="4">
      <t>シサン</t>
    </rPh>
    <phoneticPr fontId="3"/>
  </si>
  <si>
    <t>3暗号資産</t>
    <rPh sb="1" eb="3">
      <t>アンゴウ</t>
    </rPh>
    <rPh sb="3" eb="5">
      <t>シサン</t>
    </rPh>
    <phoneticPr fontId="3"/>
  </si>
  <si>
    <t>3貴金属･ｺﾓ・仮通</t>
    <rPh sb="1" eb="4">
      <t>キキンゾク</t>
    </rPh>
    <rPh sb="8" eb="9">
      <t>カリ</t>
    </rPh>
    <rPh sb="9" eb="10">
      <t>ツウ</t>
    </rPh>
    <phoneticPr fontId="3"/>
  </si>
  <si>
    <t>20 個別株</t>
    <rPh sb="3" eb="5">
      <t>コベツ</t>
    </rPh>
    <rPh sb="5" eb="6">
      <t>カブ</t>
    </rPh>
    <phoneticPr fontId="3"/>
  </si>
  <si>
    <t>高配当</t>
    <rPh sb="0" eb="3">
      <t>コウハイトウ</t>
    </rPh>
    <phoneticPr fontId="3"/>
  </si>
  <si>
    <t>石油</t>
    <rPh sb="0" eb="2">
      <t>セキユ</t>
    </rPh>
    <phoneticPr fontId="3"/>
  </si>
  <si>
    <t>エネルギー</t>
    <phoneticPr fontId="3"/>
  </si>
  <si>
    <t>1株式</t>
    <rPh sb="1" eb="3">
      <t>カブシキ</t>
    </rPh>
    <phoneticPr fontId="3"/>
  </si>
  <si>
    <t>XOM エクソン モービル</t>
  </si>
  <si>
    <t>XOM</t>
    <phoneticPr fontId="3"/>
  </si>
  <si>
    <t>資本財</t>
    <rPh sb="0" eb="3">
      <t>シホンザイ</t>
    </rPh>
    <phoneticPr fontId="3"/>
  </si>
  <si>
    <t>資本財セレクト・セクター SPDR ファンド</t>
  </si>
  <si>
    <t>XLI</t>
  </si>
  <si>
    <t>銀行業</t>
    <rPh sb="0" eb="3">
      <t>ギンコウギョウ</t>
    </rPh>
    <phoneticPr fontId="3"/>
  </si>
  <si>
    <t>金融</t>
    <rPh sb="0" eb="2">
      <t>キンユウ</t>
    </rPh>
    <phoneticPr fontId="3"/>
  </si>
  <si>
    <t>金融セレクト・セクター SPDR ファンド</t>
  </si>
  <si>
    <t>XLF</t>
  </si>
  <si>
    <t>XLE エネルギーセレクトセクターSPDRファンド</t>
  </si>
  <si>
    <t>XLE</t>
    <phoneticPr fontId="3"/>
  </si>
  <si>
    <t>素材</t>
    <rPh sb="0" eb="2">
      <t>ソザイ</t>
    </rPh>
    <phoneticPr fontId="3"/>
  </si>
  <si>
    <t>素材セレクト・セクター SPDR ファンド</t>
  </si>
  <si>
    <t>XLB</t>
  </si>
  <si>
    <t>米国･通信</t>
    <rPh sb="0" eb="2">
      <t>ベイコク</t>
    </rPh>
    <rPh sb="3" eb="5">
      <t>ツウシン</t>
    </rPh>
    <phoneticPr fontId="3"/>
  </si>
  <si>
    <t>通信</t>
    <rPh sb="0" eb="2">
      <t>ツウシン</t>
    </rPh>
    <phoneticPr fontId="3"/>
  </si>
  <si>
    <t>ベライゾン</t>
    <phoneticPr fontId="3"/>
  </si>
  <si>
    <t>VZ</t>
    <phoneticPr fontId="3"/>
  </si>
  <si>
    <t>高配当ETF</t>
    <rPh sb="0" eb="3">
      <t>コウハイトウ</t>
    </rPh>
    <phoneticPr fontId="3"/>
  </si>
  <si>
    <t>バンガード・米国高配当株式ETF</t>
  </si>
  <si>
    <t>VYM</t>
  </si>
  <si>
    <t>10 新興国</t>
    <rPh sb="3" eb="6">
      <t>シンコウコク</t>
    </rPh>
    <phoneticPr fontId="3"/>
  </si>
  <si>
    <t>新興国ETF</t>
    <rPh sb="0" eb="3">
      <t>シンコウコク</t>
    </rPh>
    <phoneticPr fontId="3"/>
  </si>
  <si>
    <t>新興国</t>
    <rPh sb="0" eb="3">
      <t>シンコウコク</t>
    </rPh>
    <phoneticPr fontId="3"/>
  </si>
  <si>
    <t>全米国指数</t>
    <rPh sb="0" eb="2">
      <t>ゼンベイ</t>
    </rPh>
    <rPh sb="2" eb="3">
      <t>コク</t>
    </rPh>
    <rPh sb="3" eb="5">
      <t>シスウ</t>
    </rPh>
    <phoneticPr fontId="3"/>
  </si>
  <si>
    <t>SP500指数</t>
    <rPh sb="5" eb="7">
      <t>シスウ</t>
    </rPh>
    <phoneticPr fontId="3"/>
  </si>
  <si>
    <t>バンガード S&amp;P 500 ETF</t>
    <phoneticPr fontId="3"/>
  </si>
  <si>
    <t>VOO</t>
    <phoneticPr fontId="3"/>
  </si>
  <si>
    <t>バンガード・米国増配株式ETF</t>
  </si>
  <si>
    <t>VIG</t>
  </si>
  <si>
    <t>米国債</t>
    <rPh sb="0" eb="1">
      <t>ベイ</t>
    </rPh>
    <rPh sb="1" eb="3">
      <t>コクサイ</t>
    </rPh>
    <phoneticPr fontId="3"/>
  </si>
  <si>
    <t>債券</t>
    <rPh sb="0" eb="2">
      <t>サイケン</t>
    </rPh>
    <phoneticPr fontId="3"/>
  </si>
  <si>
    <t>2米国債など</t>
    <rPh sb="1" eb="2">
      <t>ベイ</t>
    </rPh>
    <rPh sb="2" eb="4">
      <t>コクサイ</t>
    </rPh>
    <phoneticPr fontId="3"/>
  </si>
  <si>
    <t>バンガード 米国長期国債 ETF</t>
    <phoneticPr fontId="3"/>
  </si>
  <si>
    <t>VGLT</t>
    <phoneticPr fontId="3"/>
  </si>
  <si>
    <t>航空・米国</t>
    <rPh sb="0" eb="2">
      <t>コウクウ</t>
    </rPh>
    <rPh sb="3" eb="5">
      <t>ベイコク</t>
    </rPh>
    <phoneticPr fontId="3"/>
  </si>
  <si>
    <t>観光</t>
    <rPh sb="0" eb="2">
      <t>カンコウ</t>
    </rPh>
    <phoneticPr fontId="3"/>
  </si>
  <si>
    <t>iシェアーズ 米国国債 20年超 ETF</t>
  </si>
  <si>
    <t>TLT</t>
  </si>
  <si>
    <t>08 タイ</t>
    <phoneticPr fontId="3"/>
  </si>
  <si>
    <t>タイ</t>
    <phoneticPr fontId="3"/>
  </si>
  <si>
    <t>AT&amp;T</t>
    <phoneticPr fontId="3"/>
  </si>
  <si>
    <t>T</t>
    <phoneticPr fontId="3"/>
  </si>
  <si>
    <t>SPDR ポートフォリオS&amp;P 500 高配当株式ETF</t>
  </si>
  <si>
    <t>SPYD</t>
  </si>
  <si>
    <t>SPDR ポートフォリオ米国長期国債ETF</t>
    <phoneticPr fontId="3"/>
  </si>
  <si>
    <t>SPTL</t>
    <phoneticPr fontId="3"/>
  </si>
  <si>
    <t>米国・シルバー</t>
    <rPh sb="0" eb="2">
      <t>ベイコク</t>
    </rPh>
    <phoneticPr fontId="3"/>
  </si>
  <si>
    <t>シルバー</t>
    <phoneticPr fontId="3"/>
  </si>
  <si>
    <t>3貴金属</t>
    <rPh sb="1" eb="4">
      <t>キキンゾク</t>
    </rPh>
    <phoneticPr fontId="3"/>
  </si>
  <si>
    <t>SBIハイブリッド預金</t>
  </si>
  <si>
    <t>ＳＢＩ－ＳＢＩ・Ｖ・Ｓ＆Ｐ５００インデックス・ファンド</t>
    <phoneticPr fontId="3"/>
  </si>
  <si>
    <t>ＳＢＩ－ＳＢＩ・バンガード・Ｓ＆Ｐ５００インデックス・ファンド</t>
    <phoneticPr fontId="3"/>
  </si>
  <si>
    <t>ＳＢＩ－ＳＢＩ・Ｖ・全米株式インデックス・ファンド</t>
  </si>
  <si>
    <t>SBI-SBI・V・全米株式インデックス・ファンド</t>
  </si>
  <si>
    <t>SBI-SBI・V・S&amp;P500インデックス・ファンド</t>
  </si>
  <si>
    <t>船・米国</t>
    <rPh sb="0" eb="1">
      <t>フネ</t>
    </rPh>
    <rPh sb="2" eb="4">
      <t>ベイコク</t>
    </rPh>
    <phoneticPr fontId="3"/>
  </si>
  <si>
    <t>ロイヤル・カリビアン・グループ</t>
  </si>
  <si>
    <t>RCL</t>
  </si>
  <si>
    <t>ナスダック指数</t>
    <rPh sb="5" eb="7">
      <t>シスウ</t>
    </rPh>
    <phoneticPr fontId="3"/>
  </si>
  <si>
    <t>インベスコ QQQ トラスト シリーズ</t>
    <phoneticPr fontId="3"/>
  </si>
  <si>
    <t>QQQ</t>
    <phoneticPr fontId="3"/>
  </si>
  <si>
    <t>PFF iシェアーズ優先株式&amp;インカム証券ETF</t>
  </si>
  <si>
    <t>PFF</t>
  </si>
  <si>
    <t>ノルウェージャン・クルーズ・ライン</t>
  </si>
  <si>
    <t>NCLH</t>
  </si>
  <si>
    <t>サウスウエスト・エアライン</t>
  </si>
  <si>
    <t>LUV</t>
  </si>
  <si>
    <t>米国・社債</t>
    <rPh sb="0" eb="2">
      <t>ベイコク</t>
    </rPh>
    <rPh sb="3" eb="5">
      <t>シャサイ</t>
    </rPh>
    <phoneticPr fontId="3"/>
  </si>
  <si>
    <t>LQD iシェアーズ iBoxx USD投資適格社債 ETF</t>
  </si>
  <si>
    <t>LQD</t>
  </si>
  <si>
    <t>社債</t>
    <rPh sb="0" eb="2">
      <t>シャサイ</t>
    </rPh>
    <phoneticPr fontId="3"/>
  </si>
  <si>
    <t>SPDR ブルームバーグ・バークレイズ・ハイ・イールド債券 ETF</t>
  </si>
  <si>
    <t>JNK</t>
  </si>
  <si>
    <t>米国・不動産ETF</t>
    <rPh sb="0" eb="2">
      <t>ベイコク</t>
    </rPh>
    <rPh sb="3" eb="6">
      <t>フドウサン</t>
    </rPh>
    <phoneticPr fontId="3"/>
  </si>
  <si>
    <t>不動産</t>
    <rPh sb="0" eb="3">
      <t>フドウサン</t>
    </rPh>
    <phoneticPr fontId="3"/>
  </si>
  <si>
    <t>iシェアーズ 米国不動産 ETF</t>
    <phoneticPr fontId="3"/>
  </si>
  <si>
    <t>IYR</t>
    <phoneticPr fontId="3"/>
  </si>
  <si>
    <t>ラッセル指数</t>
    <rPh sb="4" eb="6">
      <t>シスウ</t>
    </rPh>
    <phoneticPr fontId="3"/>
  </si>
  <si>
    <t>iシェアーズ ラッセル 2000 ETF</t>
    <phoneticPr fontId="3"/>
  </si>
  <si>
    <t>IWM</t>
  </si>
  <si>
    <t>iFreeNEXT NASDAQ100インデックス</t>
  </si>
  <si>
    <t>iシェアーズ iBoxx 米ドル建てハイイールド社債 ETF</t>
  </si>
  <si>
    <t>HYG</t>
  </si>
  <si>
    <t>iシェアーズ　コア米国高配当株 ETF</t>
  </si>
  <si>
    <t>HDV</t>
  </si>
  <si>
    <t>05 インド</t>
    <phoneticPr fontId="3"/>
  </si>
  <si>
    <t>インド</t>
    <phoneticPr fontId="3"/>
  </si>
  <si>
    <t>ヴァンエック インディア グロース ETF</t>
    <phoneticPr fontId="3"/>
  </si>
  <si>
    <t>GLIN</t>
    <phoneticPr fontId="3"/>
  </si>
  <si>
    <t>米国・ゴールド</t>
    <rPh sb="0" eb="2">
      <t>ベイコク</t>
    </rPh>
    <phoneticPr fontId="3"/>
  </si>
  <si>
    <t>ゴールド</t>
    <phoneticPr fontId="3"/>
  </si>
  <si>
    <t>SPDR ゴールド・ミニシェアーズ・トラスト</t>
  </si>
  <si>
    <t>GLDM</t>
  </si>
  <si>
    <t>SPDR ゴールド・シェア</t>
  </si>
  <si>
    <t>GLD</t>
  </si>
  <si>
    <t>米国・金鉱株</t>
    <rPh sb="0" eb="2">
      <t>ベイコク</t>
    </rPh>
    <rPh sb="3" eb="5">
      <t>キンコウ</t>
    </rPh>
    <rPh sb="5" eb="6">
      <t>カブ</t>
    </rPh>
    <phoneticPr fontId="3"/>
  </si>
  <si>
    <t>金鉱株</t>
    <rPh sb="0" eb="2">
      <t>キンコウ</t>
    </rPh>
    <rPh sb="2" eb="3">
      <t>カブ</t>
    </rPh>
    <phoneticPr fontId="3"/>
  </si>
  <si>
    <t>ヴァンエック・ベクトル・中小型金鉱株ETF</t>
  </si>
  <si>
    <t>GDXJ</t>
  </si>
  <si>
    <t>ヴァンエック・ベクトル・金鉱株ETF</t>
  </si>
  <si>
    <t>GDX</t>
  </si>
  <si>
    <t>04 中国</t>
    <rPh sb="3" eb="5">
      <t>チュウゴク</t>
    </rPh>
    <phoneticPr fontId="3"/>
  </si>
  <si>
    <t>中国</t>
    <rPh sb="0" eb="2">
      <t>チュウゴク</t>
    </rPh>
    <phoneticPr fontId="3"/>
  </si>
  <si>
    <t>iシェアーズ 中国大型株 ETF</t>
  </si>
  <si>
    <t>FXI</t>
  </si>
  <si>
    <t>09 南アフリカ</t>
    <rPh sb="3" eb="4">
      <t>ミナミ</t>
    </rPh>
    <phoneticPr fontId="3"/>
  </si>
  <si>
    <t>南アフリカ</t>
    <rPh sb="0" eb="1">
      <t>ミナミ</t>
    </rPh>
    <phoneticPr fontId="3"/>
  </si>
  <si>
    <t>iシェアーズ MSCI 南アフリカ ETF</t>
  </si>
  <si>
    <t>EZA</t>
  </si>
  <si>
    <t>ウィズダムツリー  インド株収益ファンド</t>
  </si>
  <si>
    <t>EPI</t>
  </si>
  <si>
    <t>06 フィリピン</t>
    <phoneticPr fontId="3"/>
  </si>
  <si>
    <t>フィリピン</t>
    <phoneticPr fontId="3"/>
  </si>
  <si>
    <t>eMAXIS Slim 米国株式(S&amp;P500)</t>
  </si>
  <si>
    <t>eMAXIS Slim 全世界株式(オール・カントリー)</t>
  </si>
  <si>
    <t>07 インドネシア</t>
    <phoneticPr fontId="3"/>
  </si>
  <si>
    <t>インドネシア</t>
    <phoneticPr fontId="3"/>
  </si>
  <si>
    <t>コモ・全体</t>
    <rPh sb="3" eb="5">
      <t>ゼンタイ</t>
    </rPh>
    <phoneticPr fontId="3"/>
  </si>
  <si>
    <t>コモ・その他</t>
    <rPh sb="5" eb="6">
      <t>タ</t>
    </rPh>
    <phoneticPr fontId="3"/>
  </si>
  <si>
    <t>3ｺﾓﾃﾞｨﾃｲ</t>
    <phoneticPr fontId="3"/>
  </si>
  <si>
    <t>インベスコDB コモディティ・インデックス・トラッキング・ファンド</t>
  </si>
  <si>
    <t>DBC</t>
  </si>
  <si>
    <t>コモ・農業</t>
    <rPh sb="3" eb="5">
      <t>ノウギョウ</t>
    </rPh>
    <phoneticPr fontId="3"/>
  </si>
  <si>
    <t>インベスコDBアグリカルチャー・ファンド</t>
  </si>
  <si>
    <t>DBA</t>
  </si>
  <si>
    <t>デルタ航空</t>
  </si>
  <si>
    <t>DAL</t>
  </si>
  <si>
    <t>カーニバル</t>
  </si>
  <si>
    <t>CCL</t>
  </si>
  <si>
    <t>iシェアーズ　コア米国総合債券ETF</t>
  </si>
  <si>
    <t>AGG</t>
  </si>
  <si>
    <t>11 アフリカ</t>
    <phoneticPr fontId="3"/>
  </si>
  <si>
    <t>アフリカ</t>
    <phoneticPr fontId="3"/>
  </si>
  <si>
    <t>ヴァンエック・ベクトル・アフリカ・インデックスETF</t>
  </si>
  <si>
    <t>AFK</t>
    <phoneticPr fontId="3"/>
  </si>
  <si>
    <t>アメリカン・エアーラインズ・グループ</t>
  </si>
  <si>
    <t>AAL</t>
    <phoneticPr fontId="3"/>
  </si>
  <si>
    <t>02 日本</t>
    <rPh sb="3" eb="5">
      <t>ニホン</t>
    </rPh>
    <phoneticPr fontId="3"/>
  </si>
  <si>
    <t>卸売業</t>
    <rPh sb="0" eb="3">
      <t>オロシウリギョウ</t>
    </rPh>
    <phoneticPr fontId="3"/>
  </si>
  <si>
    <t>蔵王産業</t>
  </si>
  <si>
    <t>9986</t>
    <phoneticPr fontId="3"/>
  </si>
  <si>
    <t>投資</t>
    <rPh sb="0" eb="2">
      <t>トウシ</t>
    </rPh>
    <phoneticPr fontId="3"/>
  </si>
  <si>
    <t>ソフトバンクグループ</t>
  </si>
  <si>
    <t>9984</t>
  </si>
  <si>
    <t>日本・通信</t>
    <rPh sb="0" eb="2">
      <t>ニホン</t>
    </rPh>
    <rPh sb="3" eb="5">
      <t>ツウシン</t>
    </rPh>
    <phoneticPr fontId="3"/>
  </si>
  <si>
    <t>沖縄セルラー電話</t>
  </si>
  <si>
    <t>9436</t>
    <phoneticPr fontId="3"/>
  </si>
  <si>
    <t>ソフトバンク</t>
    <phoneticPr fontId="3"/>
  </si>
  <si>
    <t>9434</t>
    <phoneticPr fontId="3"/>
  </si>
  <si>
    <t>ＫＤＤＩ</t>
  </si>
  <si>
    <t>9433</t>
    <phoneticPr fontId="3"/>
  </si>
  <si>
    <t>日本電信電話</t>
  </si>
  <si>
    <t>9432</t>
    <phoneticPr fontId="3"/>
  </si>
  <si>
    <t>中国・通信</t>
    <rPh sb="0" eb="2">
      <t>チュウゴク</t>
    </rPh>
    <rPh sb="3" eb="5">
      <t>ツウシン</t>
    </rPh>
    <phoneticPr fontId="3"/>
  </si>
  <si>
    <t>チャイナ・モバイル</t>
    <phoneticPr fontId="3"/>
  </si>
  <si>
    <t>941</t>
    <phoneticPr fontId="3"/>
  </si>
  <si>
    <t>航空</t>
    <rPh sb="0" eb="2">
      <t>コウクウ</t>
    </rPh>
    <phoneticPr fontId="3"/>
  </si>
  <si>
    <t>9202</t>
    <phoneticPr fontId="3"/>
  </si>
  <si>
    <t>日本航空</t>
  </si>
  <si>
    <t>9201</t>
    <phoneticPr fontId="3"/>
  </si>
  <si>
    <t>鉄道</t>
    <rPh sb="0" eb="2">
      <t>テツドウ</t>
    </rPh>
    <phoneticPr fontId="3"/>
  </si>
  <si>
    <t>9142</t>
    <phoneticPr fontId="3"/>
  </si>
  <si>
    <t>東海旅客鉄道</t>
  </si>
  <si>
    <t>9022</t>
    <phoneticPr fontId="3"/>
  </si>
  <si>
    <t>西日本旅客鉄道</t>
  </si>
  <si>
    <t>9021</t>
    <phoneticPr fontId="3"/>
  </si>
  <si>
    <t>東日本旅客鉄道</t>
  </si>
  <si>
    <t>9020</t>
    <phoneticPr fontId="3"/>
  </si>
  <si>
    <t>Jリート</t>
    <phoneticPr fontId="3"/>
  </si>
  <si>
    <t>ジャパン・ホテル・リート投資法人　投資証券</t>
  </si>
  <si>
    <t>8985</t>
  </si>
  <si>
    <t>不動産・個別</t>
    <rPh sb="0" eb="3">
      <t>フドウサン</t>
    </rPh>
    <rPh sb="4" eb="6">
      <t>コベツ</t>
    </rPh>
    <phoneticPr fontId="3"/>
  </si>
  <si>
    <t>センチュリー２１・ジャパン</t>
  </si>
  <si>
    <t>8898</t>
    <phoneticPr fontId="3"/>
  </si>
  <si>
    <t>保険業</t>
    <rPh sb="0" eb="3">
      <t>ホケンギョウ</t>
    </rPh>
    <phoneticPr fontId="3"/>
  </si>
  <si>
    <t>東京海上ホールディングス</t>
  </si>
  <si>
    <t>8766</t>
    <phoneticPr fontId="3"/>
  </si>
  <si>
    <t>第一生命ホールディングス</t>
  </si>
  <si>
    <t>8750</t>
    <phoneticPr fontId="3"/>
  </si>
  <si>
    <t>証券業</t>
    <rPh sb="0" eb="2">
      <t>ショウケン</t>
    </rPh>
    <rPh sb="2" eb="3">
      <t>ギョウ</t>
    </rPh>
    <phoneticPr fontId="3"/>
  </si>
  <si>
    <t>野村ホールディングス</t>
    <rPh sb="0" eb="2">
      <t>ノムラ</t>
    </rPh>
    <phoneticPr fontId="3"/>
  </si>
  <si>
    <t>8604</t>
    <phoneticPr fontId="3"/>
  </si>
  <si>
    <t>リース</t>
    <phoneticPr fontId="3"/>
  </si>
  <si>
    <t>三菱ＵＦＪリース</t>
  </si>
  <si>
    <t>8593</t>
    <phoneticPr fontId="3"/>
  </si>
  <si>
    <t>オリックス</t>
  </si>
  <si>
    <t>8591</t>
    <phoneticPr fontId="3"/>
  </si>
  <si>
    <t>東京センチュリー</t>
  </si>
  <si>
    <t>8439</t>
    <phoneticPr fontId="3"/>
  </si>
  <si>
    <t>芙蓉総合リース</t>
  </si>
  <si>
    <t>8424</t>
    <phoneticPr fontId="3"/>
  </si>
  <si>
    <t>みずほフィナンシャルグループ</t>
  </si>
  <si>
    <t>8411</t>
    <phoneticPr fontId="3"/>
  </si>
  <si>
    <t>三井住友フィナンシャルグループ</t>
  </si>
  <si>
    <t>8316</t>
    <phoneticPr fontId="3"/>
  </si>
  <si>
    <t>三菱ＵＦＪフィナンシャル・グループ</t>
  </si>
  <si>
    <t>8306</t>
    <phoneticPr fontId="3"/>
  </si>
  <si>
    <t>情報・通信</t>
    <rPh sb="0" eb="2">
      <t>ジョウホウ</t>
    </rPh>
    <rPh sb="3" eb="5">
      <t>ツウシン</t>
    </rPh>
    <phoneticPr fontId="3"/>
  </si>
  <si>
    <t>兼松エレクトロニクス</t>
  </si>
  <si>
    <t>8096</t>
    <phoneticPr fontId="3"/>
  </si>
  <si>
    <t>商社</t>
    <rPh sb="0" eb="2">
      <t>ショウシャ</t>
    </rPh>
    <phoneticPr fontId="3"/>
  </si>
  <si>
    <t>三菱商事</t>
  </si>
  <si>
    <t>8058</t>
    <phoneticPr fontId="3"/>
  </si>
  <si>
    <t>住友商事</t>
  </si>
  <si>
    <t>8053</t>
    <phoneticPr fontId="3"/>
  </si>
  <si>
    <t>三井物産</t>
  </si>
  <si>
    <t>8031</t>
    <phoneticPr fontId="3"/>
  </si>
  <si>
    <t>丸紅</t>
  </si>
  <si>
    <t>8002</t>
    <phoneticPr fontId="3"/>
  </si>
  <si>
    <t>伊藤忠商事</t>
  </si>
  <si>
    <t>8001</t>
    <phoneticPr fontId="3"/>
  </si>
  <si>
    <t>化学</t>
    <rPh sb="0" eb="2">
      <t>カガク</t>
    </rPh>
    <phoneticPr fontId="3"/>
  </si>
  <si>
    <t>バルカー</t>
  </si>
  <si>
    <t>7995</t>
    <phoneticPr fontId="3"/>
  </si>
  <si>
    <t>製造業・その他製品</t>
    <rPh sb="0" eb="2">
      <t>セイゾウ</t>
    </rPh>
    <rPh sb="2" eb="3">
      <t>ギョウ</t>
    </rPh>
    <rPh sb="6" eb="7">
      <t>タ</t>
    </rPh>
    <rPh sb="7" eb="9">
      <t>セイヒン</t>
    </rPh>
    <phoneticPr fontId="3"/>
  </si>
  <si>
    <t>製造業</t>
    <rPh sb="0" eb="3">
      <t>セイゾウギョウ</t>
    </rPh>
    <phoneticPr fontId="3"/>
  </si>
  <si>
    <t>ニホンフラッシュ</t>
  </si>
  <si>
    <t>7820</t>
    <phoneticPr fontId="3"/>
  </si>
  <si>
    <t>電気機器</t>
  </si>
  <si>
    <t>キヤノン</t>
  </si>
  <si>
    <t>7751</t>
    <phoneticPr fontId="3"/>
  </si>
  <si>
    <t>製造業・機械</t>
    <rPh sb="0" eb="2">
      <t>セイゾウ</t>
    </rPh>
    <rPh sb="2" eb="3">
      <t>ギョウ</t>
    </rPh>
    <rPh sb="4" eb="6">
      <t>キカイ</t>
    </rPh>
    <phoneticPr fontId="3"/>
  </si>
  <si>
    <t>小松製作所</t>
  </si>
  <si>
    <t>6301</t>
    <phoneticPr fontId="3"/>
  </si>
  <si>
    <t>アマダ</t>
  </si>
  <si>
    <t>6113</t>
    <phoneticPr fontId="3"/>
  </si>
  <si>
    <t>サービス</t>
    <phoneticPr fontId="3"/>
  </si>
  <si>
    <t>アビスト</t>
  </si>
  <si>
    <t>6087</t>
    <phoneticPr fontId="3"/>
  </si>
  <si>
    <t>製造業・ゴム</t>
    <rPh sb="0" eb="3">
      <t>セイゾウギョウ</t>
    </rPh>
    <phoneticPr fontId="3"/>
  </si>
  <si>
    <t>ブリヂストン</t>
  </si>
  <si>
    <t>5108</t>
    <phoneticPr fontId="3"/>
  </si>
  <si>
    <t>楽天</t>
    <phoneticPr fontId="3"/>
  </si>
  <si>
    <t>4755</t>
    <phoneticPr fontId="3"/>
  </si>
  <si>
    <t>ユー・エス・エス</t>
  </si>
  <si>
    <t>4732</t>
    <phoneticPr fontId="3"/>
  </si>
  <si>
    <t>日本エス・エイチ・エル</t>
  </si>
  <si>
    <t>4327</t>
    <phoneticPr fontId="3"/>
  </si>
  <si>
    <t>インテージホールディングス</t>
  </si>
  <si>
    <t>4326</t>
    <phoneticPr fontId="3"/>
  </si>
  <si>
    <t>プロシップ</t>
  </si>
  <si>
    <t>3763</t>
    <phoneticPr fontId="3"/>
  </si>
  <si>
    <t>製造業・繊維製品</t>
    <rPh sb="0" eb="3">
      <t>セイゾウギョウ</t>
    </rPh>
    <rPh sb="4" eb="6">
      <t>センイ</t>
    </rPh>
    <rPh sb="6" eb="8">
      <t>セイヒン</t>
    </rPh>
    <phoneticPr fontId="3"/>
  </si>
  <si>
    <t>自重堂</t>
  </si>
  <si>
    <t>3597</t>
    <phoneticPr fontId="3"/>
  </si>
  <si>
    <t>旭化成</t>
  </si>
  <si>
    <t>3407</t>
    <phoneticPr fontId="3"/>
  </si>
  <si>
    <t>食料品</t>
    <rPh sb="0" eb="3">
      <t>ショクリョウヒン</t>
    </rPh>
    <phoneticPr fontId="3"/>
  </si>
  <si>
    <t>日本たばこ産業</t>
  </si>
  <si>
    <t>2914</t>
    <phoneticPr fontId="3"/>
  </si>
  <si>
    <t>Tracker Fund香港</t>
    <phoneticPr fontId="3"/>
  </si>
  <si>
    <t>2800</t>
    <phoneticPr fontId="3"/>
  </si>
  <si>
    <t>ｉＳ米国債二十ヘジ</t>
    <phoneticPr fontId="3"/>
  </si>
  <si>
    <t>2621</t>
    <phoneticPr fontId="3"/>
  </si>
  <si>
    <t>上場インデックスファンド米国株式（ＮＡＳＤＡＱ１００）為替ヘッジなし</t>
  </si>
  <si>
    <t>2568</t>
    <phoneticPr fontId="3"/>
  </si>
  <si>
    <t>ＭＡＸＩＳ全世界株式（オール・カントリー）上場投信</t>
  </si>
  <si>
    <t>2559</t>
    <phoneticPr fontId="3"/>
  </si>
  <si>
    <t>ＭＡＸＩＳ米国株式（Ｓ＆Ｐ５００）上場投信</t>
  </si>
  <si>
    <t>2558</t>
    <phoneticPr fontId="3"/>
  </si>
  <si>
    <t>ＯＮＥＥＴＦ東証ＲＥＩＴ</t>
  </si>
  <si>
    <t>2556</t>
    <phoneticPr fontId="3"/>
  </si>
  <si>
    <t>マザーズ指数</t>
    <rPh sb="4" eb="6">
      <t>シスウ</t>
    </rPh>
    <phoneticPr fontId="3"/>
  </si>
  <si>
    <t>東証マザーズＥＴＦ</t>
  </si>
  <si>
    <t>2516</t>
  </si>
  <si>
    <t>外国債</t>
    <rPh sb="0" eb="3">
      <t>ガイコクサイ</t>
    </rPh>
    <phoneticPr fontId="3"/>
  </si>
  <si>
    <t>ＮＦ外債ヘッジ無</t>
  </si>
  <si>
    <t>2511</t>
    <phoneticPr fontId="3"/>
  </si>
  <si>
    <t>日本ケアサプライ</t>
  </si>
  <si>
    <t>2393</t>
    <phoneticPr fontId="3"/>
  </si>
  <si>
    <t>ＣＤＳ</t>
  </si>
  <si>
    <t>2169</t>
    <phoneticPr fontId="3"/>
  </si>
  <si>
    <t>WT・ニッケル</t>
    <phoneticPr fontId="3"/>
  </si>
  <si>
    <t>ニッケル</t>
    <phoneticPr fontId="3"/>
  </si>
  <si>
    <t>ＷＴニッケル上場投信</t>
  </si>
  <si>
    <t>1694</t>
    <phoneticPr fontId="3"/>
  </si>
  <si>
    <t>ＮＥＸＴ　ＦＵＮＤＳ　インド株式指数・Ｎｉｆｔｙ　５０連動型上場投信</t>
  </si>
  <si>
    <t>1678</t>
    <phoneticPr fontId="3"/>
  </si>
  <si>
    <t>米国・リート</t>
    <rPh sb="0" eb="2">
      <t>ベイコク</t>
    </rPh>
    <phoneticPr fontId="3"/>
  </si>
  <si>
    <t>1659</t>
    <phoneticPr fontId="3"/>
  </si>
  <si>
    <t>ｉシェアーズ・コア　米国債７−１０年　ＥＴＦ</t>
  </si>
  <si>
    <t>1656</t>
    <phoneticPr fontId="3"/>
  </si>
  <si>
    <t>iShares S&amp;P 500 ETF</t>
  </si>
  <si>
    <t>1655</t>
    <phoneticPr fontId="3"/>
  </si>
  <si>
    <t>1615</t>
    <phoneticPr fontId="3"/>
  </si>
  <si>
    <t>個別株</t>
    <rPh sb="0" eb="3">
      <t>コベツカブ</t>
    </rPh>
    <phoneticPr fontId="3"/>
  </si>
  <si>
    <t>国際石油開発帝石</t>
  </si>
  <si>
    <t>1605</t>
    <phoneticPr fontId="3"/>
  </si>
  <si>
    <t>国内・シルバー</t>
    <rPh sb="0" eb="2">
      <t>コクナイ</t>
    </rPh>
    <phoneticPr fontId="3"/>
  </si>
  <si>
    <t>純銀上場信託（現物国内保管型）</t>
  </si>
  <si>
    <t>1542</t>
    <phoneticPr fontId="3"/>
  </si>
  <si>
    <t>国内・プラチナ</t>
    <rPh sb="0" eb="2">
      <t>コクナイ</t>
    </rPh>
    <phoneticPr fontId="3"/>
  </si>
  <si>
    <t>プラチナ</t>
    <phoneticPr fontId="3"/>
  </si>
  <si>
    <t>1541</t>
    <phoneticPr fontId="3"/>
  </si>
  <si>
    <t>国内・ゴールド</t>
    <rPh sb="0" eb="2">
      <t>コクナイ</t>
    </rPh>
    <phoneticPr fontId="3"/>
  </si>
  <si>
    <t>1540</t>
    <phoneticPr fontId="3"/>
  </si>
  <si>
    <t>ダイワ東証ＲＥＩＴ指数</t>
  </si>
  <si>
    <t>1488</t>
    <phoneticPr fontId="3"/>
  </si>
  <si>
    <t>Ｉシェアーズ・コアＪリート</t>
  </si>
  <si>
    <t>1476</t>
    <phoneticPr fontId="3"/>
  </si>
  <si>
    <t>上場Ｊリート</t>
  </si>
  <si>
    <t>1345</t>
    <phoneticPr fontId="3"/>
  </si>
  <si>
    <t>ＮＦＪ－ＲＥＩＴ</t>
  </si>
  <si>
    <t>1343</t>
    <phoneticPr fontId="3"/>
  </si>
  <si>
    <t>指数・日経平均</t>
    <rPh sb="0" eb="2">
      <t>シスウ</t>
    </rPh>
    <rPh sb="3" eb="7">
      <t>ニッケイヘイキン</t>
    </rPh>
    <phoneticPr fontId="3"/>
  </si>
  <si>
    <t>ＮＦ日経２２５</t>
    <phoneticPr fontId="3"/>
  </si>
  <si>
    <t>1321</t>
    <phoneticPr fontId="3"/>
  </si>
  <si>
    <t>指数・トピックス</t>
    <rPh sb="0" eb="2">
      <t>シスウ</t>
    </rPh>
    <phoneticPr fontId="3"/>
  </si>
  <si>
    <t>ＮＥＸＴ　ＦＵＮＤＳ　ＴＯＰＩＸ連動型上場投信</t>
  </si>
  <si>
    <t>1306</t>
    <phoneticPr fontId="3"/>
  </si>
  <si>
    <t>指数・香港</t>
    <rPh sb="0" eb="2">
      <t>シスウ</t>
    </rPh>
    <rPh sb="3" eb="5">
      <t>ホンコン</t>
    </rPh>
    <phoneticPr fontId="3"/>
  </si>
  <si>
    <t>02800</t>
    <phoneticPr fontId="3"/>
  </si>
  <si>
    <t>00941</t>
    <phoneticPr fontId="3"/>
  </si>
  <si>
    <t>番号</t>
    <rPh sb="0" eb="2">
      <t>バンゴウ</t>
    </rPh>
    <phoneticPr fontId="3"/>
  </si>
  <si>
    <t>ｵﾘｼﾞﾅﾙ区分</t>
    <rPh sb="6" eb="8">
      <t>クブン</t>
    </rPh>
    <phoneticPr fontId="3"/>
  </si>
  <si>
    <t>個別・ETF・投信・ほか</t>
    <rPh sb="0" eb="2">
      <t>コベツ</t>
    </rPh>
    <rPh sb="7" eb="9">
      <t>トウシン</t>
    </rPh>
    <phoneticPr fontId="3"/>
  </si>
  <si>
    <t>口座区分</t>
    <rPh sb="0" eb="2">
      <t>コウザ</t>
    </rPh>
    <rPh sb="2" eb="4">
      <t>クブン</t>
    </rPh>
    <phoneticPr fontId="3"/>
  </si>
  <si>
    <t>対象国など</t>
    <rPh sb="0" eb="2">
      <t>タイショウ</t>
    </rPh>
    <rPh sb="2" eb="3">
      <t>コク</t>
    </rPh>
    <phoneticPr fontId="3"/>
  </si>
  <si>
    <t>通貨</t>
    <rPh sb="0" eb="2">
      <t>ツウカ</t>
    </rPh>
    <phoneticPr fontId="3"/>
  </si>
  <si>
    <t>セクター・2</t>
    <phoneticPr fontId="3"/>
  </si>
  <si>
    <t>セクター・1</t>
    <phoneticPr fontId="3"/>
  </si>
  <si>
    <t>3区分・中</t>
    <rPh sb="4" eb="5">
      <t>チュウ</t>
    </rPh>
    <phoneticPr fontId="3"/>
  </si>
  <si>
    <t>3区分・大</t>
    <rPh sb="1" eb="2">
      <t>ク</t>
    </rPh>
    <rPh sb="2" eb="3">
      <t>ブン</t>
    </rPh>
    <rPh sb="4" eb="5">
      <t>ダイ</t>
    </rPh>
    <phoneticPr fontId="3"/>
  </si>
  <si>
    <t>銘柄</t>
    <rPh sb="0" eb="2">
      <t>メイガラ</t>
    </rPh>
    <phoneticPr fontId="3"/>
  </si>
  <si>
    <t>銘柄コード・ティッカー</t>
    <rPh sb="0" eb="2">
      <t>メイガラ</t>
    </rPh>
    <phoneticPr fontId="3"/>
  </si>
  <si>
    <t>№(合体）</t>
    <rPh sb="2" eb="4">
      <t>ガッタイ</t>
    </rPh>
    <phoneticPr fontId="3"/>
  </si>
  <si>
    <t>年月日</t>
    <rPh sb="0" eb="3">
      <t>ネンガッピ</t>
    </rPh>
    <phoneticPr fontId="3"/>
  </si>
  <si>
    <t>№(日毎）</t>
    <rPh sb="2" eb="4">
      <t>ヒゴト</t>
    </rPh>
    <phoneticPr fontId="3"/>
  </si>
  <si>
    <t>名義</t>
    <rPh sb="0" eb="2">
      <t>メイギ</t>
    </rPh>
    <phoneticPr fontId="3"/>
  </si>
  <si>
    <t>金融機関</t>
    <rPh sb="0" eb="2">
      <t>キンユウ</t>
    </rPh>
    <rPh sb="2" eb="4">
      <t>キカン</t>
    </rPh>
    <phoneticPr fontId="3"/>
  </si>
  <si>
    <t>備考</t>
    <rPh sb="0" eb="2">
      <t>ビコウ</t>
    </rPh>
    <phoneticPr fontId="3"/>
  </si>
  <si>
    <t>ここから1</t>
    <phoneticPr fontId="3"/>
  </si>
  <si>
    <t>ここから2</t>
  </si>
  <si>
    <t>ここから3</t>
  </si>
  <si>
    <t>ここから4</t>
  </si>
  <si>
    <t>ここから5</t>
  </si>
  <si>
    <t>ここから6</t>
  </si>
  <si>
    <t>ここから7</t>
  </si>
  <si>
    <t>ここから8</t>
  </si>
  <si>
    <t>ここから9</t>
  </si>
  <si>
    <t>ここから10</t>
  </si>
  <si>
    <t>ここから11</t>
  </si>
  <si>
    <t>ここから12</t>
  </si>
  <si>
    <t>ここから13</t>
  </si>
  <si>
    <t>ここから14</t>
  </si>
  <si>
    <t>ここから15</t>
  </si>
  <si>
    <t>ここから16</t>
  </si>
  <si>
    <t>ここから17</t>
  </si>
  <si>
    <t>ここから18</t>
  </si>
  <si>
    <t>余白1</t>
    <rPh sb="0" eb="2">
      <t>ヨハク</t>
    </rPh>
    <phoneticPr fontId="3"/>
  </si>
  <si>
    <t>余白2</t>
    <rPh sb="0" eb="2">
      <t>ヨハク</t>
    </rPh>
    <phoneticPr fontId="3"/>
  </si>
  <si>
    <t>特定・NISA等</t>
    <rPh sb="0" eb="2">
      <t>トクテイ</t>
    </rPh>
    <rPh sb="7" eb="8">
      <t>ナド</t>
    </rPh>
    <phoneticPr fontId="3"/>
  </si>
  <si>
    <t>余白4</t>
    <rPh sb="0" eb="2">
      <t>ヨハク</t>
    </rPh>
    <phoneticPr fontId="3"/>
  </si>
  <si>
    <t>余白3</t>
    <rPh sb="0" eb="2">
      <t>ヨハク</t>
    </rPh>
    <phoneticPr fontId="3"/>
  </si>
  <si>
    <t>00-PP</t>
  </si>
  <si>
    <t>20-楽天銀行</t>
    <rPh sb="5" eb="7">
      <t>ギコ</t>
    </rPh>
    <phoneticPr fontId="3"/>
  </si>
  <si>
    <t>00-楽天銀行用</t>
    <rPh sb="3" eb="5">
      <t>ラテ</t>
    </rPh>
    <rPh sb="5" eb="7">
      <t>ギンコウ</t>
    </rPh>
    <rPh sb="7" eb="8">
      <t>ヨウ</t>
    </rPh>
    <phoneticPr fontId="3"/>
  </si>
  <si>
    <t>00-PP楽天証券→→→左半分に貼付</t>
    <rPh sb="5" eb="7">
      <t>ラテ</t>
    </rPh>
    <rPh sb="7" eb="9">
      <t>シケ</t>
    </rPh>
    <rPh sb="16" eb="18">
      <t>ハリツケ</t>
    </rPh>
    <phoneticPr fontId="3"/>
  </si>
  <si>
    <t>●ここにコピペ→</t>
    <phoneticPr fontId="3"/>
  </si>
  <si>
    <t>楽天銀行・普通口座</t>
    <rPh sb="0" eb="2">
      <t>ラテ</t>
    </rPh>
    <rPh sb="2" eb="4">
      <t>ギコ</t>
    </rPh>
    <rPh sb="5" eb="7">
      <t>フツウ</t>
    </rPh>
    <rPh sb="7" eb="9">
      <t>コウザ</t>
    </rPh>
    <phoneticPr fontId="3"/>
  </si>
  <si>
    <t>現金</t>
  </si>
  <si>
    <t>02-楽天証券</t>
  </si>
  <si>
    <t>PP楽天証券用</t>
    <rPh sb="2" eb="4">
      <t>ラテ</t>
    </rPh>
    <rPh sb="4" eb="6">
      <t>シケ</t>
    </rPh>
    <rPh sb="6" eb="7">
      <t>ヨウ</t>
    </rPh>
    <phoneticPr fontId="3"/>
  </si>
  <si>
    <t>右→</t>
    <rPh sb="0" eb="1">
      <t>ミギ</t>
    </rPh>
    <phoneticPr fontId="3"/>
  </si>
  <si>
    <t>ここに↓1</t>
    <phoneticPr fontId="3"/>
  </si>
  <si>
    <t>ここに↓2</t>
  </si>
  <si>
    <t>ここに↓3</t>
  </si>
  <si>
    <t>ここに↓4</t>
  </si>
  <si>
    <t>ここに↓5</t>
  </si>
  <si>
    <t>ここに↓6</t>
  </si>
  <si>
    <t>ここに↓7</t>
  </si>
  <si>
    <t>ここに↓8</t>
  </si>
  <si>
    <t>ここに↓9</t>
  </si>
  <si>
    <t>ここに↓10</t>
  </si>
  <si>
    <t>ここに↓11</t>
  </si>
  <si>
    <t>ここに↓12</t>
  </si>
  <si>
    <t>ここに↓13</t>
  </si>
  <si>
    <t>ここに↓14</t>
  </si>
  <si>
    <t>ここに↓15</t>
  </si>
  <si>
    <t>ここに↓16</t>
  </si>
  <si>
    <t>ここに↓17</t>
  </si>
  <si>
    <t>ここに↓18</t>
  </si>
  <si>
    <t>PP楽天証券→→→左半分に貼付</t>
    <rPh sb="2" eb="4">
      <t>ラテ</t>
    </rPh>
    <rPh sb="4" eb="6">
      <t>シケ</t>
    </rPh>
    <rPh sb="9" eb="12">
      <t>ヒダリハンブン</t>
    </rPh>
    <rPh sb="13" eb="15">
      <t>ハリツケ</t>
    </rPh>
    <phoneticPr fontId="3"/>
  </si>
  <si>
    <t xml:space="preserve"> </t>
  </si>
  <si>
    <t>楽天証券・預り金</t>
    <rPh sb="0" eb="2">
      <t>ラテ</t>
    </rPh>
    <rPh sb="2" eb="4">
      <t>シケ</t>
    </rPh>
    <rPh sb="5" eb="6">
      <t>アズカ</t>
    </rPh>
    <rPh sb="7" eb="8">
      <t>キン</t>
    </rPh>
    <phoneticPr fontId="3"/>
  </si>
  <si>
    <t>楽天証券・外貨預り金</t>
    <rPh sb="0" eb="2">
      <t>ラテ</t>
    </rPh>
    <rPh sb="2" eb="4">
      <t>シケ</t>
    </rPh>
    <rPh sb="5" eb="7">
      <t>ガイカ</t>
    </rPh>
    <rPh sb="7" eb="8">
      <t>アズカ</t>
    </rPh>
    <rPh sb="9" eb="10">
      <t>キン</t>
    </rPh>
    <phoneticPr fontId="3"/>
  </si>
  <si>
    <t>●ここにコピペ→→→→→</t>
    <phoneticPr fontId="3"/>
  </si>
  <si>
    <t>＜CSVファイルより＞</t>
    <phoneticPr fontId="3"/>
  </si>
  <si>
    <t>01-MM</t>
    <phoneticPr fontId="3"/>
  </si>
  <si>
    <t>02-A子</t>
    <rPh sb="4" eb="5">
      <t>コ</t>
    </rPh>
    <phoneticPr fontId="3"/>
  </si>
  <si>
    <t>終わり</t>
    <rPh sb="0" eb="1">
      <t>オ</t>
    </rPh>
    <phoneticPr fontId="3"/>
  </si>
  <si>
    <t>合計（円）</t>
    <rPh sb="0" eb="2">
      <t>ゴウケイ</t>
    </rPh>
    <rPh sb="3" eb="4">
      <t>エン</t>
    </rPh>
    <phoneticPr fontId="3"/>
  </si>
  <si>
    <t>合計(円）</t>
    <rPh sb="0" eb="2">
      <t>ゴウケイ</t>
    </rPh>
    <rPh sb="3" eb="4">
      <t>エン</t>
    </rPh>
    <phoneticPr fontId="3"/>
  </si>
  <si>
    <t>単純平均</t>
    <rPh sb="0" eb="2">
      <t>タンジュン</t>
    </rPh>
    <rPh sb="2" eb="4">
      <t>ヘイキン</t>
    </rPh>
    <phoneticPr fontId="3"/>
  </si>
  <si>
    <t>件</t>
    <rPh sb="0" eb="1">
      <t>ケン</t>
    </rPh>
    <phoneticPr fontId="3"/>
  </si>
  <si>
    <t>円</t>
    <rPh sb="0" eb="1">
      <t>エン</t>
    </rPh>
    <phoneticPr fontId="3"/>
  </si>
  <si>
    <t>年月日</t>
  </si>
  <si>
    <t>値</t>
  </si>
  <si>
    <t>行ラベル</t>
  </si>
  <si>
    <t>合計 / 時価評価額[円]</t>
  </si>
  <si>
    <t>時価・割合（％）</t>
  </si>
  <si>
    <t>合計 / 評価損益[円]</t>
  </si>
  <si>
    <t>評価・損益　（％）</t>
  </si>
  <si>
    <t>内側</t>
    <rPh sb="0" eb="2">
      <t>ウチガワ</t>
    </rPh>
    <phoneticPr fontId="3"/>
  </si>
  <si>
    <t>外側</t>
    <rPh sb="0" eb="2">
      <t>ソトガワ</t>
    </rPh>
    <phoneticPr fontId="3"/>
  </si>
  <si>
    <t>1株式・投信等</t>
  </si>
  <si>
    <t>1株式</t>
  </si>
  <si>
    <t>1投信</t>
  </si>
  <si>
    <t>2現金・米国債など</t>
  </si>
  <si>
    <t>2現金・米国債等</t>
    <rPh sb="7" eb="8">
      <t>ナド</t>
    </rPh>
    <phoneticPr fontId="3"/>
  </si>
  <si>
    <t>2現金</t>
  </si>
  <si>
    <t>2米国債など</t>
  </si>
  <si>
    <t>2米国債等</t>
    <rPh sb="4" eb="5">
      <t>ナド</t>
    </rPh>
    <phoneticPr fontId="3"/>
  </si>
  <si>
    <t>3貴金属･ｺﾓ・仮通</t>
  </si>
  <si>
    <t>3貴金属</t>
  </si>
  <si>
    <t>総計</t>
  </si>
  <si>
    <t>←検算</t>
    <rPh sb="1" eb="3">
      <t>ケンザン</t>
    </rPh>
    <phoneticPr fontId="3"/>
  </si>
  <si>
    <t>名義</t>
  </si>
  <si>
    <t>(すべて)</t>
  </si>
  <si>
    <t>01-MM</t>
  </si>
  <si>
    <t>02-A子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</si>
</sst>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_ "/>
    <numFmt numFmtId="177" formatCode="0.00_);[Red]\(0.00\)"/>
    <numFmt numFmtId="178" formatCode="#,##0_ ;[Red]\-#,##0\ "/>
    <numFmt numFmtId="179" formatCode="#,##0_);[Red]\(#,##0\)"/>
    <numFmt numFmtId="180" formatCode="0.0%"/>
    <numFmt numFmtId="181" formatCode="#,##0_ "/>
  </numFmts>
  <fonts count="1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9"/>
      <color rgb="FF333333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b/>
      <sz val="11"/>
      <name val="游ゴシック"/>
      <family val="2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1"/>
      <color theme="0"/>
      <name val="游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09">
    <xf numFmtId="0" fontId="0" fillId="0" borderId="0" xfId="0">
      <alignment vertical="center"/>
    </xf>
    <xf numFmtId="49" fontId="0" fillId="0" borderId="0" xfId="0" applyNumberFormat="1">
      <alignment vertical="center"/>
    </xf>
    <xf numFmtId="176" fontId="0" fillId="0" borderId="0" xfId="0" applyNumberFormat="1">
      <alignment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left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176" fontId="6" fillId="2" borderId="0" xfId="0" applyNumberFormat="1" applyFont="1" applyFill="1">
      <alignment vertical="center"/>
    </xf>
    <xf numFmtId="49" fontId="7" fillId="2" borderId="0" xfId="0" applyNumberFormat="1" applyFont="1" applyFill="1">
      <alignment vertical="center"/>
    </xf>
    <xf numFmtId="0" fontId="6" fillId="2" borderId="0" xfId="0" applyFont="1" applyFill="1">
      <alignment vertical="center"/>
    </xf>
    <xf numFmtId="49" fontId="6" fillId="2" borderId="0" xfId="0" applyNumberFormat="1" applyFont="1" applyFill="1">
      <alignment vertical="center"/>
    </xf>
    <xf numFmtId="49" fontId="7" fillId="2" borderId="0" xfId="0" applyNumberFormat="1" applyFont="1" applyFill="1" applyAlignment="1">
      <alignment horizontal="left" vertical="center"/>
    </xf>
    <xf numFmtId="0" fontId="9" fillId="3" borderId="0" xfId="0" applyFont="1" applyFill="1">
      <alignment vertical="center"/>
    </xf>
    <xf numFmtId="14" fontId="0" fillId="3" borderId="0" xfId="0" applyNumberFormat="1" applyFill="1">
      <alignment vertical="center"/>
    </xf>
    <xf numFmtId="0" fontId="9" fillId="4" borderId="0" xfId="0" applyFont="1" applyFill="1">
      <alignment vertical="center"/>
    </xf>
    <xf numFmtId="0" fontId="0" fillId="4" borderId="0" xfId="0" applyFill="1">
      <alignment vertical="center"/>
    </xf>
    <xf numFmtId="0" fontId="10" fillId="3" borderId="2" xfId="0" applyFont="1" applyFill="1" applyBorder="1">
      <alignment vertical="center"/>
    </xf>
    <xf numFmtId="0" fontId="0" fillId="3" borderId="0" xfId="0" applyFill="1">
      <alignment vertical="center"/>
    </xf>
    <xf numFmtId="0" fontId="10" fillId="3" borderId="3" xfId="0" applyFont="1" applyFill="1" applyBorder="1">
      <alignment vertical="center"/>
    </xf>
    <xf numFmtId="0" fontId="0" fillId="5" borderId="0" xfId="0" applyFill="1">
      <alignment vertical="center"/>
    </xf>
    <xf numFmtId="49" fontId="0" fillId="4" borderId="0" xfId="0" applyNumberFormat="1" applyFill="1">
      <alignment vertical="center"/>
    </xf>
    <xf numFmtId="0" fontId="0" fillId="6" borderId="0" xfId="0" applyFill="1">
      <alignment vertical="center"/>
    </xf>
    <xf numFmtId="177" fontId="0" fillId="2" borderId="0" xfId="0" applyNumberFormat="1" applyFill="1">
      <alignment vertical="center"/>
    </xf>
    <xf numFmtId="0" fontId="0" fillId="2" borderId="0" xfId="0" applyFill="1">
      <alignment vertical="center"/>
    </xf>
    <xf numFmtId="0" fontId="0" fillId="2" borderId="0" xfId="0" applyFill="1" applyAlignment="1">
      <alignment horizontal="right" vertical="center"/>
    </xf>
    <xf numFmtId="178" fontId="0" fillId="4" borderId="0" xfId="1" applyNumberFormat="1" applyFont="1" applyFill="1">
      <alignment vertical="center"/>
    </xf>
    <xf numFmtId="38" fontId="0" fillId="4" borderId="0" xfId="1" applyFont="1" applyFill="1">
      <alignment vertical="center"/>
    </xf>
    <xf numFmtId="10" fontId="0" fillId="0" borderId="0" xfId="0" applyNumberFormat="1">
      <alignment vertical="center"/>
    </xf>
    <xf numFmtId="0" fontId="0" fillId="7" borderId="0" xfId="0" applyFill="1">
      <alignment vertical="center"/>
    </xf>
    <xf numFmtId="49" fontId="8" fillId="2" borderId="1" xfId="0" applyNumberFormat="1" applyFont="1" applyFill="1" applyBorder="1">
      <alignment vertical="center"/>
    </xf>
    <xf numFmtId="14" fontId="11" fillId="0" borderId="0" xfId="0" applyNumberFormat="1" applyFont="1">
      <alignment vertical="center"/>
    </xf>
    <xf numFmtId="0" fontId="12" fillId="8" borderId="0" xfId="0" applyFont="1" applyFill="1">
      <alignment vertical="center"/>
    </xf>
    <xf numFmtId="0" fontId="10" fillId="2" borderId="4" xfId="0" applyFont="1" applyFill="1" applyBorder="1">
      <alignment vertical="center"/>
    </xf>
    <xf numFmtId="0" fontId="10" fillId="9" borderId="3" xfId="0" applyFont="1" applyFill="1" applyBorder="1">
      <alignment vertical="center"/>
    </xf>
    <xf numFmtId="0" fontId="10" fillId="9" borderId="5" xfId="0" applyFont="1" applyFill="1" applyBorder="1">
      <alignment vertical="center"/>
    </xf>
    <xf numFmtId="0" fontId="10" fillId="9" borderId="6" xfId="0" applyFont="1" applyFill="1" applyBorder="1">
      <alignment vertical="center"/>
    </xf>
    <xf numFmtId="0" fontId="10" fillId="9" borderId="4" xfId="0" applyFont="1" applyFill="1" applyBorder="1">
      <alignment vertical="center"/>
    </xf>
    <xf numFmtId="0" fontId="10" fillId="5" borderId="4" xfId="0" applyFont="1" applyFill="1" applyBorder="1">
      <alignment vertical="center"/>
    </xf>
    <xf numFmtId="49" fontId="10" fillId="9" borderId="4" xfId="0" applyNumberFormat="1" applyFont="1" applyFill="1" applyBorder="1">
      <alignment vertical="center"/>
    </xf>
    <xf numFmtId="3" fontId="10" fillId="9" borderId="4" xfId="0" applyNumberFormat="1" applyFont="1" applyFill="1" applyBorder="1">
      <alignment vertical="center"/>
    </xf>
    <xf numFmtId="178" fontId="10" fillId="9" borderId="4" xfId="1" applyNumberFormat="1" applyFont="1" applyFill="1" applyBorder="1">
      <alignment vertical="center"/>
    </xf>
    <xf numFmtId="38" fontId="10" fillId="9" borderId="4" xfId="1" applyFont="1" applyFill="1" applyBorder="1">
      <alignment vertical="center"/>
    </xf>
    <xf numFmtId="10" fontId="10" fillId="9" borderId="4" xfId="0" applyNumberFormat="1" applyFont="1" applyFill="1" applyBorder="1">
      <alignment vertical="center"/>
    </xf>
    <xf numFmtId="0" fontId="10" fillId="7" borderId="4" xfId="0" applyFont="1" applyFill="1" applyBorder="1">
      <alignment vertical="center"/>
    </xf>
    <xf numFmtId="0" fontId="0" fillId="3" borderId="4" xfId="0" applyFill="1" applyBorder="1">
      <alignment vertical="center"/>
    </xf>
    <xf numFmtId="0" fontId="9" fillId="0" borderId="4" xfId="0" applyFont="1" applyBorder="1">
      <alignment vertical="center"/>
    </xf>
    <xf numFmtId="0" fontId="0" fillId="10" borderId="7" xfId="0" applyFill="1" applyBorder="1">
      <alignment vertical="center"/>
    </xf>
    <xf numFmtId="3" fontId="0" fillId="11" borderId="2" xfId="0" applyNumberFormat="1" applyFill="1" applyBorder="1" applyAlignment="1">
      <alignment vertical="center" wrapText="1"/>
    </xf>
    <xf numFmtId="0" fontId="10" fillId="12" borderId="8" xfId="0" applyFont="1" applyFill="1" applyBorder="1">
      <alignment vertical="center"/>
    </xf>
    <xf numFmtId="3" fontId="0" fillId="3" borderId="0" xfId="0" applyNumberFormat="1" applyFill="1">
      <alignment vertical="center"/>
    </xf>
    <xf numFmtId="178" fontId="0" fillId="11" borderId="0" xfId="1" applyNumberFormat="1" applyFont="1" applyFill="1">
      <alignment vertical="center"/>
    </xf>
    <xf numFmtId="38" fontId="0" fillId="3" borderId="0" xfId="1" applyFont="1" applyFill="1" applyBorder="1">
      <alignment vertical="center"/>
    </xf>
    <xf numFmtId="10" fontId="0" fillId="3" borderId="0" xfId="0" applyNumberFormat="1" applyFill="1">
      <alignment vertical="center"/>
    </xf>
    <xf numFmtId="0" fontId="0" fillId="13" borderId="0" xfId="0" applyFill="1">
      <alignment vertical="center"/>
    </xf>
    <xf numFmtId="49" fontId="0" fillId="3" borderId="0" xfId="0" applyNumberFormat="1" applyFill="1">
      <alignment vertical="center"/>
    </xf>
    <xf numFmtId="178" fontId="0" fillId="3" borderId="0" xfId="1" applyNumberFormat="1" applyFont="1" applyFill="1" applyBorder="1">
      <alignment vertical="center"/>
    </xf>
    <xf numFmtId="0" fontId="10" fillId="9" borderId="2" xfId="0" applyFont="1" applyFill="1" applyBorder="1">
      <alignment vertical="center"/>
    </xf>
    <xf numFmtId="0" fontId="10" fillId="9" borderId="9" xfId="0" applyFont="1" applyFill="1" applyBorder="1">
      <alignment vertical="center"/>
    </xf>
    <xf numFmtId="0" fontId="0" fillId="10" borderId="8" xfId="0" applyFill="1" applyBorder="1">
      <alignment vertical="center"/>
    </xf>
    <xf numFmtId="3" fontId="0" fillId="11" borderId="10" xfId="0" applyNumberFormat="1" applyFill="1" applyBorder="1">
      <alignment vertical="center"/>
    </xf>
    <xf numFmtId="3" fontId="0" fillId="11" borderId="11" xfId="0" applyNumberFormat="1" applyFill="1" applyBorder="1">
      <alignment vertical="center"/>
    </xf>
    <xf numFmtId="0" fontId="9" fillId="0" borderId="0" xfId="0" applyFont="1">
      <alignment vertical="center"/>
    </xf>
    <xf numFmtId="0" fontId="2" fillId="0" borderId="0" xfId="0" applyFont="1">
      <alignment vertical="center"/>
    </xf>
    <xf numFmtId="179" fontId="0" fillId="13" borderId="0" xfId="0" applyNumberFormat="1" applyFill="1">
      <alignment vertical="center"/>
    </xf>
    <xf numFmtId="3" fontId="0" fillId="13" borderId="0" xfId="0" applyNumberFormat="1" applyFill="1">
      <alignment vertical="center"/>
    </xf>
    <xf numFmtId="0" fontId="0" fillId="14" borderId="0" xfId="0" applyFill="1">
      <alignment vertical="center"/>
    </xf>
    <xf numFmtId="178" fontId="0" fillId="14" borderId="0" xfId="1" applyNumberFormat="1" applyFont="1" applyFill="1">
      <alignment vertical="center"/>
    </xf>
    <xf numFmtId="38" fontId="0" fillId="14" borderId="0" xfId="1" applyFont="1" applyFill="1">
      <alignment vertical="center"/>
    </xf>
    <xf numFmtId="10" fontId="0" fillId="14" borderId="0" xfId="0" applyNumberFormat="1" applyFill="1">
      <alignment vertical="center"/>
    </xf>
    <xf numFmtId="0" fontId="11" fillId="0" borderId="0" xfId="0" applyFont="1">
      <alignment vertical="center"/>
    </xf>
    <xf numFmtId="0" fontId="10" fillId="15" borderId="4" xfId="0" applyFont="1" applyFill="1" applyBorder="1">
      <alignment vertical="center"/>
    </xf>
    <xf numFmtId="0" fontId="12" fillId="5" borderId="12" xfId="0" applyFont="1" applyFill="1" applyBorder="1">
      <alignment vertical="center"/>
    </xf>
    <xf numFmtId="0" fontId="7" fillId="9" borderId="0" xfId="0" applyFont="1" applyFill="1">
      <alignment vertical="center"/>
    </xf>
    <xf numFmtId="0" fontId="10" fillId="9" borderId="0" xfId="0" applyFont="1" applyFill="1">
      <alignment vertical="center"/>
    </xf>
    <xf numFmtId="3" fontId="7" fillId="9" borderId="0" xfId="0" applyNumberFormat="1" applyFont="1" applyFill="1">
      <alignment vertical="center"/>
    </xf>
    <xf numFmtId="49" fontId="7" fillId="9" borderId="0" xfId="0" applyNumberFormat="1" applyFont="1" applyFill="1">
      <alignment vertical="center"/>
    </xf>
    <xf numFmtId="178" fontId="7" fillId="9" borderId="0" xfId="1" applyNumberFormat="1" applyFont="1" applyFill="1">
      <alignment vertical="center"/>
    </xf>
    <xf numFmtId="38" fontId="7" fillId="9" borderId="0" xfId="1" applyFont="1" applyFill="1">
      <alignment vertical="center"/>
    </xf>
    <xf numFmtId="10" fontId="7" fillId="9" borderId="0" xfId="0" applyNumberFormat="1" applyFont="1" applyFill="1">
      <alignment vertical="center"/>
    </xf>
    <xf numFmtId="0" fontId="7" fillId="7" borderId="0" xfId="0" applyFont="1" applyFill="1">
      <alignment vertical="center"/>
    </xf>
    <xf numFmtId="14" fontId="0" fillId="0" borderId="0" xfId="0" applyNumberFormat="1">
      <alignment vertical="center"/>
    </xf>
    <xf numFmtId="178" fontId="0" fillId="0" borderId="0" xfId="1" applyNumberFormat="1" applyFont="1">
      <alignment vertical="center"/>
    </xf>
    <xf numFmtId="38" fontId="0" fillId="0" borderId="0" xfId="1" applyFont="1">
      <alignment vertical="center"/>
    </xf>
    <xf numFmtId="177" fontId="0" fillId="0" borderId="0" xfId="0" applyNumberFormat="1">
      <alignment vertical="center"/>
    </xf>
    <xf numFmtId="0" fontId="0" fillId="0" borderId="0" xfId="0" applyAlignment="1">
      <alignment horizontal="right" vertical="center"/>
    </xf>
    <xf numFmtId="178" fontId="0" fillId="0" borderId="0" xfId="1" applyNumberFormat="1" applyFont="1" applyBorder="1">
      <alignment vertical="center"/>
    </xf>
    <xf numFmtId="180" fontId="0" fillId="0" borderId="0" xfId="2" applyNumberFormat="1" applyFont="1" applyBorder="1">
      <alignment vertical="center"/>
    </xf>
    <xf numFmtId="178" fontId="0" fillId="16" borderId="13" xfId="1" applyNumberFormat="1" applyFont="1" applyFill="1" applyBorder="1">
      <alignment vertical="center"/>
    </xf>
    <xf numFmtId="0" fontId="0" fillId="0" borderId="12" xfId="0" applyBorder="1">
      <alignment vertical="center"/>
    </xf>
    <xf numFmtId="178" fontId="0" fillId="16" borderId="12" xfId="1" applyNumberFormat="1" applyFont="1" applyFill="1" applyBorder="1">
      <alignment vertical="center"/>
    </xf>
    <xf numFmtId="0" fontId="0" fillId="0" borderId="14" xfId="0" applyBorder="1">
      <alignment vertical="center"/>
    </xf>
    <xf numFmtId="178" fontId="0" fillId="0" borderId="12" xfId="1" applyNumberFormat="1" applyFont="1" applyBorder="1">
      <alignment vertical="center"/>
    </xf>
    <xf numFmtId="180" fontId="0" fillId="0" borderId="12" xfId="2" applyNumberFormat="1" applyFont="1" applyBorder="1">
      <alignment vertical="center"/>
    </xf>
    <xf numFmtId="14" fontId="0" fillId="0" borderId="0" xfId="0" applyNumberFormat="1" applyAlignment="1">
      <alignment horizontal="left" vertical="center"/>
    </xf>
    <xf numFmtId="181" fontId="0" fillId="0" borderId="0" xfId="0" applyNumberFormat="1">
      <alignment vertical="center"/>
    </xf>
    <xf numFmtId="0" fontId="0" fillId="0" borderId="4" xfId="0" applyBorder="1">
      <alignment vertical="center"/>
    </xf>
    <xf numFmtId="38" fontId="0" fillId="0" borderId="4" xfId="1" applyFont="1" applyBorder="1">
      <alignment vertical="center"/>
    </xf>
    <xf numFmtId="0" fontId="0" fillId="0" borderId="0" xfId="0" applyAlignment="1">
      <alignment horizontal="left" vertical="center"/>
    </xf>
    <xf numFmtId="178" fontId="0" fillId="0" borderId="0" xfId="0" applyNumberFormat="1">
      <alignment vertical="center"/>
    </xf>
    <xf numFmtId="180" fontId="0" fillId="0" borderId="0" xfId="0" applyNumberFormat="1">
      <alignment vertical="center"/>
    </xf>
    <xf numFmtId="0" fontId="0" fillId="0" borderId="0" xfId="2" applyNumberFormat="1" applyFont="1">
      <alignment vertical="center"/>
    </xf>
    <xf numFmtId="0" fontId="0" fillId="0" borderId="0" xfId="0" applyAlignment="1">
      <alignment horizontal="left" vertical="center" indent="1"/>
    </xf>
    <xf numFmtId="38" fontId="0" fillId="2" borderId="0" xfId="1" applyFont="1" applyFill="1">
      <alignment vertical="center"/>
    </xf>
    <xf numFmtId="0" fontId="0" fillId="2" borderId="0" xfId="2" applyNumberFormat="1" applyFont="1" applyFill="1">
      <alignment vertical="center"/>
    </xf>
    <xf numFmtId="0" fontId="0" fillId="0" borderId="0" xfId="0" pivotButton="1">
      <alignment vertical="center"/>
    </xf>
    <xf numFmtId="0" fontId="10" fillId="17" borderId="4" xfId="0" applyFont="1" applyFill="1" applyBorder="1">
      <alignment vertical="center"/>
    </xf>
    <xf numFmtId="0" fontId="0" fillId="17" borderId="0" xfId="0" applyFill="1">
      <alignment vertical="center"/>
    </xf>
    <xf numFmtId="0" fontId="7" fillId="17" borderId="0" xfId="0" applyFont="1" applyFill="1">
      <alignment vertical="center"/>
    </xf>
    <xf numFmtId="0" fontId="0" fillId="0" borderId="0" xfId="0" applyAlignment="1">
      <alignment horizontal="left" vertical="center" indent="2"/>
    </xf>
  </cellXfs>
  <cellStyles count="3">
    <cellStyle name="パーセント" xfId="2" builtinId="5"/>
    <cellStyle name="桁区切り" xfId="1" builtinId="6"/>
    <cellStyle name="標準" xfId="0" builtinId="0"/>
  </cellStyles>
  <dxfs count="41">
    <dxf>
      <numFmt numFmtId="181" formatCode="#,##0_ "/>
    </dxf>
    <dxf>
      <numFmt numFmtId="181" formatCode="#,##0_ "/>
    </dxf>
    <dxf>
      <numFmt numFmtId="181" formatCode="#,##0_ "/>
    </dxf>
    <dxf>
      <numFmt numFmtId="14" formatCode="0.00%"/>
    </dxf>
    <dxf>
      <numFmt numFmtId="180" formatCode="0.0%"/>
    </dxf>
    <dxf>
      <numFmt numFmtId="181" formatCode="#,##0_ "/>
    </dxf>
    <dxf>
      <numFmt numFmtId="181" formatCode="#,##0_ "/>
    </dxf>
    <dxf>
      <numFmt numFmtId="181" formatCode="#,##0_ "/>
    </dxf>
    <dxf>
      <numFmt numFmtId="14" formatCode="0.00%"/>
    </dxf>
    <dxf>
      <numFmt numFmtId="180" formatCode="0.0%"/>
    </dxf>
    <dxf>
      <numFmt numFmtId="181" formatCode="#,##0_ "/>
    </dxf>
    <dxf>
      <numFmt numFmtId="181" formatCode="#,##0_ "/>
    </dxf>
    <dxf>
      <numFmt numFmtId="181" formatCode="#,##0_ "/>
    </dxf>
    <dxf>
      <numFmt numFmtId="14" formatCode="0.00%"/>
    </dxf>
    <dxf>
      <numFmt numFmtId="180" formatCode="0.0%"/>
    </dxf>
    <dxf>
      <numFmt numFmtId="180" formatCode="0.0%"/>
    </dxf>
    <dxf>
      <numFmt numFmtId="14" formatCode="0.00%"/>
    </dxf>
    <dxf>
      <numFmt numFmtId="181" formatCode="#,##0_ "/>
    </dxf>
    <dxf>
      <numFmt numFmtId="181" formatCode="#,##0_ "/>
    </dxf>
    <dxf>
      <numFmt numFmtId="181" formatCode="#,##0_ "/>
    </dxf>
    <dxf>
      <numFmt numFmtId="180" formatCode="0.0%"/>
    </dxf>
    <dxf>
      <numFmt numFmtId="14" formatCode="0.00%"/>
    </dxf>
    <dxf>
      <numFmt numFmtId="181" formatCode="#,##0_ "/>
    </dxf>
    <dxf>
      <numFmt numFmtId="181" formatCode="#,##0_ "/>
    </dxf>
    <dxf>
      <numFmt numFmtId="181" formatCode="#,##0_ "/>
    </dxf>
    <dxf>
      <numFmt numFmtId="180" formatCode="0.0%"/>
    </dxf>
    <dxf>
      <numFmt numFmtId="14" formatCode="0.00%"/>
    </dxf>
    <dxf>
      <numFmt numFmtId="181" formatCode="#,##0_ "/>
    </dxf>
    <dxf>
      <numFmt numFmtId="181" formatCode="#,##0_ "/>
    </dxf>
    <dxf>
      <numFmt numFmtId="181" formatCode="#,##0_ "/>
    </dxf>
    <dxf>
      <numFmt numFmtId="176" formatCode="0_ 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  <alignment horizontal="center" vertical="center" textRotation="0" wrapText="0" relativeIndent="0" justifyLastLine="0" shrinkToFit="0" readingOrder="0"/>
    </dxf>
    <dxf>
      <numFmt numFmtId="30" formatCode="@"/>
      <alignment horizontal="center" vertical="center" textRotation="0" wrapText="0" relative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0" formatCode="@"/>
    </dxf>
    <dxf>
      <font>
        <strike val="0"/>
        <outline val="0"/>
        <shadow val="0"/>
        <u val="none"/>
        <vertAlign val="baseline"/>
        <sz val="11"/>
        <color auto="1"/>
        <name val="游ゴシック"/>
        <scheme val="minor"/>
      </font>
      <numFmt numFmtId="30" formatCode="@"/>
      <fill>
        <patternFill patternType="solid"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00</a:t>
            </a:r>
            <a:r>
              <a:rPr lang="en-US" altLang="ja-JP" baseline="0"/>
              <a:t> </a:t>
            </a:r>
            <a:r>
              <a:rPr lang="ja-JP" altLang="en-US" baseline="0"/>
              <a:t>長期投資の</a:t>
            </a:r>
            <a:r>
              <a:rPr lang="en-US" altLang="ja-JP" baseline="0"/>
              <a:t>My</a:t>
            </a:r>
            <a:r>
              <a:rPr lang="ja-JP" altLang="en-US" baseline="0"/>
              <a:t>ポートフォリオは？</a:t>
            </a:r>
            <a:endParaRPr lang="ja-JP" altLang="en-US"/>
          </a:p>
        </c:rich>
      </c:tx>
      <c:layout>
        <c:manualLayout>
          <c:xMode val="edge"/>
          <c:yMode val="edge"/>
          <c:x val="0.15930485948246947"/>
          <c:y val="2.9785375263480452E-2"/>
        </c:manualLayout>
      </c:layout>
      <c:overlay val="1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7026404727947891"/>
          <c:y val="0.2000377203243166"/>
          <c:w val="0.66728110855277256"/>
          <c:h val="0.75065477987845464"/>
        </c:manualLayout>
      </c:layout>
      <c:doughnutChart>
        <c:varyColors val="1"/>
        <c:ser>
          <c:idx val="0"/>
          <c:order val="0"/>
          <c:spPr>
            <a:ln w="44450"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5D4-4325-A114-84890A6A3DAD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65D4-4325-A114-84890A6A3DAD}"/>
              </c:ext>
            </c:extLst>
          </c:dPt>
          <c:dPt>
            <c:idx val="4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65D4-4325-A114-84890A6A3DAD}"/>
              </c:ext>
            </c:extLst>
          </c:dPt>
          <c:dPt>
            <c:idx val="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65D4-4325-A114-84890A6A3DAD}"/>
              </c:ext>
            </c:extLst>
          </c:dPt>
          <c:dPt>
            <c:idx val="7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65D4-4325-A114-84890A6A3DAD}"/>
              </c:ext>
            </c:extLst>
          </c:dPt>
          <c:dPt>
            <c:idx val="8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65D4-4325-A114-84890A6A3DAD}"/>
              </c:ext>
            </c:extLst>
          </c:dPt>
          <c:dPt>
            <c:idx val="9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65D4-4325-A114-84890A6A3DAD}"/>
              </c:ext>
            </c:extLst>
          </c:dPt>
          <c:dLbls>
            <c:dLbl>
              <c:idx val="5"/>
              <c:layout>
                <c:manualLayout>
                  <c:x val="-3.2407407407407642E-2"/>
                  <c:y val="-1.56657963446475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D4-4325-A114-84890A6A3DAD}"/>
                </c:ext>
              </c:extLst>
            </c:dLbl>
            <c:dLbl>
              <c:idx val="7"/>
              <c:layout>
                <c:manualLayout>
                  <c:x val="-9.8982244482662227E-2"/>
                  <c:y val="-0.2892046581668899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D4-4325-A114-84890A6A3DAD}"/>
                </c:ext>
              </c:extLst>
            </c:dLbl>
            <c:dLbl>
              <c:idx val="8"/>
              <c:layout>
                <c:manualLayout>
                  <c:x val="-2.469135587981805E-2"/>
                  <c:y val="-0.2767940851404398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D4-4325-A114-84890A6A3DAD}"/>
                </c:ext>
              </c:extLst>
            </c:dLbl>
            <c:dLbl>
              <c:idx val="9"/>
              <c:layout>
                <c:manualLayout>
                  <c:x val="5.1589143037727707E-2"/>
                  <c:y val="-0.271829855929862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D4-4325-A114-84890A6A3DAD}"/>
                </c:ext>
              </c:extLst>
            </c:dLbl>
            <c:numFmt formatCode="0.0%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prstClr val="black"/>
                </a:solidFill>
                <a:beve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'【D】見える化・家族親子3人分(自作）'!$G$15:$G$24</c:f>
              <c:strCache>
                <c:ptCount val="8"/>
                <c:pt idx="0">
                  <c:v>1株式・投信等</c:v>
                </c:pt>
                <c:pt idx="1">
                  <c:v>1株式</c:v>
                </c:pt>
                <c:pt idx="2">
                  <c:v>1投信</c:v>
                </c:pt>
                <c:pt idx="3">
                  <c:v>2現金・米国債等</c:v>
                </c:pt>
                <c:pt idx="4">
                  <c:v>2現金</c:v>
                </c:pt>
                <c:pt idx="5">
                  <c:v>2米国債等</c:v>
                </c:pt>
                <c:pt idx="6">
                  <c:v>3貴金属･ｺﾓ・仮通</c:v>
                </c:pt>
                <c:pt idx="7">
                  <c:v>3貴金属</c:v>
                </c:pt>
              </c:strCache>
            </c:strRef>
          </c:cat>
          <c:val>
            <c:numRef>
              <c:f>'【D】見える化・家族親子3人分(自作）'!$H$15:$H$24</c:f>
              <c:numCache>
                <c:formatCode>#,##0_);[Red]\(#,##0\)</c:formatCode>
                <c:ptCount val="10"/>
                <c:pt idx="1">
                  <c:v>3022738</c:v>
                </c:pt>
                <c:pt idx="2">
                  <c:v>98158</c:v>
                </c:pt>
                <c:pt idx="4">
                  <c:v>2730748</c:v>
                </c:pt>
                <c:pt idx="5">
                  <c:v>114870</c:v>
                </c:pt>
                <c:pt idx="7">
                  <c:v>452964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5D4-4325-A114-84890A6A3DAD}"/>
            </c:ext>
          </c:extLst>
        </c:ser>
        <c:ser>
          <c:idx val="1"/>
          <c:order val="1"/>
          <c:spPr>
            <a:ln w="57150">
              <a:solidFill>
                <a:schemeClr val="bg1">
                  <a:alpha val="52000"/>
                </a:schemeClr>
              </a:solidFill>
            </a:ln>
          </c:spPr>
          <c:dPt>
            <c:idx val="0"/>
            <c:bubble3D val="0"/>
            <c:spPr>
              <a:solidFill>
                <a:srgbClr val="92D050"/>
              </a:solidFill>
              <a:ln w="57150">
                <a:solidFill>
                  <a:schemeClr val="bg1">
                    <a:alpha val="52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0-65D4-4325-A114-84890A6A3DAD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57150">
                <a:solidFill>
                  <a:schemeClr val="bg1">
                    <a:alpha val="52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2-65D4-4325-A114-84890A6A3DAD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 w="57150">
                <a:solidFill>
                  <a:schemeClr val="bg1">
                    <a:alpha val="52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4-65D4-4325-A114-84890A6A3DAD}"/>
              </c:ext>
            </c:extLst>
          </c:dPt>
          <c:dLbls>
            <c:dLbl>
              <c:idx val="0"/>
              <c:layout>
                <c:manualLayout>
                  <c:x val="6.5338534072130238E-3"/>
                  <c:y val="-4.755069454438337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D4-4325-A114-84890A6A3DAD}"/>
                </c:ext>
              </c:extLst>
            </c:dLbl>
            <c:dLbl>
              <c:idx val="3"/>
              <c:layout>
                <c:manualLayout>
                  <c:x val="-2.2726018785716492E-2"/>
                  <c:y val="7.750108463164791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D4-4325-A114-84890A6A3DAD}"/>
                </c:ext>
              </c:extLst>
            </c:dLbl>
            <c:dLbl>
              <c:idx val="6"/>
              <c:layout>
                <c:manualLayout>
                  <c:x val="-5.4333138913191898E-3"/>
                  <c:y val="-4.11575968147584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D4-4325-A114-84890A6A3DAD}"/>
                </c:ext>
              </c:extLst>
            </c:dLbl>
            <c:numFmt formatCode="0.0%" sourceLinked="0"/>
            <c:spPr>
              <a:solidFill>
                <a:srgbClr val="F79646">
                  <a:lumMod val="40000"/>
                  <a:lumOff val="60000"/>
                </a:srgbClr>
              </a:solidFill>
              <a:ln w="25400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1100" b="1" i="0" baseline="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'【D】見える化・家族親子3人分(自作）'!$G$15:$G$24</c:f>
              <c:strCache>
                <c:ptCount val="8"/>
                <c:pt idx="0">
                  <c:v>1株式・投信等</c:v>
                </c:pt>
                <c:pt idx="1">
                  <c:v>1株式</c:v>
                </c:pt>
                <c:pt idx="2">
                  <c:v>1投信</c:v>
                </c:pt>
                <c:pt idx="3">
                  <c:v>2現金・米国債等</c:v>
                </c:pt>
                <c:pt idx="4">
                  <c:v>2現金</c:v>
                </c:pt>
                <c:pt idx="5">
                  <c:v>2米国債等</c:v>
                </c:pt>
                <c:pt idx="6">
                  <c:v>3貴金属･ｺﾓ・仮通</c:v>
                </c:pt>
                <c:pt idx="7">
                  <c:v>3貴金属</c:v>
                </c:pt>
              </c:strCache>
            </c:strRef>
          </c:cat>
          <c:val>
            <c:numRef>
              <c:f>'【D】見える化・家族親子3人分(自作）'!$I$15:$I$24</c:f>
              <c:numCache>
                <c:formatCode>#,##0_);[Red]\(#,##0\)</c:formatCode>
                <c:ptCount val="10"/>
                <c:pt idx="0">
                  <c:v>3120896</c:v>
                </c:pt>
                <c:pt idx="3">
                  <c:v>2845618</c:v>
                </c:pt>
                <c:pt idx="6">
                  <c:v>452964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5D4-4325-A114-84890A6A3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16"/>
      </c:doughnutChart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00</a:t>
            </a:r>
            <a:r>
              <a:rPr lang="en-US" altLang="ja-JP" baseline="0"/>
              <a:t> </a:t>
            </a:r>
            <a:r>
              <a:rPr lang="ja-JP" altLang="en-US" baseline="0"/>
              <a:t>長期投資の</a:t>
            </a:r>
            <a:r>
              <a:rPr lang="en-US" altLang="ja-JP" baseline="0"/>
              <a:t>My</a:t>
            </a:r>
            <a:r>
              <a:rPr lang="ja-JP" altLang="en-US" baseline="0"/>
              <a:t>ポートフォリオは？</a:t>
            </a:r>
            <a:endParaRPr lang="ja-JP" altLang="en-US"/>
          </a:p>
        </c:rich>
      </c:tx>
      <c:layout>
        <c:manualLayout>
          <c:xMode val="edge"/>
          <c:yMode val="edge"/>
          <c:x val="0.16811434810460904"/>
          <c:y val="3.9584860899156832E-2"/>
        </c:manualLayout>
      </c:layout>
      <c:overlay val="1"/>
      <c:spPr>
        <a:solidFill>
          <a:schemeClr val="bg1"/>
        </a:solidFill>
      </c:spPr>
    </c:title>
    <c:autoTitleDeleted val="0"/>
    <c:view3D>
      <c:rotX val="4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494533537175706"/>
          <c:y val="0.19003651061308105"/>
          <c:w val="0.66728110855277289"/>
          <c:h val="0.75065477987845464"/>
        </c:manualLayout>
      </c:layout>
      <c:pie3DChart>
        <c:varyColors val="1"/>
        <c:ser>
          <c:idx val="0"/>
          <c:order val="0"/>
          <c:spPr>
            <a:ln w="44450"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718-43DE-9993-13837C568422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718-43DE-9993-13837C568422}"/>
              </c:ext>
            </c:extLst>
          </c:dPt>
          <c:dPt>
            <c:idx val="4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A718-43DE-9993-13837C568422}"/>
              </c:ext>
            </c:extLst>
          </c:dPt>
          <c:dPt>
            <c:idx val="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A718-43DE-9993-13837C568422}"/>
              </c:ext>
            </c:extLst>
          </c:dPt>
          <c:dPt>
            <c:idx val="7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A718-43DE-9993-13837C568422}"/>
              </c:ext>
            </c:extLst>
          </c:dPt>
          <c:dPt>
            <c:idx val="8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A718-43DE-9993-13837C568422}"/>
              </c:ext>
            </c:extLst>
          </c:dPt>
          <c:dPt>
            <c:idx val="9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A718-43DE-9993-13837C568422}"/>
              </c:ext>
            </c:extLst>
          </c:dPt>
          <c:dLbls>
            <c:dLbl>
              <c:idx val="5"/>
              <c:layout>
                <c:manualLayout>
                  <c:x val="-3.2407407407407655E-2"/>
                  <c:y val="-1.56657963446475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18-43DE-9993-13837C568422}"/>
                </c:ext>
              </c:extLst>
            </c:dLbl>
            <c:dLbl>
              <c:idx val="7"/>
              <c:layout>
                <c:manualLayout>
                  <c:x val="-5.9339158048730814E-2"/>
                  <c:y val="-8.67537786697701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18-43DE-9993-13837C568422}"/>
                </c:ext>
              </c:extLst>
            </c:dLbl>
            <c:dLbl>
              <c:idx val="8"/>
              <c:layout>
                <c:manualLayout>
                  <c:x val="-2.0286615952728036E-2"/>
                  <c:y val="-8.56997461949987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18-43DE-9993-13837C568422}"/>
                </c:ext>
              </c:extLst>
            </c:dLbl>
            <c:dLbl>
              <c:idx val="9"/>
              <c:layout>
                <c:manualLayout>
                  <c:x val="3.1767659268369407E-2"/>
                  <c:y val="-8.56997461949987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18-43DE-9993-13837C568422}"/>
                </c:ext>
              </c:extLst>
            </c:dLbl>
            <c:numFmt formatCode="0.0%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prstClr val="black"/>
                </a:solidFill>
                <a:beve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'【D】見える化・家族親子3人分(自作）'!$G$15:$G$24</c:f>
              <c:strCache>
                <c:ptCount val="8"/>
                <c:pt idx="0">
                  <c:v>1株式・投信等</c:v>
                </c:pt>
                <c:pt idx="1">
                  <c:v>1株式</c:v>
                </c:pt>
                <c:pt idx="2">
                  <c:v>1投信</c:v>
                </c:pt>
                <c:pt idx="3">
                  <c:v>2現金・米国債等</c:v>
                </c:pt>
                <c:pt idx="4">
                  <c:v>2現金</c:v>
                </c:pt>
                <c:pt idx="5">
                  <c:v>2米国債等</c:v>
                </c:pt>
                <c:pt idx="6">
                  <c:v>3貴金属･ｺﾓ・仮通</c:v>
                </c:pt>
                <c:pt idx="7">
                  <c:v>3貴金属</c:v>
                </c:pt>
              </c:strCache>
            </c:strRef>
          </c:cat>
          <c:val>
            <c:numRef>
              <c:f>'【D】見える化・家族親子3人分(自作）'!$H$15:$H$24</c:f>
              <c:numCache>
                <c:formatCode>#,##0_);[Red]\(#,##0\)</c:formatCode>
                <c:ptCount val="10"/>
                <c:pt idx="1">
                  <c:v>3022738</c:v>
                </c:pt>
                <c:pt idx="2">
                  <c:v>98158</c:v>
                </c:pt>
                <c:pt idx="4">
                  <c:v>2730748</c:v>
                </c:pt>
                <c:pt idx="5">
                  <c:v>114870</c:v>
                </c:pt>
                <c:pt idx="7">
                  <c:v>452964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718-43DE-9993-13837C568422}"/>
            </c:ext>
          </c:extLst>
        </c:ser>
        <c:ser>
          <c:idx val="1"/>
          <c:order val="1"/>
          <c:spPr>
            <a:ln w="57150">
              <a:solidFill>
                <a:srgbClr val="1F497D">
                  <a:lumMod val="60000"/>
                  <a:lumOff val="40000"/>
                  <a:alpha val="52000"/>
                </a:srgbClr>
              </a:solidFill>
            </a:ln>
          </c:spPr>
          <c:dPt>
            <c:idx val="0"/>
            <c:bubble3D val="0"/>
            <c:spPr>
              <a:solidFill>
                <a:srgbClr val="92D050"/>
              </a:solidFill>
              <a:ln w="57150">
                <a:solidFill>
                  <a:srgbClr val="1F497D">
                    <a:lumMod val="60000"/>
                    <a:lumOff val="40000"/>
                    <a:alpha val="52000"/>
                  </a:srgb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0-A718-43DE-9993-13837C568422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57150">
                <a:solidFill>
                  <a:srgbClr val="1F497D">
                    <a:lumMod val="60000"/>
                    <a:lumOff val="40000"/>
                    <a:alpha val="52000"/>
                  </a:srgb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2-A718-43DE-9993-13837C568422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 w="57150">
                <a:solidFill>
                  <a:srgbClr val="1F497D">
                    <a:lumMod val="60000"/>
                    <a:lumOff val="40000"/>
                    <a:alpha val="52000"/>
                  </a:srgb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4-A718-43DE-9993-13837C568422}"/>
              </c:ext>
            </c:extLst>
          </c:dPt>
          <c:dLbls>
            <c:dLbl>
              <c:idx val="0"/>
              <c:layout>
                <c:manualLayout>
                  <c:x val="6.5338534072130281E-3"/>
                  <c:y val="-4.75506945443834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18-43DE-9993-13837C568422}"/>
                </c:ext>
              </c:extLst>
            </c:dLbl>
            <c:dLbl>
              <c:idx val="3"/>
              <c:layout>
                <c:manualLayout>
                  <c:x val="-2.2726018785716492E-2"/>
                  <c:y val="7.750108463164791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18-43DE-9993-13837C568422}"/>
                </c:ext>
              </c:extLst>
            </c:dLbl>
            <c:dLbl>
              <c:idx val="6"/>
              <c:layout>
                <c:manualLayout>
                  <c:x val="-5.4333138913191933E-3"/>
                  <c:y val="-4.11575968147584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18-43DE-9993-13837C568422}"/>
                </c:ext>
              </c:extLst>
            </c:dLbl>
            <c:numFmt formatCode="0.0%" sourceLinked="0"/>
            <c:spPr>
              <a:solidFill>
                <a:srgbClr val="F79646">
                  <a:lumMod val="40000"/>
                  <a:lumOff val="60000"/>
                </a:srgbClr>
              </a:solidFill>
              <a:ln w="25400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1100" b="1" i="0" baseline="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'【D】見える化・家族親子3人分(自作）'!$G$15:$G$24</c:f>
              <c:strCache>
                <c:ptCount val="8"/>
                <c:pt idx="0">
                  <c:v>1株式・投信等</c:v>
                </c:pt>
                <c:pt idx="1">
                  <c:v>1株式</c:v>
                </c:pt>
                <c:pt idx="2">
                  <c:v>1投信</c:v>
                </c:pt>
                <c:pt idx="3">
                  <c:v>2現金・米国債等</c:v>
                </c:pt>
                <c:pt idx="4">
                  <c:v>2現金</c:v>
                </c:pt>
                <c:pt idx="5">
                  <c:v>2米国債等</c:v>
                </c:pt>
                <c:pt idx="6">
                  <c:v>3貴金属･ｺﾓ・仮通</c:v>
                </c:pt>
                <c:pt idx="7">
                  <c:v>3貴金属</c:v>
                </c:pt>
              </c:strCache>
            </c:strRef>
          </c:cat>
          <c:val>
            <c:numRef>
              <c:f>'【D】見える化・家族親子3人分(自作）'!$I$15:$I$24</c:f>
              <c:numCache>
                <c:formatCode>#,##0_);[Red]\(#,##0\)</c:formatCode>
                <c:ptCount val="10"/>
                <c:pt idx="0">
                  <c:v>3120896</c:v>
                </c:pt>
                <c:pt idx="3">
                  <c:v>2845618</c:v>
                </c:pt>
                <c:pt idx="6">
                  <c:v>452964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18-43DE-9993-13837C568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[20220414【公開用】20-楽天証券（家族・親子３人）Ver..xlsx]【D】見える化・家族親子3人分(自作）!ﾋﾟﾎﾞｯﾄﾃｰﾌﾞﾙ7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長期投資の</a:t>
            </a:r>
            <a:r>
              <a:rPr lang="en-US"/>
              <a:t>My</a:t>
            </a:r>
            <a:r>
              <a:rPr lang="ja-JP"/>
              <a:t>ポートフォリオは？</a:t>
            </a:r>
            <a:endParaRPr lang="en-US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4.5428650366072652E-2"/>
              <c:y val="9.6029603551983006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5147630888244232"/>
                  <c:h val="0.10455666201608951"/>
                </c:manualLayout>
              </c15:layout>
            </c:ext>
          </c:extLst>
        </c:dLbl>
      </c:pivotFmt>
      <c:pivotFmt>
        <c:idx val="6"/>
        <c:dLbl>
          <c:idx val="0"/>
          <c:layout>
            <c:manualLayout>
              <c:x val="0.19337919602154993"/>
              <c:y val="4.6581885147826796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6177344937146013"/>
                  <c:h val="0.10455666201608951"/>
                </c:manualLayout>
              </c15:layout>
            </c:ext>
          </c:extLst>
        </c:dLbl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0.17662857655260833"/>
              <c:y val="8.959189922141543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  <c15:layout>
                <c:manualLayout>
                  <c:w val="0.25137546567924363"/>
                  <c:h val="0.10318393278928228"/>
                </c:manualLayout>
              </c15:layout>
            </c:ext>
          </c:extLst>
        </c:dLbl>
      </c:pivotFmt>
      <c:pivotFmt>
        <c:idx val="25"/>
        <c:spPr>
          <a:solidFill>
            <a:srgbClr val="FF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-7.9223944451984971E-3"/>
              <c:y val="6.5494285589312251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26"/>
        <c:spPr>
          <a:solidFill>
            <a:srgbClr val="92D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7"/>
        <c:spPr>
          <a:solidFill>
            <a:srgbClr val="00B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8"/>
        <c:spPr>
          <a:solidFill>
            <a:srgbClr val="C0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  <c15:layout>
                <c:manualLayout>
                  <c:w val="0.22776761686366623"/>
                  <c:h val="0.10318393278928228"/>
                </c:manualLayout>
              </c15:layout>
            </c:ext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45"/>
        <c:spPr>
          <a:solidFill>
            <a:srgbClr val="92D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6"/>
        <c:spPr>
          <a:solidFill>
            <a:srgbClr val="00B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7"/>
        <c:spPr>
          <a:solidFill>
            <a:srgbClr val="C0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8"/>
        <c:spPr>
          <a:solidFill>
            <a:srgbClr val="FF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6.0589760584920618E-2"/>
              <c:y val="-1.5517734320560332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0.21205952497224276"/>
              <c:y val="1.216499815737433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6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6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6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6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</c:pivotFmts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7419355070860681E-2"/>
          <c:y val="0.19978176512491094"/>
          <c:w val="0.698073462857281"/>
          <c:h val="0.79828505192646559"/>
        </c:manualLayout>
      </c:layout>
      <c:pie3DChart>
        <c:varyColors val="1"/>
        <c:ser>
          <c:idx val="0"/>
          <c:order val="0"/>
          <c:tx>
            <c:strRef>
              <c:f>'【D】見える化・家族親子3人分(自作）'!$B$13:$B$14</c:f>
              <c:strCache>
                <c:ptCount val="1"/>
                <c:pt idx="0">
                  <c:v>合計 / 時価評価額[円]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07E-4D9B-AB41-493FFD0B325C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507E-4D9B-AB41-493FFD0B325C}"/>
              </c:ext>
            </c:extLst>
          </c:dPt>
          <c:dPt>
            <c:idx val="2"/>
            <c:bubble3D val="0"/>
            <c:spPr>
              <a:solidFill>
                <a:srgbClr val="C0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507E-4D9B-AB41-493FFD0B325C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507E-4D9B-AB41-493FFD0B325C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507E-4D9B-AB41-493FFD0B325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6418-4499-8B4C-4480A61A787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6418-4499-8B4C-4480A61A787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6418-4499-8B4C-4480A61A787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6418-4499-8B4C-4480A61A787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6418-4499-8B4C-4480A61A787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6418-4499-8B4C-4480A61A78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6418-4499-8B4C-4480A61A787B}"/>
              </c:ext>
            </c:extLst>
          </c:dPt>
          <c:dLbls>
            <c:dLbl>
              <c:idx val="3"/>
              <c:layout>
                <c:manualLayout>
                  <c:x val="6.0589760584920618E-2"/>
                  <c:y val="-1.55177343205603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E-4D9B-AB41-493FFD0B325C}"/>
                </c:ext>
              </c:extLst>
            </c:dLbl>
            <c:dLbl>
              <c:idx val="4"/>
              <c:layout>
                <c:manualLayout>
                  <c:x val="0.21205952497224276"/>
                  <c:y val="1.2164998157374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7E-4D9B-AB41-493FFD0B325C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'【D】見える化・家族親子3人分(自作）'!$A$15:$A$23</c:f>
              <c:multiLvlStrCache>
                <c:ptCount val="5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2米国債など</c:v>
                  </c:pt>
                  <c:pt idx="4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4">
                    <c:v>3貴金属･ｺﾓ・仮通</c:v>
                  </c:pt>
                </c:lvl>
              </c:multiLvlStrCache>
            </c:multiLvlStrRef>
          </c:cat>
          <c:val>
            <c:numRef>
              <c:f>'【D】見える化・家族親子3人分(自作）'!$B$15:$B$23</c:f>
              <c:numCache>
                <c:formatCode>#,##0_ </c:formatCode>
                <c:ptCount val="5"/>
                <c:pt idx="0">
                  <c:v>3022738</c:v>
                </c:pt>
                <c:pt idx="1">
                  <c:v>98158</c:v>
                </c:pt>
                <c:pt idx="2">
                  <c:v>2730748</c:v>
                </c:pt>
                <c:pt idx="3">
                  <c:v>114870</c:v>
                </c:pt>
                <c:pt idx="4">
                  <c:v>452964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7E-4D9B-AB41-493FFD0B325C}"/>
            </c:ext>
          </c:extLst>
        </c:ser>
        <c:ser>
          <c:idx val="1"/>
          <c:order val="1"/>
          <c:tx>
            <c:strRef>
              <c:f>'【D】見える化・家族親子3人分(自作）'!$C$13:$C$14</c:f>
              <c:strCache>
                <c:ptCount val="1"/>
                <c:pt idx="0">
                  <c:v>時価・割合（％）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507E-4D9B-AB41-493FFD0B325C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507E-4D9B-AB41-493FFD0B325C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507E-4D9B-AB41-493FFD0B325C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2-507E-4D9B-AB41-493FFD0B325C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4-507E-4D9B-AB41-493FFD0B325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3-6418-4499-8B4C-4480A61A787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5-6418-4499-8B4C-4480A61A787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7-6418-4499-8B4C-4480A61A787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9-6418-4499-8B4C-4480A61A787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B-6418-4499-8B4C-4480A61A787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D-6418-4499-8B4C-4480A61A78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F-6418-4499-8B4C-4480A61A787B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'【D】見える化・家族親子3人分(自作）'!$A$15:$A$23</c:f>
              <c:multiLvlStrCache>
                <c:ptCount val="5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2米国債など</c:v>
                  </c:pt>
                  <c:pt idx="4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4">
                    <c:v>3貴金属･ｺﾓ・仮通</c:v>
                  </c:pt>
                </c:lvl>
              </c:multiLvlStrCache>
            </c:multiLvlStrRef>
          </c:cat>
          <c:val>
            <c:numRef>
              <c:f>'【D】見える化・家族親子3人分(自作）'!$C$15:$C$23</c:f>
              <c:numCache>
                <c:formatCode>0.00%</c:formatCode>
                <c:ptCount val="5"/>
                <c:pt idx="0">
                  <c:v>0.47086974984570396</c:v>
                </c:pt>
                <c:pt idx="1">
                  <c:v>1.5290651358256855E-2</c:v>
                </c:pt>
                <c:pt idx="2">
                  <c:v>0.42538474312085811</c:v>
                </c:pt>
                <c:pt idx="3">
                  <c:v>1.7893978295431497E-2</c:v>
                </c:pt>
                <c:pt idx="4">
                  <c:v>7.0560877379749573E-2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07E-4D9B-AB41-493FFD0B325C}"/>
            </c:ext>
          </c:extLst>
        </c:ser>
        <c:ser>
          <c:idx val="2"/>
          <c:order val="2"/>
          <c:tx>
            <c:strRef>
              <c:f>'【D】見える化・家族親子3人分(自作）'!$D$13:$D$14</c:f>
              <c:strCache>
                <c:ptCount val="1"/>
                <c:pt idx="0">
                  <c:v>合計 / 評価損益[円]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507E-4D9B-AB41-493FFD0B325C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9-507E-4D9B-AB41-493FFD0B325C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B-507E-4D9B-AB41-493FFD0B325C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D-507E-4D9B-AB41-493FFD0B325C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F-507E-4D9B-AB41-493FFD0B325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B-6418-4499-8B4C-4480A61A787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D-6418-4499-8B4C-4480A61A787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F-6418-4499-8B4C-4480A61A787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1-6418-4499-8B4C-4480A61A787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3-6418-4499-8B4C-4480A61A787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5-6418-4499-8B4C-4480A61A78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7-6418-4499-8B4C-4480A61A787B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'【D】見える化・家族親子3人分(自作）'!$A$15:$A$23</c:f>
              <c:multiLvlStrCache>
                <c:ptCount val="5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2米国債など</c:v>
                  </c:pt>
                  <c:pt idx="4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4">
                    <c:v>3貴金属･ｺﾓ・仮通</c:v>
                  </c:pt>
                </c:lvl>
              </c:multiLvlStrCache>
            </c:multiLvlStrRef>
          </c:cat>
          <c:val>
            <c:numRef>
              <c:f>'【D】見える化・家族親子3人分(自作）'!$D$15:$D$23</c:f>
              <c:numCache>
                <c:formatCode>#,##0_ ;[Red]\-#,##0\ </c:formatCode>
                <c:ptCount val="5"/>
                <c:pt idx="0">
                  <c:v>400376</c:v>
                </c:pt>
                <c:pt idx="1">
                  <c:v>-9100</c:v>
                </c:pt>
                <c:pt idx="3">
                  <c:v>4614</c:v>
                </c:pt>
                <c:pt idx="4">
                  <c:v>16324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07E-4D9B-AB41-493FFD0B325C}"/>
            </c:ext>
          </c:extLst>
        </c:ser>
        <c:ser>
          <c:idx val="3"/>
          <c:order val="3"/>
          <c:tx>
            <c:strRef>
              <c:f>'【D】見える化・家族親子3人分(自作）'!$E$13:$E$14</c:f>
              <c:strCache>
                <c:ptCount val="1"/>
                <c:pt idx="0">
                  <c:v>評価・損益　（％）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2-507E-4D9B-AB41-493FFD0B325C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4-507E-4D9B-AB41-493FFD0B325C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6-507E-4D9B-AB41-493FFD0B325C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8-507E-4D9B-AB41-493FFD0B325C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A-507E-4D9B-AB41-493FFD0B325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3-6418-4499-8B4C-4480A61A787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5-6418-4499-8B4C-4480A61A787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7-6418-4499-8B4C-4480A61A787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9-6418-4499-8B4C-4480A61A787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B-6418-4499-8B4C-4480A61A787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D-6418-4499-8B4C-4480A61A78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F-6418-4499-8B4C-4480A61A787B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'【D】見える化・家族親子3人分(自作）'!$A$15:$A$23</c:f>
              <c:multiLvlStrCache>
                <c:ptCount val="5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2米国債など</c:v>
                  </c:pt>
                  <c:pt idx="4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4">
                    <c:v>3貴金属･ｺﾓ・仮通</c:v>
                  </c:pt>
                </c:lvl>
              </c:multiLvlStrCache>
            </c:multiLvlStrRef>
          </c:cat>
          <c:val>
            <c:numRef>
              <c:f>'【D】見える化・家族親子3人分(自作）'!$E$15:$E$23</c:f>
              <c:numCache>
                <c:formatCode>0.0%</c:formatCode>
                <c:ptCount val="5"/>
                <c:pt idx="0">
                  <c:v>0.15267762421816666</c:v>
                </c:pt>
                <c:pt idx="1">
                  <c:v>-8.4842156296033866E-2</c:v>
                </c:pt>
                <c:pt idx="2">
                  <c:v>0</c:v>
                </c:pt>
                <c:pt idx="3">
                  <c:v>4.1848062690465822E-2</c:v>
                </c:pt>
                <c:pt idx="4">
                  <c:v>3.7385489190179554E-2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507E-4D9B-AB41-493FFD0B325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[20220414【公開用】20-楽天証券（家族・親子３人）Ver..xlsx]【使い方①】家族分・個人毎!ﾋﾟﾎﾞｯﾄﾃｰﾌﾞﾙ7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長期投資の</a:t>
            </a:r>
            <a:r>
              <a:rPr lang="en-US"/>
              <a:t>My</a:t>
            </a:r>
            <a:r>
              <a:rPr lang="ja-JP"/>
              <a:t>ポートフォリオは？</a:t>
            </a:r>
            <a:endParaRPr lang="en-US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4.5428650366072652E-2"/>
              <c:y val="9.6029603551983006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5147630888244232"/>
                  <c:h val="0.10455666201608951"/>
                </c:manualLayout>
              </c15:layout>
            </c:ext>
          </c:extLst>
        </c:dLbl>
      </c:pivotFmt>
      <c:pivotFmt>
        <c:idx val="6"/>
        <c:dLbl>
          <c:idx val="0"/>
          <c:layout>
            <c:manualLayout>
              <c:x val="0.19337919602154993"/>
              <c:y val="4.6581885147826796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6177344937146013"/>
                  <c:h val="0.10455666201608951"/>
                </c:manualLayout>
              </c15:layout>
            </c:ext>
          </c:extLst>
        </c:dLbl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0.17662857655260833"/>
              <c:y val="8.959189922141543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  <c15:layout>
                <c:manualLayout>
                  <c:w val="0.25137546567924363"/>
                  <c:h val="0.10318393278928228"/>
                </c:manualLayout>
              </c15:layout>
            </c:ext>
          </c:extLst>
        </c:dLbl>
      </c:pivotFmt>
      <c:pivotFmt>
        <c:idx val="25"/>
        <c:spPr>
          <a:solidFill>
            <a:srgbClr val="FF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-7.9223944451984971E-3"/>
              <c:y val="6.5494285589312251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26"/>
        <c:spPr>
          <a:solidFill>
            <a:srgbClr val="92D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7"/>
        <c:spPr>
          <a:solidFill>
            <a:srgbClr val="00B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8"/>
        <c:spPr>
          <a:solidFill>
            <a:srgbClr val="C0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  <c15:layout>
                <c:manualLayout>
                  <c:w val="0.22776761686366623"/>
                  <c:h val="0.10318393278928228"/>
                </c:manualLayout>
              </c15:layout>
            </c:ext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45"/>
        <c:spPr>
          <a:solidFill>
            <a:srgbClr val="92D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6"/>
        <c:spPr>
          <a:solidFill>
            <a:srgbClr val="00B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7"/>
        <c:spPr>
          <a:solidFill>
            <a:srgbClr val="C0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8"/>
        <c:spPr>
          <a:solidFill>
            <a:srgbClr val="FF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6.0589760584920618E-2"/>
              <c:y val="-1.5517734320560332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0.21205952497224276"/>
              <c:y val="1.216499815737433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9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0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1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2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3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4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5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6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6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6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6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6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165"/>
        <c:spPr>
          <a:solidFill>
            <a:srgbClr val="92D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66"/>
        <c:spPr>
          <a:solidFill>
            <a:srgbClr val="00B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67"/>
        <c:spPr>
          <a:solidFill>
            <a:srgbClr val="C0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68"/>
        <c:spPr>
          <a:solidFill>
            <a:srgbClr val="FF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6.0589760584920618E-2"/>
              <c:y val="-1.5517734320560332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16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0.21205952497224276"/>
              <c:y val="1.216499815737433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17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17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7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7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7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7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7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17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7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7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8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8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8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18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8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8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8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18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</c:pivotFmts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7419355070860681E-2"/>
          <c:y val="0.19978176512491094"/>
          <c:w val="0.698073462857281"/>
          <c:h val="0.79828505192646559"/>
        </c:manualLayout>
      </c:layout>
      <c:pie3DChart>
        <c:varyColors val="1"/>
        <c:ser>
          <c:idx val="0"/>
          <c:order val="0"/>
          <c:tx>
            <c:strRef>
              <c:f>【使い方①】家族分・個人毎!$B$13:$B$14</c:f>
              <c:strCache>
                <c:ptCount val="1"/>
                <c:pt idx="0">
                  <c:v>合計 / 時価評価額[円]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0D5-4CF2-8377-69A5EADDEC24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0D5-4CF2-8377-69A5EADDEC24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B0D5-4CF2-8377-69A5EADDEC24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B0D5-4CF2-8377-69A5EADDEC2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B0D5-4CF2-8377-69A5EADDEC2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B0D5-4CF2-8377-69A5EADDEC2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B0D5-4CF2-8377-69A5EADDEC2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B0D5-4CF2-8377-69A5EADDEC2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B0D5-4CF2-8377-69A5EADDEC2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B0D5-4CF2-8377-69A5EADDEC2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B0D5-4CF2-8377-69A5EADDEC2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B0D5-4CF2-8377-69A5EADDEC24}"/>
              </c:ext>
            </c:extLst>
          </c:dPt>
          <c:dLbls>
            <c:dLbl>
              <c:idx val="2"/>
              <c:layout>
                <c:manualLayout>
                  <c:x val="6.0589760584920618E-2"/>
                  <c:y val="-1.55177343205603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D5-4CF2-8377-69A5EADDEC24}"/>
                </c:ext>
              </c:extLst>
            </c:dLbl>
            <c:dLbl>
              <c:idx val="3"/>
              <c:layout>
                <c:manualLayout>
                  <c:x val="0.21205952497224276"/>
                  <c:y val="1.2164998157374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D5-4CF2-8377-69A5EADDEC24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【使い方①】家族分・個人毎!$A$15:$A$22</c:f>
              <c:multiLvlStrCache>
                <c:ptCount val="4"/>
                <c:lvl>
                  <c:pt idx="0">
                    <c:v>1株式</c:v>
                  </c:pt>
                  <c:pt idx="1">
                    <c:v>2現金</c:v>
                  </c:pt>
                  <c:pt idx="2">
                    <c:v>2米国債など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1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【使い方①】家族分・個人毎!$B$15:$B$22</c:f>
              <c:numCache>
                <c:formatCode>#,##0_ </c:formatCode>
                <c:ptCount val="4"/>
                <c:pt idx="0">
                  <c:v>1499796</c:v>
                </c:pt>
                <c:pt idx="1">
                  <c:v>1530748</c:v>
                </c:pt>
                <c:pt idx="2">
                  <c:v>57435</c:v>
                </c:pt>
                <c:pt idx="3">
                  <c:v>226482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0D5-4CF2-8377-69A5EADDEC24}"/>
            </c:ext>
          </c:extLst>
        </c:ser>
        <c:ser>
          <c:idx val="1"/>
          <c:order val="1"/>
          <c:tx>
            <c:strRef>
              <c:f>【使い方①】家族分・個人毎!$C$13:$C$14</c:f>
              <c:strCache>
                <c:ptCount val="1"/>
                <c:pt idx="0">
                  <c:v>時価・割合（％）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A-B0D5-4CF2-8377-69A5EADDEC24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C-B0D5-4CF2-8377-69A5EADDEC24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E-B0D5-4CF2-8377-69A5EADDEC24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0-B0D5-4CF2-8377-69A5EADDEC2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2-B0D5-4CF2-8377-69A5EADDEC2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4-B0D5-4CF2-8377-69A5EADDEC2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6-B0D5-4CF2-8377-69A5EADDEC2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8-B0D5-4CF2-8377-69A5EADDEC2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A-B0D5-4CF2-8377-69A5EADDEC2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C-B0D5-4CF2-8377-69A5EADDEC2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E-B0D5-4CF2-8377-69A5EADDEC2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0-B0D5-4CF2-8377-69A5EADDEC24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【使い方①】家族分・個人毎!$A$15:$A$22</c:f>
              <c:multiLvlStrCache>
                <c:ptCount val="4"/>
                <c:lvl>
                  <c:pt idx="0">
                    <c:v>1株式</c:v>
                  </c:pt>
                  <c:pt idx="1">
                    <c:v>2現金</c:v>
                  </c:pt>
                  <c:pt idx="2">
                    <c:v>2米国債など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1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【使い方①】家族分・個人毎!$C$15:$C$22</c:f>
              <c:numCache>
                <c:formatCode>0.00%</c:formatCode>
                <c:ptCount val="4"/>
                <c:pt idx="0">
                  <c:v>0.45250072334536445</c:v>
                </c:pt>
                <c:pt idx="1">
                  <c:v>0.46183919497016257</c:v>
                </c:pt>
                <c:pt idx="2">
                  <c:v>1.7328609387770741E-2</c:v>
                </c:pt>
                <c:pt idx="3">
                  <c:v>6.8331472296702236E-2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B0D5-4CF2-8377-69A5EADDEC24}"/>
            </c:ext>
          </c:extLst>
        </c:ser>
        <c:ser>
          <c:idx val="2"/>
          <c:order val="2"/>
          <c:tx>
            <c:strRef>
              <c:f>【使い方①】家族分・個人毎!$D$13:$D$14</c:f>
              <c:strCache>
                <c:ptCount val="1"/>
                <c:pt idx="0">
                  <c:v>合計 / 評価損益[円]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3-B0D5-4CF2-8377-69A5EADDEC24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5-B0D5-4CF2-8377-69A5EADDEC24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7-B0D5-4CF2-8377-69A5EADDEC24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9-B0D5-4CF2-8377-69A5EADDEC2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B-B0D5-4CF2-8377-69A5EADDEC2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D-B0D5-4CF2-8377-69A5EADDEC2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F-B0D5-4CF2-8377-69A5EADDEC2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1-B0D5-4CF2-8377-69A5EADDEC2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3-B0D5-4CF2-8377-69A5EADDEC2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5-B0D5-4CF2-8377-69A5EADDEC2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7-B0D5-4CF2-8377-69A5EADDEC2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9-B0D5-4CF2-8377-69A5EADDEC24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【使い方①】家族分・個人毎!$A$15:$A$22</c:f>
              <c:multiLvlStrCache>
                <c:ptCount val="4"/>
                <c:lvl>
                  <c:pt idx="0">
                    <c:v>1株式</c:v>
                  </c:pt>
                  <c:pt idx="1">
                    <c:v>2現金</c:v>
                  </c:pt>
                  <c:pt idx="2">
                    <c:v>2米国債など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1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【使い方①】家族分・個人毎!$D$15:$D$22</c:f>
              <c:numCache>
                <c:formatCode>#,##0_ ;[Red]\-#,##0\ </c:formatCode>
                <c:ptCount val="4"/>
                <c:pt idx="0">
                  <c:v>195690</c:v>
                </c:pt>
                <c:pt idx="2">
                  <c:v>2307</c:v>
                </c:pt>
                <c:pt idx="3">
                  <c:v>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B0D5-4CF2-8377-69A5EADDEC24}"/>
            </c:ext>
          </c:extLst>
        </c:ser>
        <c:ser>
          <c:idx val="3"/>
          <c:order val="3"/>
          <c:tx>
            <c:strRef>
              <c:f>【使い方①】家族分・個人毎!$E$13:$E$14</c:f>
              <c:strCache>
                <c:ptCount val="1"/>
                <c:pt idx="0">
                  <c:v>評価・損益　（％）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C-B0D5-4CF2-8377-69A5EADDEC24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4E-B0D5-4CF2-8377-69A5EADDEC24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0-B0D5-4CF2-8377-69A5EADDEC24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2-B0D5-4CF2-8377-69A5EADDEC2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4-B0D5-4CF2-8377-69A5EADDEC2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6-B0D5-4CF2-8377-69A5EADDEC2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8-B0D5-4CF2-8377-69A5EADDEC2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A-B0D5-4CF2-8377-69A5EADDEC2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C-B0D5-4CF2-8377-69A5EADDEC2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5E-B0D5-4CF2-8377-69A5EADDEC2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60-B0D5-4CF2-8377-69A5EADDEC2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62-B0D5-4CF2-8377-69A5EADDEC24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【使い方①】家族分・個人毎!$A$15:$A$22</c:f>
              <c:multiLvlStrCache>
                <c:ptCount val="4"/>
                <c:lvl>
                  <c:pt idx="0">
                    <c:v>1株式</c:v>
                  </c:pt>
                  <c:pt idx="1">
                    <c:v>2現金</c:v>
                  </c:pt>
                  <c:pt idx="2">
                    <c:v>2米国債など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1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【使い方①】家族分・個人毎!$E$15:$E$22</c:f>
              <c:numCache>
                <c:formatCode>0.0%</c:formatCode>
                <c:ptCount val="4"/>
                <c:pt idx="0">
                  <c:v>0.1500568205345271</c:v>
                </c:pt>
                <c:pt idx="1">
                  <c:v>0</c:v>
                </c:pt>
                <c:pt idx="2">
                  <c:v>4.1848062690465822E-2</c:v>
                </c:pt>
                <c:pt idx="3">
                  <c:v>3.7385489190179554E-2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3-B0D5-4CF2-8377-69A5EADDEC2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225829</xdr:rowOff>
    </xdr:from>
    <xdr:to>
      <xdr:col>75</xdr:col>
      <xdr:colOff>7621</xdr:colOff>
      <xdr:row>431</xdr:row>
      <xdr:rowOff>195349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08403D4-B5AF-4344-AF8B-BFB2DCACC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0556"/>
          <a:ext cx="51962166" cy="103012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20731</xdr:colOff>
      <xdr:row>29</xdr:row>
      <xdr:rowOff>2241</xdr:rowOff>
    </xdr:from>
    <xdr:to>
      <xdr:col>11</xdr:col>
      <xdr:colOff>1275228</xdr:colOff>
      <xdr:row>58</xdr:row>
      <xdr:rowOff>145675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2815873-71EE-46CB-907F-F419D50A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17930</xdr:colOff>
      <xdr:row>65</xdr:row>
      <xdr:rowOff>44823</xdr:rowOff>
    </xdr:from>
    <xdr:to>
      <xdr:col>11</xdr:col>
      <xdr:colOff>1299883</xdr:colOff>
      <xdr:row>94</xdr:row>
      <xdr:rowOff>143434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4E4E3DD5-121F-4B7F-9588-C20A1D826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39</xdr:row>
      <xdr:rowOff>40822</xdr:rowOff>
    </xdr:from>
    <xdr:to>
      <xdr:col>4</xdr:col>
      <xdr:colOff>968188</xdr:colOff>
      <xdr:row>69</xdr:row>
      <xdr:rowOff>52029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796E52C-3C4E-4C97-BD26-226877D9B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259975</xdr:colOff>
      <xdr:row>5</xdr:row>
      <xdr:rowOff>87706</xdr:rowOff>
    </xdr:from>
    <xdr:ext cx="2976283" cy="360382"/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A9458682-BB7A-4952-9387-E3FED974F601}"/>
            </a:ext>
          </a:extLst>
        </xdr:cNvPr>
        <xdr:cNvSpPr/>
      </xdr:nvSpPr>
      <xdr:spPr>
        <a:xfrm>
          <a:off x="259975" y="925906"/>
          <a:ext cx="2976283" cy="36038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>
          <a:spAutoFit/>
        </a:bodyPr>
        <a:lstStyle/>
        <a:p>
          <a:pPr algn="l"/>
          <a:r>
            <a:rPr kumimoji="1" lang="ja-JP" altLang="en-US" sz="1400" b="1">
              <a:effectLst/>
            </a:rPr>
            <a:t>ピボットテーブルによる集計</a:t>
          </a:r>
        </a:p>
      </xdr:txBody>
    </xdr:sp>
    <xdr:clientData/>
  </xdr:oneCellAnchor>
  <xdr:oneCellAnchor>
    <xdr:from>
      <xdr:col>6</xdr:col>
      <xdr:colOff>44823</xdr:colOff>
      <xdr:row>6</xdr:row>
      <xdr:rowOff>80683</xdr:rowOff>
    </xdr:from>
    <xdr:ext cx="3316941" cy="360382"/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38F22545-313C-4B66-B939-56B81A55A056}"/>
            </a:ext>
          </a:extLst>
        </xdr:cNvPr>
        <xdr:cNvSpPr/>
      </xdr:nvSpPr>
      <xdr:spPr>
        <a:xfrm>
          <a:off x="7619103" y="1086523"/>
          <a:ext cx="3316941" cy="36038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kumimoji="1" lang="ja-JP" altLang="en-US" sz="1400" b="1"/>
            <a:t>二重円グラフ用に左表からデータを抽出</a:t>
          </a:r>
        </a:p>
      </xdr:txBody>
    </xdr:sp>
    <xdr:clientData/>
  </xdr:oneCellAnchor>
  <xdr:twoCellAnchor>
    <xdr:from>
      <xdr:col>1</xdr:col>
      <xdr:colOff>338896</xdr:colOff>
      <xdr:row>29</xdr:row>
      <xdr:rowOff>39540</xdr:rowOff>
    </xdr:from>
    <xdr:to>
      <xdr:col>2</xdr:col>
      <xdr:colOff>802820</xdr:colOff>
      <xdr:row>34</xdr:row>
      <xdr:rowOff>108858</xdr:rowOff>
    </xdr:to>
    <xdr:sp macro="" textlink="">
      <xdr:nvSpPr>
        <xdr:cNvPr id="7" name="矢印: 下 6">
          <a:extLst>
            <a:ext uri="{FF2B5EF4-FFF2-40B4-BE49-F238E27FC236}">
              <a16:creationId xmlns:a16="http://schemas.microsoft.com/office/drawing/2014/main" id="{F5263738-6C3B-4122-918A-A4753A6534A6}"/>
            </a:ext>
          </a:extLst>
        </xdr:cNvPr>
        <xdr:cNvSpPr/>
      </xdr:nvSpPr>
      <xdr:spPr>
        <a:xfrm>
          <a:off x="1849289" y="7142469"/>
          <a:ext cx="2096781" cy="12939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430306</xdr:colOff>
      <xdr:row>25</xdr:row>
      <xdr:rowOff>98611</xdr:rowOff>
    </xdr:from>
    <xdr:to>
      <xdr:col>8</xdr:col>
      <xdr:colOff>502024</xdr:colOff>
      <xdr:row>28</xdr:row>
      <xdr:rowOff>89647</xdr:rowOff>
    </xdr:to>
    <xdr:sp macro="" textlink="">
      <xdr:nvSpPr>
        <xdr:cNvPr id="8" name="矢印: 下 7">
          <a:extLst>
            <a:ext uri="{FF2B5EF4-FFF2-40B4-BE49-F238E27FC236}">
              <a16:creationId xmlns:a16="http://schemas.microsoft.com/office/drawing/2014/main" id="{38711DF8-E6E6-4523-BDB9-FBA1098EF3B9}"/>
            </a:ext>
          </a:extLst>
        </xdr:cNvPr>
        <xdr:cNvSpPr/>
      </xdr:nvSpPr>
      <xdr:spPr>
        <a:xfrm>
          <a:off x="9086626" y="4289611"/>
          <a:ext cx="940398" cy="4939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33617</xdr:colOff>
      <xdr:row>7</xdr:row>
      <xdr:rowOff>85165</xdr:rowOff>
    </xdr:from>
    <xdr:to>
      <xdr:col>4</xdr:col>
      <xdr:colOff>1277470</xdr:colOff>
      <xdr:row>10</xdr:row>
      <xdr:rowOff>219636</xdr:rowOff>
    </xdr:to>
    <xdr:sp macro="" textlink="">
      <xdr:nvSpPr>
        <xdr:cNvPr id="9" name="吹き出し: 線 (枠付き、強調線付き) 8">
          <a:extLst>
            <a:ext uri="{FF2B5EF4-FFF2-40B4-BE49-F238E27FC236}">
              <a16:creationId xmlns:a16="http://schemas.microsoft.com/office/drawing/2014/main" id="{5260AB7E-0534-4713-8330-7CE246F86741}"/>
            </a:ext>
          </a:extLst>
        </xdr:cNvPr>
        <xdr:cNvSpPr/>
      </xdr:nvSpPr>
      <xdr:spPr>
        <a:xfrm>
          <a:off x="4594411" y="1732430"/>
          <a:ext cx="2711824" cy="840441"/>
        </a:xfrm>
        <a:prstGeom prst="accentBorderCallout1">
          <a:avLst>
            <a:gd name="adj1" fmla="val 24013"/>
            <a:gd name="adj2" fmla="val 279"/>
            <a:gd name="adj3" fmla="val 161623"/>
            <a:gd name="adj4" fmla="val -10893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このフィルターをクリックして、「</a:t>
          </a:r>
          <a:r>
            <a:rPr kumimoji="1" lang="en-US" altLang="ja-JP" sz="1100"/>
            <a:t>#N/A</a:t>
          </a:r>
          <a:r>
            <a:rPr kumimoji="1" lang="ja-JP" altLang="en-US" sz="1100"/>
            <a:t>」や「空白」に数値が入ってないことを確認してください！</a:t>
          </a:r>
        </a:p>
      </xdr:txBody>
    </xdr:sp>
    <xdr:clientData/>
  </xdr:twoCellAnchor>
  <xdr:twoCellAnchor>
    <xdr:from>
      <xdr:col>9</xdr:col>
      <xdr:colOff>35858</xdr:colOff>
      <xdr:row>9</xdr:row>
      <xdr:rowOff>35859</xdr:rowOff>
    </xdr:from>
    <xdr:to>
      <xdr:col>11</xdr:col>
      <xdr:colOff>1230405</xdr:colOff>
      <xdr:row>14</xdr:row>
      <xdr:rowOff>42583</xdr:rowOff>
    </xdr:to>
    <xdr:sp macro="" textlink="">
      <xdr:nvSpPr>
        <xdr:cNvPr id="10" name="吹き出し: 線 (枠付き、強調線付き) 9">
          <a:extLst>
            <a:ext uri="{FF2B5EF4-FFF2-40B4-BE49-F238E27FC236}">
              <a16:creationId xmlns:a16="http://schemas.microsoft.com/office/drawing/2014/main" id="{F5AC0D2B-0EFB-41A1-905F-470961DF16F4}"/>
            </a:ext>
          </a:extLst>
        </xdr:cNvPr>
        <xdr:cNvSpPr/>
      </xdr:nvSpPr>
      <xdr:spPr>
        <a:xfrm>
          <a:off x="10670240" y="2153771"/>
          <a:ext cx="2382371" cy="1183341"/>
        </a:xfrm>
        <a:prstGeom prst="accentBorderCallout1">
          <a:avLst>
            <a:gd name="adj1" fmla="val 24013"/>
            <a:gd name="adj2" fmla="val 279"/>
            <a:gd name="adj3" fmla="val 77643"/>
            <a:gd name="adj4" fmla="val -2972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数式で、左の表から数値を呼び込んでいるだけですから、アセットの名称が変われば、再度、数式を入れ直してください。</a:t>
          </a:r>
        </a:p>
      </xdr:txBody>
    </xdr:sp>
    <xdr:clientData/>
  </xdr:twoCellAnchor>
  <xdr:twoCellAnchor>
    <xdr:from>
      <xdr:col>3</xdr:col>
      <xdr:colOff>184416</xdr:colOff>
      <xdr:row>1</xdr:row>
      <xdr:rowOff>78666</xdr:rowOff>
    </xdr:from>
    <xdr:to>
      <xdr:col>4</xdr:col>
      <xdr:colOff>1285473</xdr:colOff>
      <xdr:row>5</xdr:row>
      <xdr:rowOff>50426</xdr:rowOff>
    </xdr:to>
    <xdr:sp macro="" textlink="">
      <xdr:nvSpPr>
        <xdr:cNvPr id="11" name="吹き出し: 線 (枠付き、強調線付き) 10">
          <a:extLst>
            <a:ext uri="{FF2B5EF4-FFF2-40B4-BE49-F238E27FC236}">
              <a16:creationId xmlns:a16="http://schemas.microsoft.com/office/drawing/2014/main" id="{8061AB23-4F8E-4062-A876-7771B1A6F453}"/>
            </a:ext>
          </a:extLst>
        </xdr:cNvPr>
        <xdr:cNvSpPr/>
      </xdr:nvSpPr>
      <xdr:spPr>
        <a:xfrm>
          <a:off x="4658445" y="307266"/>
          <a:ext cx="2559742" cy="886160"/>
        </a:xfrm>
        <a:prstGeom prst="accentBorderCallout1">
          <a:avLst>
            <a:gd name="adj1" fmla="val 90680"/>
            <a:gd name="adj2" fmla="val -735"/>
            <a:gd name="adj3" fmla="val 199453"/>
            <a:gd name="adj4" fmla="val -603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この「名義」のフィルターをクリックして、「すべて」や「</a:t>
          </a:r>
          <a:r>
            <a:rPr kumimoji="1" lang="en-US" altLang="ja-JP" sz="1100"/>
            <a:t>00-PP</a:t>
          </a:r>
          <a:r>
            <a:rPr kumimoji="1" lang="ja-JP" altLang="en-US" sz="1100"/>
            <a:t>」や「</a:t>
          </a:r>
          <a:r>
            <a:rPr kumimoji="1" lang="en-US" altLang="ja-JP" sz="1100"/>
            <a:t>01-MM</a:t>
          </a:r>
          <a:r>
            <a:rPr kumimoji="1" lang="ja-JP" altLang="en-US" sz="1100"/>
            <a:t>」「</a:t>
          </a:r>
          <a:r>
            <a:rPr kumimoji="1" lang="en-US" altLang="ja-JP" sz="1100"/>
            <a:t>02-A</a:t>
          </a:r>
          <a:r>
            <a:rPr kumimoji="1" lang="ja-JP" altLang="en-US" sz="1100"/>
            <a:t>子」を選別して下さい！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39</xdr:row>
      <xdr:rowOff>40822</xdr:rowOff>
    </xdr:from>
    <xdr:to>
      <xdr:col>4</xdr:col>
      <xdr:colOff>968188</xdr:colOff>
      <xdr:row>69</xdr:row>
      <xdr:rowOff>52029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23530E4-CEC3-4E84-A4F9-DC8D7F74D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259975</xdr:colOff>
      <xdr:row>5</xdr:row>
      <xdr:rowOff>87706</xdr:rowOff>
    </xdr:from>
    <xdr:ext cx="2976283" cy="360382"/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B78FD12B-DD78-4AC9-A790-750C0FA0E3A4}"/>
            </a:ext>
          </a:extLst>
        </xdr:cNvPr>
        <xdr:cNvSpPr/>
      </xdr:nvSpPr>
      <xdr:spPr>
        <a:xfrm>
          <a:off x="259975" y="1278331"/>
          <a:ext cx="2976283" cy="36038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>
          <a:spAutoFit/>
        </a:bodyPr>
        <a:lstStyle/>
        <a:p>
          <a:pPr algn="l"/>
          <a:r>
            <a:rPr kumimoji="1" lang="ja-JP" altLang="en-US" sz="1400" b="1">
              <a:effectLst/>
            </a:rPr>
            <a:t>ピボットテーブルによる集計</a:t>
          </a:r>
        </a:p>
      </xdr:txBody>
    </xdr:sp>
    <xdr:clientData/>
  </xdr:oneCellAnchor>
  <xdr:twoCellAnchor>
    <xdr:from>
      <xdr:col>1</xdr:col>
      <xdr:colOff>230039</xdr:colOff>
      <xdr:row>24</xdr:row>
      <xdr:rowOff>216433</xdr:rowOff>
    </xdr:from>
    <xdr:to>
      <xdr:col>2</xdr:col>
      <xdr:colOff>761999</xdr:colOff>
      <xdr:row>32</xdr:row>
      <xdr:rowOff>27214</xdr:rowOff>
    </xdr:to>
    <xdr:sp macro="" textlink="">
      <xdr:nvSpPr>
        <xdr:cNvPr id="7" name="矢印: 下 6">
          <a:extLst>
            <a:ext uri="{FF2B5EF4-FFF2-40B4-BE49-F238E27FC236}">
              <a16:creationId xmlns:a16="http://schemas.microsoft.com/office/drawing/2014/main" id="{7546F9C6-14D1-48A5-99F1-B9AB1A6D312D}"/>
            </a:ext>
          </a:extLst>
        </xdr:cNvPr>
        <xdr:cNvSpPr/>
      </xdr:nvSpPr>
      <xdr:spPr>
        <a:xfrm>
          <a:off x="1835682" y="6094719"/>
          <a:ext cx="2164817" cy="177020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33617</xdr:colOff>
      <xdr:row>7</xdr:row>
      <xdr:rowOff>85165</xdr:rowOff>
    </xdr:from>
    <xdr:to>
      <xdr:col>4</xdr:col>
      <xdr:colOff>1277470</xdr:colOff>
      <xdr:row>10</xdr:row>
      <xdr:rowOff>219636</xdr:rowOff>
    </xdr:to>
    <xdr:sp macro="" textlink="">
      <xdr:nvSpPr>
        <xdr:cNvPr id="9" name="吹き出し: 線 (枠付き、強調線付き) 8">
          <a:extLst>
            <a:ext uri="{FF2B5EF4-FFF2-40B4-BE49-F238E27FC236}">
              <a16:creationId xmlns:a16="http://schemas.microsoft.com/office/drawing/2014/main" id="{220E2C8F-FF21-41E2-83E7-EBC97A72F914}"/>
            </a:ext>
          </a:extLst>
        </xdr:cNvPr>
        <xdr:cNvSpPr/>
      </xdr:nvSpPr>
      <xdr:spPr>
        <a:xfrm>
          <a:off x="4491317" y="1752040"/>
          <a:ext cx="2710703" cy="848846"/>
        </a:xfrm>
        <a:prstGeom prst="accentBorderCallout1">
          <a:avLst>
            <a:gd name="adj1" fmla="val 24013"/>
            <a:gd name="adj2" fmla="val 279"/>
            <a:gd name="adj3" fmla="val 161623"/>
            <a:gd name="adj4" fmla="val -10893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このフィルターをクリックして、「</a:t>
          </a:r>
          <a:r>
            <a:rPr kumimoji="1" lang="en-US" altLang="ja-JP" sz="1100"/>
            <a:t>#N/A</a:t>
          </a:r>
          <a:r>
            <a:rPr kumimoji="1" lang="ja-JP" altLang="en-US" sz="1100"/>
            <a:t>」や「空白」に数値が入ってないことを確認してください！</a:t>
          </a:r>
        </a:p>
      </xdr:txBody>
    </xdr:sp>
    <xdr:clientData/>
  </xdr:twoCellAnchor>
  <xdr:twoCellAnchor>
    <xdr:from>
      <xdr:col>3</xdr:col>
      <xdr:colOff>184416</xdr:colOff>
      <xdr:row>1</xdr:row>
      <xdr:rowOff>78666</xdr:rowOff>
    </xdr:from>
    <xdr:to>
      <xdr:col>4</xdr:col>
      <xdr:colOff>1285473</xdr:colOff>
      <xdr:row>5</xdr:row>
      <xdr:rowOff>50426</xdr:rowOff>
    </xdr:to>
    <xdr:sp macro="" textlink="">
      <xdr:nvSpPr>
        <xdr:cNvPr id="11" name="吹き出し: 線 (枠付き、強調線付き) 10">
          <a:extLst>
            <a:ext uri="{FF2B5EF4-FFF2-40B4-BE49-F238E27FC236}">
              <a16:creationId xmlns:a16="http://schemas.microsoft.com/office/drawing/2014/main" id="{45081468-1756-4E34-BED0-6E618D60CE57}"/>
            </a:ext>
          </a:extLst>
        </xdr:cNvPr>
        <xdr:cNvSpPr/>
      </xdr:nvSpPr>
      <xdr:spPr>
        <a:xfrm>
          <a:off x="4642116" y="316791"/>
          <a:ext cx="2567907" cy="924260"/>
        </a:xfrm>
        <a:prstGeom prst="accentBorderCallout1">
          <a:avLst>
            <a:gd name="adj1" fmla="val 90680"/>
            <a:gd name="adj2" fmla="val -735"/>
            <a:gd name="adj3" fmla="val 199453"/>
            <a:gd name="adj4" fmla="val -603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この「名義」のフィルターをクリックして、「すべて」や「</a:t>
          </a:r>
          <a:r>
            <a:rPr kumimoji="1" lang="en-US" altLang="ja-JP" sz="1100"/>
            <a:t>00-PP</a:t>
          </a:r>
          <a:r>
            <a:rPr kumimoji="1" lang="ja-JP" altLang="en-US" sz="1100"/>
            <a:t>」や「</a:t>
          </a:r>
          <a:r>
            <a:rPr kumimoji="1" lang="en-US" altLang="ja-JP" sz="1100"/>
            <a:t>01-MM</a:t>
          </a:r>
          <a:r>
            <a:rPr kumimoji="1" lang="ja-JP" altLang="en-US" sz="1100"/>
            <a:t>」「</a:t>
          </a:r>
          <a:r>
            <a:rPr kumimoji="1" lang="en-US" altLang="ja-JP" sz="1100"/>
            <a:t>02-A</a:t>
          </a:r>
          <a:r>
            <a:rPr kumimoji="1" lang="ja-JP" altLang="en-US" sz="1100"/>
            <a:t>子」を選別して下さい！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259975</xdr:colOff>
      <xdr:row>5</xdr:row>
      <xdr:rowOff>87706</xdr:rowOff>
    </xdr:from>
    <xdr:ext cx="2976283" cy="360382"/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8090F025-0CC5-4B4C-BA7F-C48F850A717D}"/>
            </a:ext>
          </a:extLst>
        </xdr:cNvPr>
        <xdr:cNvSpPr/>
      </xdr:nvSpPr>
      <xdr:spPr>
        <a:xfrm>
          <a:off x="259975" y="1278331"/>
          <a:ext cx="2976283" cy="36038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>
          <a:spAutoFit/>
        </a:bodyPr>
        <a:lstStyle/>
        <a:p>
          <a:pPr algn="l"/>
          <a:r>
            <a:rPr kumimoji="1" lang="ja-JP" altLang="en-US" sz="1400" b="1">
              <a:effectLst/>
            </a:rPr>
            <a:t>ピボットテーブルによる集計</a:t>
          </a:r>
        </a:p>
      </xdr:txBody>
    </xdr:sp>
    <xdr:clientData/>
  </xdr:oneCellAnchor>
  <xdr:twoCellAnchor>
    <xdr:from>
      <xdr:col>3</xdr:col>
      <xdr:colOff>33617</xdr:colOff>
      <xdr:row>7</xdr:row>
      <xdr:rowOff>85165</xdr:rowOff>
    </xdr:from>
    <xdr:to>
      <xdr:col>4</xdr:col>
      <xdr:colOff>1277470</xdr:colOff>
      <xdr:row>10</xdr:row>
      <xdr:rowOff>219636</xdr:rowOff>
    </xdr:to>
    <xdr:sp macro="" textlink="">
      <xdr:nvSpPr>
        <xdr:cNvPr id="9" name="吹き出し: 線 (枠付き、強調線付き) 8">
          <a:extLst>
            <a:ext uri="{FF2B5EF4-FFF2-40B4-BE49-F238E27FC236}">
              <a16:creationId xmlns:a16="http://schemas.microsoft.com/office/drawing/2014/main" id="{301CE386-D53D-4BDA-A8F8-FB7DE10CC6A6}"/>
            </a:ext>
          </a:extLst>
        </xdr:cNvPr>
        <xdr:cNvSpPr/>
      </xdr:nvSpPr>
      <xdr:spPr>
        <a:xfrm>
          <a:off x="4491317" y="1752040"/>
          <a:ext cx="2710703" cy="848846"/>
        </a:xfrm>
        <a:prstGeom prst="accentBorderCallout1">
          <a:avLst>
            <a:gd name="adj1" fmla="val 24013"/>
            <a:gd name="adj2" fmla="val 279"/>
            <a:gd name="adj3" fmla="val 161623"/>
            <a:gd name="adj4" fmla="val -10893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このフィルターをクリックして、「</a:t>
          </a:r>
          <a:r>
            <a:rPr kumimoji="1" lang="en-US" altLang="ja-JP" sz="1100"/>
            <a:t>#N/A</a:t>
          </a:r>
          <a:r>
            <a:rPr kumimoji="1" lang="ja-JP" altLang="en-US" sz="1100"/>
            <a:t>」や「空白」に数値が入ってないことを確認してください！</a:t>
          </a:r>
        </a:p>
      </xdr:txBody>
    </xdr:sp>
    <xdr:clientData/>
  </xdr:twoCellAnchor>
  <xdr:twoCellAnchor>
    <xdr:from>
      <xdr:col>3</xdr:col>
      <xdr:colOff>184416</xdr:colOff>
      <xdr:row>1</xdr:row>
      <xdr:rowOff>78666</xdr:rowOff>
    </xdr:from>
    <xdr:to>
      <xdr:col>4</xdr:col>
      <xdr:colOff>1285473</xdr:colOff>
      <xdr:row>5</xdr:row>
      <xdr:rowOff>50426</xdr:rowOff>
    </xdr:to>
    <xdr:sp macro="" textlink="">
      <xdr:nvSpPr>
        <xdr:cNvPr id="11" name="吹き出し: 線 (枠付き、強調線付き) 10">
          <a:extLst>
            <a:ext uri="{FF2B5EF4-FFF2-40B4-BE49-F238E27FC236}">
              <a16:creationId xmlns:a16="http://schemas.microsoft.com/office/drawing/2014/main" id="{470254D9-B859-49B4-992F-16C9AC2EB175}"/>
            </a:ext>
          </a:extLst>
        </xdr:cNvPr>
        <xdr:cNvSpPr/>
      </xdr:nvSpPr>
      <xdr:spPr>
        <a:xfrm>
          <a:off x="4642116" y="316791"/>
          <a:ext cx="2567907" cy="924260"/>
        </a:xfrm>
        <a:prstGeom prst="accentBorderCallout1">
          <a:avLst>
            <a:gd name="adj1" fmla="val 90680"/>
            <a:gd name="adj2" fmla="val -735"/>
            <a:gd name="adj3" fmla="val 199453"/>
            <a:gd name="adj4" fmla="val -603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この「名義」のフィルターをクリックして、「すべて」や「</a:t>
          </a:r>
          <a:r>
            <a:rPr kumimoji="1" lang="en-US" altLang="ja-JP" sz="1100"/>
            <a:t>00-PP</a:t>
          </a:r>
          <a:r>
            <a:rPr kumimoji="1" lang="ja-JP" altLang="en-US" sz="1100"/>
            <a:t>」や「</a:t>
          </a:r>
          <a:r>
            <a:rPr kumimoji="1" lang="en-US" altLang="ja-JP" sz="1100"/>
            <a:t>01-MM</a:t>
          </a:r>
          <a:r>
            <a:rPr kumimoji="1" lang="ja-JP" altLang="en-US" sz="1100"/>
            <a:t>」「</a:t>
          </a:r>
          <a:r>
            <a:rPr kumimoji="1" lang="en-US" altLang="ja-JP" sz="1100"/>
            <a:t>02-A</a:t>
          </a:r>
          <a:r>
            <a:rPr kumimoji="1" lang="ja-JP" altLang="en-US" sz="1100"/>
            <a:t>子」を選別して下さい！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ji" refreshedDate="44707.929134375001" createdVersion="7" refreshedVersion="7" minRefreshableVersion="3" recordCount="108" xr:uid="{BFBCEDF9-4D20-45A3-B0C8-000FC9E5BC16}">
  <cacheSource type="worksheet">
    <worksheetSource ref="A1:AZ109" sheet="【C】データベース・家族親子3人分（自作）"/>
  </cacheSource>
  <cacheFields count="54">
    <cacheField name="№(合体）" numFmtId="0">
      <sharedItems containsNonDate="0" containsString="0" containsBlank="1"/>
    </cacheField>
    <cacheField name="年月日" numFmtId="14">
      <sharedItems containsSemiMixedTypes="0" containsNonDate="0" containsDate="1" containsString="0" minDate="2022-04-14T00:00:00" maxDate="2022-04-15T00:00:00" count="1">
        <d v="2022-04-14T00:00:00"/>
      </sharedItems>
    </cacheField>
    <cacheField name="№(日毎）" numFmtId="0">
      <sharedItems containsSemiMixedTypes="0" containsString="0" containsNumber="1" containsInteger="1" minValue="1" maxValue="108"/>
    </cacheField>
    <cacheField name="名義" numFmtId="0">
      <sharedItems containsBlank="1" count="4">
        <s v="00-PP"/>
        <s v="01-MM"/>
        <s v="02-A子"/>
        <m/>
      </sharedItems>
    </cacheField>
    <cacheField name="金融機関" numFmtId="0">
      <sharedItems containsBlank="1"/>
    </cacheField>
    <cacheField name="備考" numFmtId="0">
      <sharedItems containsBlank="1"/>
    </cacheField>
    <cacheField name="現預金" numFmtId="0">
      <sharedItems containsBlank="1"/>
    </cacheField>
    <cacheField name="ここから1" numFmtId="0">
      <sharedItems containsBlank="1"/>
    </cacheField>
    <cacheField name="ここから2" numFmtId="0">
      <sharedItems containsBlank="1" containsMixedTypes="1" containsNumber="1" containsInteger="1" minValue="1540" maxValue="713625"/>
    </cacheField>
    <cacheField name="ここから3" numFmtId="0">
      <sharedItems containsBlank="1"/>
    </cacheField>
    <cacheField name="ここから4" numFmtId="0">
      <sharedItems containsBlank="1"/>
    </cacheField>
    <cacheField name="ここから5" numFmtId="0">
      <sharedItems containsBlank="1" containsMixedTypes="1" containsNumber="1" containsInteger="1" minValue="1" maxValue="27233"/>
    </cacheField>
    <cacheField name="ここから6" numFmtId="0">
      <sharedItems containsBlank="1"/>
    </cacheField>
    <cacheField name="ここから7" numFmtId="0">
      <sharedItems containsBlank="1" containsMixedTypes="1" containsNumber="1" minValue="22.920200000000001" maxValue="19692.650000000001"/>
    </cacheField>
    <cacheField name="ここから8" numFmtId="0">
      <sharedItems containsBlank="1"/>
    </cacheField>
    <cacheField name="ここから9" numFmtId="0">
      <sharedItems containsBlank="1" containsMixedTypes="1" containsNumber="1" minValue="20.71" maxValue="18022"/>
    </cacheField>
    <cacheField name="ここから10" numFmtId="0">
      <sharedItems containsBlank="1"/>
    </cacheField>
    <cacheField name="ここから11" numFmtId="0">
      <sharedItems containsBlank="1"/>
    </cacheField>
    <cacheField name="ここから12" numFmtId="0">
      <sharedItems containsBlank="1"/>
    </cacheField>
    <cacheField name="ここから13" numFmtId="0">
      <sharedItems containsBlank="1" containsMixedTypes="1" containsNumber="1" minValue="-11" maxValue="53"/>
    </cacheField>
    <cacheField name="ここから14" numFmtId="0">
      <sharedItems containsBlank="1"/>
    </cacheField>
    <cacheField name="ここから15" numFmtId="0">
      <sharedItems containsBlank="1" containsMixedTypes="1" containsNumber="1" containsInteger="1" minValue="2621" maxValue="262100"/>
    </cacheField>
    <cacheField name="ここから16" numFmtId="0">
      <sharedItems containsBlank="1"/>
    </cacheField>
    <cacheField name="ここから17" numFmtId="0">
      <sharedItems containsBlank="1" containsMixedTypes="1" containsNumber="1" containsInteger="1" minValue="-7196" maxValue="116403"/>
    </cacheField>
    <cacheField name="ここから18" numFmtId="0">
      <sharedItems containsBlank="1" containsMixedTypes="1" containsNumber="1" minValue="-13.24" maxValue="80.260000000000005"/>
    </cacheField>
    <cacheField name="余白1" numFmtId="0">
      <sharedItems containsNonDate="0" containsString="0" containsBlank="1"/>
    </cacheField>
    <cacheField name="余白2" numFmtId="0">
      <sharedItems containsNonDate="0" containsString="0" containsBlank="1"/>
    </cacheField>
    <cacheField name="種別" numFmtId="0">
      <sharedItems containsBlank="1" containsMixedTypes="1" containsNumber="1" containsInteger="1" minValue="0" maxValue="0"/>
    </cacheField>
    <cacheField name="銘柄コード・ティッカー" numFmtId="0">
      <sharedItems containsBlank="1"/>
    </cacheField>
    <cacheField name="銘柄" numFmtId="0">
      <sharedItems containsBlank="1"/>
    </cacheField>
    <cacheField name="特定・NISA等" numFmtId="0">
      <sharedItems containsBlank="1" containsMixedTypes="1" containsNumber="1" containsInteger="1" minValue="0" maxValue="0"/>
    </cacheField>
    <cacheField name="保有数量" numFmtId="0">
      <sharedItems containsString="0" containsBlank="1" containsNumber="1" containsInteger="1" minValue="0" maxValue="27233"/>
    </cacheField>
    <cacheField name="［単位］" numFmtId="0">
      <sharedItems containsBlank="1" containsMixedTypes="1" containsNumber="1" containsInteger="1" minValue="0" maxValue="0"/>
    </cacheField>
    <cacheField name="平均取得価額" numFmtId="0">
      <sharedItems containsString="0" containsBlank="1" containsNumber="1" minValue="0" maxValue="19692.650000000001"/>
    </cacheField>
    <cacheField name="［単位］2" numFmtId="0">
      <sharedItems containsBlank="1" containsMixedTypes="1" containsNumber="1" containsInteger="1" minValue="0" maxValue="0"/>
    </cacheField>
    <cacheField name="現在値" numFmtId="0">
      <sharedItems containsString="0" containsBlank="1" containsNumber="1" minValue="0" maxValue="18022"/>
    </cacheField>
    <cacheField name="［単位］3" numFmtId="0">
      <sharedItems containsBlank="1" containsMixedTypes="1" containsNumber="1" containsInteger="1" minValue="0" maxValue="0"/>
    </cacheField>
    <cacheField name="現在値(更新日)" numFmtId="0">
      <sharedItems containsString="0" containsBlank="1" containsNumber="1" containsInteger="1" minValue="0" maxValue="0"/>
    </cacheField>
    <cacheField name="(参考為替)" numFmtId="0">
      <sharedItems containsString="0" containsBlank="1" containsNumber="1" containsInteger="1" minValue="0" maxValue="0"/>
    </cacheField>
    <cacheField name="前日比" numFmtId="0">
      <sharedItems containsString="0" containsBlank="1" containsNumber="1" minValue="-11" maxValue="53"/>
    </cacheField>
    <cacheField name="［単位］4" numFmtId="0">
      <sharedItems containsBlank="1" containsMixedTypes="1" containsNumber="1" containsInteger="1" minValue="0" maxValue="0"/>
    </cacheField>
    <cacheField name="時価評価額[円]" numFmtId="178">
      <sharedItems containsString="0" containsBlank="1" containsNumber="1" containsInteger="1" minValue="0" maxValue="713625"/>
    </cacheField>
    <cacheField name="時価評価額[外貨]" numFmtId="0">
      <sharedItems containsBlank="1" containsMixedTypes="1" containsNumber="1" containsInteger="1" minValue="0" maxValue="0"/>
    </cacheField>
    <cacheField name="評価損益[円]" numFmtId="38">
      <sharedItems containsString="0" containsBlank="1" containsNumber="1" containsInteger="1" minValue="-7196" maxValue="116403"/>
    </cacheField>
    <cacheField name="評価損益[％]" numFmtId="10">
      <sharedItems containsBlank="1" containsMixedTypes="1" containsNumber="1" minValue="-0.1324157220668335" maxValue="0.80261348005502064"/>
    </cacheField>
    <cacheField name="余白4" numFmtId="0">
      <sharedItems containsNonDate="0" containsString="0" containsBlank="1"/>
    </cacheField>
    <cacheField name="余白3" numFmtId="0">
      <sharedItems containsNonDate="0" containsString="0" containsBlank="1"/>
    </cacheField>
    <cacheField name="3区分・大" numFmtId="0">
      <sharedItems containsBlank="1" count="5">
        <m/>
        <s v="2現金・米国債など"/>
        <e v="#N/A"/>
        <s v="3貴金属･ｺﾓ・仮通"/>
        <s v="1株式・投信等"/>
      </sharedItems>
    </cacheField>
    <cacheField name="3区分・中" numFmtId="0">
      <sharedItems containsBlank="1" count="7">
        <m/>
        <s v="2現金"/>
        <e v="#N/A"/>
        <s v="3貴金属"/>
        <s v="1株式"/>
        <s v="2米国債など"/>
        <s v="1投信"/>
      </sharedItems>
    </cacheField>
    <cacheField name="セクター・1" numFmtId="0">
      <sharedItems containsBlank="1"/>
    </cacheField>
    <cacheField name="セクター・2" numFmtId="0">
      <sharedItems containsBlank="1"/>
    </cacheField>
    <cacheField name="通貨" numFmtId="0">
      <sharedItems containsBlank="1"/>
    </cacheField>
    <cacheField name="評価損益・割合(%)" numFmtId="0" formula="'評価損益[円]'/'時価評価額[円]'-'評価損益[円]'" databaseField="0"/>
    <cacheField name="評価・損益（％）" numFmtId="0" formula="'評価損益[円]'/('時価評価額[円]'-'評価損益[円]'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">
  <r>
    <m/>
    <x v="0"/>
    <n v="1"/>
    <x v="0"/>
    <s v="20-楽天銀行"/>
    <s v="00-楽天銀行用"/>
    <s v="現預金"/>
    <s v="ここから1"/>
    <s v="ここから2"/>
    <s v="ここから3"/>
    <s v="ここから4"/>
    <s v="ここから5"/>
    <s v="ここから6"/>
    <s v="ここから7"/>
    <s v="ここから8"/>
    <s v="ここから9"/>
    <s v="ここから10"/>
    <s v="ここから11"/>
    <s v="ここから12"/>
    <s v="ここから13"/>
    <s v="ここから14"/>
    <s v="ここから15"/>
    <s v="ここから16"/>
    <s v="ここから17"/>
    <s v="ここから18"/>
    <m/>
    <m/>
    <s v="00-PP楽天証券→→→左半分に貼付"/>
    <m/>
    <m/>
    <m/>
    <m/>
    <m/>
    <m/>
    <m/>
    <m/>
    <m/>
    <m/>
    <m/>
    <m/>
    <m/>
    <m/>
    <m/>
    <m/>
    <m/>
    <m/>
    <m/>
    <x v="0"/>
    <x v="0"/>
    <m/>
    <m/>
    <m/>
  </r>
  <r>
    <m/>
    <x v="0"/>
    <n v="2"/>
    <x v="0"/>
    <s v="20-楽天銀行"/>
    <s v="●ここにコピペ→"/>
    <s v="現預金"/>
    <s v="楽天銀行普通預金残高"/>
    <n v="641868"/>
    <m/>
    <m/>
    <m/>
    <m/>
    <m/>
    <m/>
    <m/>
    <m/>
    <m/>
    <m/>
    <m/>
    <m/>
    <m/>
    <m/>
    <m/>
    <m/>
    <m/>
    <m/>
    <m/>
    <s v="楽天銀行・普通口座"/>
    <s v="楽天銀行・普通口座"/>
    <s v="現金"/>
    <m/>
    <m/>
    <m/>
    <m/>
    <m/>
    <m/>
    <m/>
    <m/>
    <m/>
    <m/>
    <n v="641868"/>
    <m/>
    <m/>
    <n v="0"/>
    <m/>
    <m/>
    <x v="1"/>
    <x v="1"/>
    <s v="現預金"/>
    <s v="現預金"/>
    <s v="01 日本円"/>
  </r>
  <r>
    <m/>
    <x v="0"/>
    <n v="3"/>
    <x v="0"/>
    <s v="20-楽天銀行"/>
    <m/>
    <s v="現預金"/>
    <m/>
    <m/>
    <m/>
    <m/>
    <m/>
    <m/>
    <m/>
    <m/>
    <m/>
    <m/>
    <m/>
    <m/>
    <m/>
    <m/>
    <m/>
    <m/>
    <m/>
    <m/>
    <m/>
    <m/>
    <m/>
    <m/>
    <m/>
    <s v="現金"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"/>
    <x v="0"/>
    <s v="02-楽天証券"/>
    <s v="PP楽天証券用"/>
    <s v="右→"/>
    <s v="ここに↓1"/>
    <s v="ここに↓2"/>
    <s v="ここに↓3"/>
    <s v="ここに↓4"/>
    <s v="ここに↓5"/>
    <s v="ここに↓6"/>
    <s v="ここに↓7"/>
    <s v="ここに↓8"/>
    <s v="ここに↓9"/>
    <s v="ここに↓10"/>
    <s v="ここに↓11"/>
    <s v="ここに↓12"/>
    <s v="ここに↓13"/>
    <s v="ここに↓14"/>
    <s v="ここに↓15"/>
    <s v="ここに↓16"/>
    <s v="ここに↓17"/>
    <s v="ここに↓18"/>
    <m/>
    <m/>
    <s v="PP楽天証券→→→左半分に貼付"/>
    <m/>
    <m/>
    <m/>
    <m/>
    <m/>
    <m/>
    <m/>
    <m/>
    <m/>
    <m/>
    <m/>
    <m/>
    <m/>
    <m/>
    <m/>
    <m/>
    <m/>
    <m/>
    <m/>
    <x v="0"/>
    <x v="0"/>
    <m/>
    <m/>
    <m/>
  </r>
  <r>
    <m/>
    <x v="0"/>
    <n v="5"/>
    <x v="0"/>
    <s v="02-楽天証券"/>
    <s v="●ここにコピペ→"/>
    <s v="現預金"/>
    <s v="預り金"/>
    <n v="175255"/>
    <m/>
    <m/>
    <s v=" "/>
    <s v=" "/>
    <s v=" "/>
    <m/>
    <m/>
    <m/>
    <m/>
    <m/>
    <m/>
    <m/>
    <m/>
    <m/>
    <m/>
    <m/>
    <m/>
    <m/>
    <m/>
    <s v="楽天証券・預り金"/>
    <s v="楽天証券・預り金"/>
    <s v="現金"/>
    <m/>
    <m/>
    <m/>
    <m/>
    <m/>
    <m/>
    <m/>
    <m/>
    <m/>
    <m/>
    <n v="175255"/>
    <m/>
    <m/>
    <n v="0"/>
    <m/>
    <m/>
    <x v="1"/>
    <x v="1"/>
    <s v="預り金"/>
    <s v="預り金"/>
    <s v="01 日本円"/>
  </r>
  <r>
    <m/>
    <x v="0"/>
    <n v="6"/>
    <x v="0"/>
    <s v="02-楽天証券"/>
    <m/>
    <s v="現預金"/>
    <s v="外貨預り金"/>
    <n v="713625"/>
    <m/>
    <m/>
    <m/>
    <m/>
    <m/>
    <m/>
    <m/>
    <m/>
    <m/>
    <m/>
    <m/>
    <m/>
    <m/>
    <m/>
    <m/>
    <m/>
    <m/>
    <m/>
    <m/>
    <s v="楽天証券・外貨預り金"/>
    <s v="楽天証券・外貨預り金"/>
    <s v="現金"/>
    <m/>
    <m/>
    <m/>
    <m/>
    <m/>
    <m/>
    <m/>
    <m/>
    <m/>
    <m/>
    <n v="713625"/>
    <m/>
    <m/>
    <n v="0"/>
    <m/>
    <m/>
    <x v="1"/>
    <x v="1"/>
    <s v="預り金"/>
    <s v="預り金"/>
    <s v="02 米ドル（円換算）"/>
  </r>
  <r>
    <m/>
    <x v="0"/>
    <n v="7"/>
    <x v="0"/>
    <s v="02-楽天証券"/>
    <m/>
    <s v="現預金"/>
    <m/>
    <m/>
    <m/>
    <m/>
    <m/>
    <m/>
    <m/>
    <m/>
    <m/>
    <m/>
    <m/>
    <m/>
    <m/>
    <m/>
    <m/>
    <m/>
    <m/>
    <m/>
    <m/>
    <m/>
    <m/>
    <m/>
    <m/>
    <s v="現金"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8"/>
    <x v="0"/>
    <s v="02-楽天証券"/>
    <m/>
    <s v="現預金"/>
    <m/>
    <m/>
    <m/>
    <m/>
    <m/>
    <m/>
    <m/>
    <m/>
    <m/>
    <m/>
    <m/>
    <m/>
    <m/>
    <m/>
    <m/>
    <m/>
    <m/>
    <m/>
    <m/>
    <m/>
    <m/>
    <m/>
    <m/>
    <s v="現金"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9"/>
    <x v="0"/>
    <s v="02-楽天証券"/>
    <s v="PP楽天証券用"/>
    <s v="右→"/>
    <s v="ここに↓1"/>
    <s v="ここに↓2"/>
    <s v="ここに↓3"/>
    <s v="ここに↓4"/>
    <s v="ここに↓5"/>
    <s v="ここに↓6"/>
    <s v="ここに↓7"/>
    <s v="ここに↓8"/>
    <s v="ここに↓9"/>
    <s v="ここに↓10"/>
    <s v="ここに↓11"/>
    <s v="ここに↓12"/>
    <s v="ここに↓13"/>
    <s v="ここに↓14"/>
    <s v="ここに↓15"/>
    <s v="ここに↓16"/>
    <s v="ここに↓17"/>
    <s v="ここに↓18"/>
    <m/>
    <m/>
    <s v="PP楽天証券→→→左半分に貼付"/>
    <m/>
    <m/>
    <m/>
    <m/>
    <m/>
    <m/>
    <m/>
    <m/>
    <m/>
    <m/>
    <m/>
    <m/>
    <m/>
    <m/>
    <m/>
    <m/>
    <m/>
    <m/>
    <m/>
    <x v="0"/>
    <x v="0"/>
    <m/>
    <m/>
    <m/>
  </r>
  <r>
    <m/>
    <x v="0"/>
    <n v="10"/>
    <x v="0"/>
    <s v="02-楽天証券"/>
    <s v="●ここにコピペ→→→→→"/>
    <m/>
    <s v="国内株式"/>
    <n v="1540"/>
    <s v="純金上場信託"/>
    <s v="特定"/>
    <n v="1"/>
    <s v="株"/>
    <n v="5900"/>
    <s v="円"/>
    <n v="6358"/>
    <s v="円"/>
    <m/>
    <m/>
    <n v="-11"/>
    <s v="円"/>
    <n v="6358"/>
    <s v="-"/>
    <n v="458"/>
    <n v="7.76"/>
    <m/>
    <m/>
    <s v="国内株式"/>
    <s v="1540"/>
    <s v="純金上場信託"/>
    <s v="特定"/>
    <n v="1"/>
    <s v="株"/>
    <n v="5900"/>
    <s v="円"/>
    <n v="6358"/>
    <s v="円"/>
    <n v="0"/>
    <n v="0"/>
    <n v="-11"/>
    <s v="円"/>
    <n v="6358"/>
    <s v="-"/>
    <n v="458"/>
    <n v="7.7627118644067794E-2"/>
    <m/>
    <m/>
    <x v="3"/>
    <x v="3"/>
    <s v="ゴールド"/>
    <s v="国内・ゴールド"/>
    <s v="01 日本円"/>
  </r>
  <r>
    <m/>
    <x v="0"/>
    <n v="11"/>
    <x v="0"/>
    <s v="02-楽天証券"/>
    <s v="＜CSVファイルより＞"/>
    <m/>
    <s v="国内株式"/>
    <n v="1540"/>
    <s v="純金上場信託"/>
    <s v="NISA"/>
    <n v="20"/>
    <s v="株"/>
    <n v="5954"/>
    <s v="円"/>
    <n v="6358"/>
    <s v="円"/>
    <m/>
    <m/>
    <n v="-11"/>
    <s v="円"/>
    <n v="127160"/>
    <s v="-"/>
    <n v="8080"/>
    <n v="6.78"/>
    <m/>
    <m/>
    <s v="国内株式"/>
    <s v="1540"/>
    <s v="純金上場信託"/>
    <s v="NISA"/>
    <n v="20"/>
    <s v="株"/>
    <n v="5954"/>
    <s v="円"/>
    <n v="6358"/>
    <s v="円"/>
    <n v="0"/>
    <n v="0"/>
    <n v="-11"/>
    <s v="円"/>
    <n v="127160"/>
    <s v="-"/>
    <n v="8080"/>
    <n v="6.7853543836076585E-2"/>
    <m/>
    <m/>
    <x v="3"/>
    <x v="3"/>
    <s v="ゴールド"/>
    <s v="国内・ゴールド"/>
    <s v="01 日本円"/>
  </r>
  <r>
    <m/>
    <x v="0"/>
    <n v="12"/>
    <x v="0"/>
    <s v="02-楽天証券"/>
    <m/>
    <m/>
    <s v="国内株式"/>
    <n v="1541"/>
    <s v="純プラチナ上場信託"/>
    <s v="特定"/>
    <n v="6"/>
    <s v="株"/>
    <n v="3270"/>
    <s v="円"/>
    <n v="3560"/>
    <s v="円"/>
    <m/>
    <m/>
    <n v="45"/>
    <s v="円"/>
    <n v="21360"/>
    <s v="-"/>
    <n v="1740"/>
    <n v="8.86"/>
    <m/>
    <m/>
    <s v="国内株式"/>
    <s v="1541"/>
    <s v="純プラチナ上場信託"/>
    <s v="特定"/>
    <n v="6"/>
    <s v="株"/>
    <n v="3270"/>
    <s v="円"/>
    <n v="3560"/>
    <s v="円"/>
    <n v="0"/>
    <n v="0"/>
    <n v="45"/>
    <s v="円"/>
    <n v="21360"/>
    <s v="-"/>
    <n v="1740"/>
    <n v="8.8685015290519878E-2"/>
    <m/>
    <m/>
    <x v="3"/>
    <x v="3"/>
    <s v="プラチナ"/>
    <s v="国内・プラチナ"/>
    <s v="01 日本円"/>
  </r>
  <r>
    <m/>
    <x v="0"/>
    <n v="13"/>
    <x v="0"/>
    <s v="02-楽天証券"/>
    <m/>
    <m/>
    <s v="国内株式"/>
    <n v="1615"/>
    <s v="ＮＦ銀行業"/>
    <s v="特定"/>
    <n v="600"/>
    <s v="株"/>
    <n v="168"/>
    <s v="円"/>
    <n v="164.5"/>
    <s v="円"/>
    <m/>
    <m/>
    <n v="3.1"/>
    <s v="円"/>
    <n v="98700"/>
    <s v="-"/>
    <n v="-2100"/>
    <n v="-2.08"/>
    <m/>
    <m/>
    <s v="国内株式"/>
    <s v="1615"/>
    <s v="ＮＦ銀行業"/>
    <s v="特定"/>
    <n v="600"/>
    <s v="株"/>
    <n v="168"/>
    <s v="円"/>
    <n v="164.5"/>
    <s v="円"/>
    <n v="0"/>
    <n v="0"/>
    <n v="3.1"/>
    <s v="円"/>
    <n v="98700"/>
    <s v="-"/>
    <n v="-2100"/>
    <n v="-2.0833333333333332E-2"/>
    <m/>
    <m/>
    <x v="4"/>
    <x v="4"/>
    <s v="金融"/>
    <s v="銀行業"/>
    <s v="01 日本円"/>
  </r>
  <r>
    <m/>
    <x v="0"/>
    <n v="14"/>
    <x v="0"/>
    <s v="02-楽天証券"/>
    <m/>
    <m/>
    <s v="国内株式"/>
    <n v="1659"/>
    <s v="ＩＳ米国リートＥＴＦ"/>
    <s v="特定"/>
    <n v="100"/>
    <s v="株"/>
    <n v="1456.97"/>
    <s v="円"/>
    <n v="2621"/>
    <s v="円"/>
    <m/>
    <m/>
    <n v="6"/>
    <s v="円"/>
    <n v="262100"/>
    <s v="-"/>
    <n v="116403"/>
    <n v="79.89"/>
    <m/>
    <m/>
    <s v="国内株式"/>
    <s v="1659"/>
    <s v="ＩＳ米国リートＥＴＦ"/>
    <s v="特定"/>
    <n v="100"/>
    <s v="株"/>
    <n v="1456.97"/>
    <s v="円"/>
    <n v="2621"/>
    <s v="円"/>
    <n v="0"/>
    <n v="0"/>
    <n v="6"/>
    <s v="円"/>
    <n v="262100"/>
    <s v="-"/>
    <n v="116403"/>
    <n v="0.79893889373151128"/>
    <m/>
    <m/>
    <x v="4"/>
    <x v="4"/>
    <s v="不動産"/>
    <s v="米国・リート"/>
    <s v="01 日本円"/>
  </r>
  <r>
    <m/>
    <x v="0"/>
    <n v="15"/>
    <x v="0"/>
    <s v="02-楽天証券"/>
    <m/>
    <m/>
    <s v="国内株式"/>
    <n v="1659"/>
    <s v="ＩＳ米国リートＥＴＦ"/>
    <s v="NISA"/>
    <n v="1"/>
    <s v="株"/>
    <n v="1454"/>
    <s v="円"/>
    <n v="2621"/>
    <s v="円"/>
    <m/>
    <m/>
    <n v="6"/>
    <s v="円"/>
    <n v="2621"/>
    <s v="-"/>
    <n v="1167"/>
    <n v="80.260000000000005"/>
    <m/>
    <m/>
    <s v="国内株式"/>
    <s v="1659"/>
    <s v="ＩＳ米国リートＥＴＦ"/>
    <s v="NISA"/>
    <n v="1"/>
    <s v="株"/>
    <n v="1454"/>
    <s v="円"/>
    <n v="2621"/>
    <s v="円"/>
    <n v="0"/>
    <n v="0"/>
    <n v="6"/>
    <s v="円"/>
    <n v="2621"/>
    <s v="-"/>
    <n v="1167"/>
    <n v="0.80261348005502064"/>
    <m/>
    <m/>
    <x v="4"/>
    <x v="4"/>
    <s v="不動産"/>
    <s v="米国・リート"/>
    <s v="01 日本円"/>
  </r>
  <r>
    <m/>
    <x v="0"/>
    <n v="16"/>
    <x v="0"/>
    <s v="02-楽天証券"/>
    <m/>
    <m/>
    <s v="国内株式"/>
    <n v="1678"/>
    <s v="ＮＦインド株"/>
    <s v="NISA"/>
    <n v="100"/>
    <s v="株"/>
    <n v="247.8"/>
    <s v="円"/>
    <n v="235.3"/>
    <s v="円"/>
    <m/>
    <m/>
    <n v="7.5"/>
    <s v="円"/>
    <n v="23530"/>
    <s v="-"/>
    <n v="-1250"/>
    <n v="-5.04"/>
    <m/>
    <m/>
    <s v="国内株式"/>
    <s v="1678"/>
    <s v="ＮＥＸＴ　ＦＵＮＤＳ　インド株式指数・Ｎｉｆｔｙ　５０連動型上場投信"/>
    <s v="NISA"/>
    <n v="100"/>
    <s v="株"/>
    <n v="247.8"/>
    <s v="円"/>
    <n v="235.3"/>
    <s v="円"/>
    <n v="0"/>
    <n v="0"/>
    <n v="7.5"/>
    <s v="円"/>
    <n v="23530"/>
    <s v="-"/>
    <n v="-1250"/>
    <n v="-5.0443906376109765E-2"/>
    <m/>
    <m/>
    <x v="4"/>
    <x v="4"/>
    <s v="新興国"/>
    <s v="インド"/>
    <s v="01 日本円"/>
  </r>
  <r>
    <m/>
    <x v="0"/>
    <n v="17"/>
    <x v="0"/>
    <s v="02-楽天証券"/>
    <m/>
    <m/>
    <s v="国内株式"/>
    <n v="9142"/>
    <s v="九州旅客鉄道"/>
    <s v="NISA"/>
    <n v="100"/>
    <s v="株"/>
    <n v="2137"/>
    <s v="円"/>
    <n v="2385"/>
    <s v="円"/>
    <m/>
    <m/>
    <n v="53"/>
    <s v="円"/>
    <n v="238500"/>
    <s v="-"/>
    <n v="24800"/>
    <n v="11.6"/>
    <m/>
    <m/>
    <s v="国内株式"/>
    <s v="9142"/>
    <s v="九州旅客鉄道"/>
    <s v="NISA"/>
    <n v="100"/>
    <s v="株"/>
    <n v="2137"/>
    <s v="円"/>
    <n v="2385"/>
    <s v="円"/>
    <n v="0"/>
    <n v="0"/>
    <n v="53"/>
    <s v="円"/>
    <n v="238500"/>
    <s v="-"/>
    <n v="24800"/>
    <n v="0.11605053813757604"/>
    <m/>
    <m/>
    <x v="4"/>
    <x v="4"/>
    <s v="観光"/>
    <s v="鉄道"/>
    <s v="01 日本円"/>
  </r>
  <r>
    <m/>
    <x v="0"/>
    <n v="18"/>
    <x v="0"/>
    <s v="02-楽天証券"/>
    <m/>
    <m/>
    <s v="国内株式"/>
    <n v="9202"/>
    <s v="ＡＮＡホールディングス"/>
    <s v="NISA"/>
    <n v="100"/>
    <s v="株"/>
    <n v="2191"/>
    <s v="円"/>
    <n v="2370.5"/>
    <s v="円"/>
    <m/>
    <m/>
    <n v="41"/>
    <s v="円"/>
    <n v="237050"/>
    <s v="-"/>
    <n v="17950"/>
    <n v="8.19"/>
    <m/>
    <m/>
    <s v="国内株式"/>
    <s v="9202"/>
    <s v="ＡＮＡホールディングス"/>
    <s v="NISA"/>
    <n v="100"/>
    <s v="株"/>
    <n v="2191"/>
    <s v="円"/>
    <n v="2370.5"/>
    <s v="円"/>
    <n v="0"/>
    <n v="0"/>
    <n v="41"/>
    <s v="円"/>
    <n v="237050"/>
    <s v="-"/>
    <n v="17950"/>
    <n v="8.1926061159287994E-2"/>
    <m/>
    <m/>
    <x v="4"/>
    <x v="4"/>
    <s v="観光"/>
    <s v="航空"/>
    <s v="01 日本円"/>
  </r>
  <r>
    <m/>
    <x v="0"/>
    <n v="19"/>
    <x v="0"/>
    <s v="02-楽天証券"/>
    <m/>
    <m/>
    <s v="米国株式"/>
    <s v="VTI"/>
    <s v="バンガード・トータル・ストック・マーケットETF"/>
    <s v="特定"/>
    <n v="10"/>
    <s v="株"/>
    <n v="218.53"/>
    <s v="USD"/>
    <n v="222.09"/>
    <s v="USD"/>
    <m/>
    <m/>
    <n v="5.34"/>
    <s v="USD"/>
    <n v="255958"/>
    <s v="2,220.90 USD"/>
    <n v="16034"/>
    <n v="6.68"/>
    <m/>
    <m/>
    <s v="米国株式"/>
    <s v="VTI"/>
    <s v="バンガード・トータル・ストック・マーケットETF"/>
    <s v="特定"/>
    <n v="10"/>
    <s v="株"/>
    <n v="218.53"/>
    <s v="USD"/>
    <n v="222.09"/>
    <s v="USD"/>
    <n v="0"/>
    <n v="0"/>
    <n v="5.34"/>
    <s v="USD"/>
    <n v="255958"/>
    <s v="2,220.90 USD"/>
    <n v="16034"/>
    <n v="6.6829496007068903E-2"/>
    <m/>
    <m/>
    <x v="4"/>
    <x v="4"/>
    <s v="指数"/>
    <s v="全米国指数"/>
    <s v="02 米ドル（円換算）"/>
  </r>
  <r>
    <m/>
    <x v="0"/>
    <n v="20"/>
    <x v="0"/>
    <s v="02-楽天証券"/>
    <m/>
    <m/>
    <s v="米国株式"/>
    <s v="VWO"/>
    <s v="バンガード・FTSE・エマージング・マーケッツETF"/>
    <s v="特定"/>
    <n v="10"/>
    <s v="株"/>
    <n v="43.945"/>
    <s v="USD"/>
    <n v="48.14"/>
    <s v="USD"/>
    <m/>
    <m/>
    <n v="0.09"/>
    <s v="USD"/>
    <n v="55481"/>
    <s v="481.40 USD"/>
    <n v="8363"/>
    <n v="17.739999999999998"/>
    <m/>
    <m/>
    <s v="米国株式"/>
    <s v="VWO"/>
    <s v="バンガード・FTSE・エマージング・マーケッツETF"/>
    <s v="特定"/>
    <n v="10"/>
    <s v="株"/>
    <n v="43.945"/>
    <s v="USD"/>
    <n v="48.14"/>
    <s v="USD"/>
    <n v="0"/>
    <n v="0"/>
    <n v="0.09"/>
    <s v="USD"/>
    <n v="55481"/>
    <s v="481.40 USD"/>
    <n v="8363"/>
    <n v="0.17749055562629992"/>
    <m/>
    <m/>
    <x v="4"/>
    <x v="4"/>
    <s v="新興国"/>
    <s v="新興国ETF"/>
    <s v="02 米ドル（円換算）"/>
  </r>
  <r>
    <m/>
    <x v="0"/>
    <n v="21"/>
    <x v="0"/>
    <s v="02-楽天証券"/>
    <m/>
    <m/>
    <s v="米国株式"/>
    <s v="SLV"/>
    <s v="iシェアーズ シルバー・トラスト"/>
    <s v="NISA"/>
    <n v="30"/>
    <s v="株"/>
    <n v="23.575600000000001"/>
    <s v="USD"/>
    <n v="20.71"/>
    <s v="USD"/>
    <m/>
    <m/>
    <n v="-0.31"/>
    <s v="USD"/>
    <n v="71604"/>
    <s v="621.30 USD"/>
    <n v="-2116"/>
    <n v="-2.87"/>
    <m/>
    <m/>
    <s v="米国株式"/>
    <s v="SLV"/>
    <s v="iシェアーズ シルバー・トラスト"/>
    <s v="NISA"/>
    <n v="30"/>
    <s v="株"/>
    <n v="23.575600000000001"/>
    <s v="USD"/>
    <n v="20.71"/>
    <s v="USD"/>
    <n v="0"/>
    <n v="0"/>
    <n v="-0.31"/>
    <s v="USD"/>
    <n v="71604"/>
    <s v="621.30 USD"/>
    <n v="-2116"/>
    <n v="-2.8703201302224635E-2"/>
    <m/>
    <m/>
    <x v="3"/>
    <x v="3"/>
    <s v="シルバー"/>
    <s v="米国・シルバー"/>
    <s v="02 米ドル（円換算）"/>
  </r>
  <r>
    <m/>
    <x v="0"/>
    <n v="22"/>
    <x v="0"/>
    <s v="02-楽天証券"/>
    <m/>
    <m/>
    <s v="米国株式"/>
    <s v="BND"/>
    <s v="バンガード・米国トータル債券市場ETF"/>
    <s v="特定"/>
    <n v="6"/>
    <s v="株"/>
    <n v="87.043300000000002"/>
    <s v="USD"/>
    <n v="83.06"/>
    <s v="USD"/>
    <m/>
    <m/>
    <n v="0.1"/>
    <s v="USD"/>
    <n v="57435"/>
    <s v="498.36 USD"/>
    <n v="2307"/>
    <n v="4.18"/>
    <m/>
    <m/>
    <s v="米国株式"/>
    <s v="BND"/>
    <s v="バンガード・米国トータル債券市場ETF"/>
    <s v="特定"/>
    <n v="6"/>
    <s v="株"/>
    <n v="87.043300000000002"/>
    <s v="USD"/>
    <n v="83.06"/>
    <s v="USD"/>
    <n v="0"/>
    <n v="0"/>
    <n v="0.1"/>
    <s v="USD"/>
    <n v="57435"/>
    <s v="498.36 USD"/>
    <n v="2307"/>
    <n v="4.1848062690465822E-2"/>
    <m/>
    <m/>
    <x v="1"/>
    <x v="5"/>
    <s v="債券"/>
    <s v="米国債"/>
    <s v="02 米ドル（円換算）"/>
  </r>
  <r>
    <m/>
    <x v="0"/>
    <n v="23"/>
    <x v="0"/>
    <s v="02-楽天証券"/>
    <m/>
    <m/>
    <s v="米国株式"/>
    <s v="UAL"/>
    <s v="ユナイテッド・エアラインズ・ホールディングス"/>
    <s v="特定"/>
    <n v="17"/>
    <s v="株"/>
    <n v="42.514699999999998"/>
    <s v="USD"/>
    <n v="40.909999999999997"/>
    <s v="USD"/>
    <m/>
    <m/>
    <n v="-0.02"/>
    <s v="USD"/>
    <n v="80152"/>
    <s v="695.47 USD"/>
    <n v="3686"/>
    <n v="4.82"/>
    <m/>
    <m/>
    <s v="米国株式"/>
    <s v="UAL"/>
    <s v="ユナイテッド・エアラインズ・ホールディングス"/>
    <s v="特定"/>
    <n v="17"/>
    <s v="株"/>
    <n v="42.514699999999998"/>
    <s v="USD"/>
    <n v="40.909999999999997"/>
    <s v="USD"/>
    <n v="0"/>
    <n v="0"/>
    <n v="-0.02"/>
    <s v="USD"/>
    <n v="80152"/>
    <s v="695.47 USD"/>
    <n v="3686"/>
    <n v="4.8204430727382105E-2"/>
    <m/>
    <m/>
    <x v="4"/>
    <x v="4"/>
    <s v="観光"/>
    <s v="航空・米国"/>
    <s v="02 米ドル（円換算）"/>
  </r>
  <r>
    <m/>
    <x v="0"/>
    <n v="24"/>
    <x v="0"/>
    <s v="02-楽天証券"/>
    <m/>
    <m/>
    <s v="米国株式"/>
    <s v="UAL"/>
    <s v="ユナイテッド・エアラインズ・ホールディングス"/>
    <s v="NISA"/>
    <n v="10"/>
    <s v="株"/>
    <n v="46.667999999999999"/>
    <s v="USD"/>
    <n v="40.909999999999997"/>
    <s v="USD"/>
    <m/>
    <m/>
    <n v="-0.02"/>
    <s v="USD"/>
    <n v="47148"/>
    <s v="409.10 USD"/>
    <n v="-7196"/>
    <n v="-13.24"/>
    <m/>
    <m/>
    <s v="米国株式"/>
    <s v="UAL"/>
    <s v="ユナイテッド・エアラインズ・ホールディングス"/>
    <s v="NISA"/>
    <n v="10"/>
    <s v="株"/>
    <n v="46.667999999999999"/>
    <s v="USD"/>
    <n v="40.909999999999997"/>
    <s v="USD"/>
    <n v="0"/>
    <n v="0"/>
    <n v="-0.02"/>
    <s v="USD"/>
    <n v="47148"/>
    <s v="409.10 USD"/>
    <n v="-7196"/>
    <n v="-0.1324157220668335"/>
    <m/>
    <m/>
    <x v="4"/>
    <x v="4"/>
    <s v="観光"/>
    <s v="航空・米国"/>
    <s v="02 米ドル（円換算）"/>
  </r>
  <r>
    <m/>
    <x v="0"/>
    <n v="25"/>
    <x v="0"/>
    <s v="02-楽天証券"/>
    <m/>
    <m/>
    <s v="米国株式"/>
    <s v="EIDO"/>
    <s v="iシェアーズ MSCI インドネシア ETF"/>
    <s v="特定"/>
    <n v="34"/>
    <s v="株"/>
    <n v="22.920200000000001"/>
    <s v="USD"/>
    <n v="23.2"/>
    <s v="USD"/>
    <m/>
    <m/>
    <n v="0.12"/>
    <s v="USD"/>
    <n v="90909"/>
    <s v="788.80 USD"/>
    <n v="7609"/>
    <n v="9.1300000000000008"/>
    <m/>
    <m/>
    <s v="米国株式"/>
    <s v="EIDO"/>
    <s v="iシェアーズ MSCI インドネシア ETF"/>
    <s v="特定"/>
    <n v="34"/>
    <s v="株"/>
    <n v="22.920200000000001"/>
    <s v="USD"/>
    <n v="23.2"/>
    <s v="USD"/>
    <n v="0"/>
    <n v="0"/>
    <n v="0.12"/>
    <s v="USD"/>
    <n v="90909"/>
    <s v="788.80 USD"/>
    <n v="7609"/>
    <n v="9.1344537815126053E-2"/>
    <m/>
    <m/>
    <x v="4"/>
    <x v="4"/>
    <s v="新興国"/>
    <s v="インドネシア"/>
    <s v="02 米ドル（円換算）"/>
  </r>
  <r>
    <m/>
    <x v="0"/>
    <n v="26"/>
    <x v="0"/>
    <s v="02-楽天証券"/>
    <m/>
    <m/>
    <s v="米国株式"/>
    <s v="THD"/>
    <s v="iシェアーズ MSCI タイ ETF"/>
    <s v="特定"/>
    <n v="4"/>
    <s v="株"/>
    <n v="75.222499999999997"/>
    <s v="USD"/>
    <n v="75.06"/>
    <s v="USD"/>
    <m/>
    <m/>
    <n v="0.11"/>
    <s v="USD"/>
    <n v="34602"/>
    <s v="300.24 USD"/>
    <n v="3395"/>
    <n v="10.87"/>
    <m/>
    <m/>
    <s v="米国株式"/>
    <s v="THD"/>
    <s v="iシェアーズ MSCI タイ ETF"/>
    <s v="特定"/>
    <n v="4"/>
    <s v="株"/>
    <n v="75.222499999999997"/>
    <s v="USD"/>
    <n v="75.06"/>
    <s v="USD"/>
    <n v="0"/>
    <n v="0"/>
    <n v="0.11"/>
    <s v="USD"/>
    <n v="34602"/>
    <s v="300.24 USD"/>
    <n v="3395"/>
    <n v="0.10878969461979685"/>
    <m/>
    <m/>
    <x v="4"/>
    <x v="4"/>
    <s v="新興国"/>
    <s v="タイ"/>
    <s v="02 米ドル（円換算）"/>
  </r>
  <r>
    <m/>
    <x v="0"/>
    <n v="27"/>
    <x v="0"/>
    <s v="02-楽天証券"/>
    <m/>
    <m/>
    <s v="米国株式"/>
    <s v="EPHE"/>
    <s v="iシェアーズ MSCI フィリピン ETF"/>
    <s v="特定"/>
    <n v="16"/>
    <s v="株"/>
    <n v="31.824999999999999"/>
    <s v="USD"/>
    <n v="31.69"/>
    <s v="USD"/>
    <m/>
    <m/>
    <n v="0.1"/>
    <s v="USD"/>
    <n v="58436"/>
    <s v="507.04 USD"/>
    <n v="4868"/>
    <n v="9.08"/>
    <m/>
    <m/>
    <s v="米国株式"/>
    <s v="EPHE"/>
    <s v="iシェアーズ MSCI フィリピン ETF"/>
    <s v="特定"/>
    <n v="16"/>
    <s v="株"/>
    <n v="31.824999999999999"/>
    <s v="USD"/>
    <n v="31.69"/>
    <s v="USD"/>
    <n v="0"/>
    <n v="0"/>
    <n v="0.1"/>
    <s v="USD"/>
    <n v="58436"/>
    <s v="507.04 USD"/>
    <n v="4868"/>
    <n v="9.0875149342891273E-2"/>
    <m/>
    <m/>
    <x v="4"/>
    <x v="4"/>
    <s v="新興国"/>
    <s v="フィリピン"/>
    <s v="02 米ドル（円換算）"/>
  </r>
  <r>
    <m/>
    <x v="0"/>
    <n v="28"/>
    <x v="0"/>
    <s v="02-楽天証券"/>
    <m/>
    <m/>
    <s v="米国株式"/>
    <s v="EPHE"/>
    <s v="iシェアーズ MSCI フィリピン ETF"/>
    <s v="NISA"/>
    <n v="4"/>
    <s v="株"/>
    <n v="30.135000000000002"/>
    <s v="USD"/>
    <n v="31.69"/>
    <s v="USD"/>
    <m/>
    <m/>
    <n v="0.1"/>
    <s v="USD"/>
    <n v="14609"/>
    <s v="126.76 USD"/>
    <n v="1961"/>
    <n v="15.5"/>
    <m/>
    <m/>
    <s v="米国株式"/>
    <s v="EPHE"/>
    <s v="iシェアーズ MSCI フィリピン ETF"/>
    <s v="NISA"/>
    <n v="4"/>
    <s v="株"/>
    <n v="30.135000000000002"/>
    <s v="USD"/>
    <n v="31.69"/>
    <s v="USD"/>
    <n v="0"/>
    <n v="0"/>
    <n v="0.1"/>
    <s v="USD"/>
    <n v="14609"/>
    <s v="126.76 USD"/>
    <n v="1961"/>
    <n v="0.15504427577482605"/>
    <m/>
    <m/>
    <x v="4"/>
    <x v="4"/>
    <s v="新興国"/>
    <s v="フィリピン"/>
    <s v="02 米ドル（円換算）"/>
  </r>
  <r>
    <m/>
    <x v="0"/>
    <n v="29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0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1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2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3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4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5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6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7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8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9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0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1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2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3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4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5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6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7"/>
    <x v="1"/>
    <s v="20-楽天銀行"/>
    <s v="00-楽天銀行用"/>
    <s v="現預金"/>
    <s v="ここから1"/>
    <s v="ここから2"/>
    <s v="ここから3"/>
    <s v="ここから4"/>
    <s v="ここから5"/>
    <s v="ここから6"/>
    <s v="ここから7"/>
    <s v="ここから8"/>
    <s v="ここから9"/>
    <s v="ここから10"/>
    <s v="ここから11"/>
    <s v="ここから12"/>
    <s v="ここから13"/>
    <s v="ここから14"/>
    <s v="ここから15"/>
    <s v="ここから16"/>
    <s v="ここから17"/>
    <s v="ここから18"/>
    <m/>
    <m/>
    <s v="00-PP楽天証券→→→左半分に貼付"/>
    <m/>
    <m/>
    <m/>
    <m/>
    <m/>
    <m/>
    <m/>
    <m/>
    <m/>
    <m/>
    <m/>
    <m/>
    <m/>
    <m/>
    <m/>
    <m/>
    <m/>
    <m/>
    <m/>
    <x v="0"/>
    <x v="0"/>
    <m/>
    <m/>
    <m/>
  </r>
  <r>
    <m/>
    <x v="0"/>
    <n v="48"/>
    <x v="1"/>
    <s v="20-楽天銀行"/>
    <s v="●ここにコピペ→"/>
    <s v="現預金"/>
    <s v="楽天銀行普通預金残高"/>
    <n v="100000"/>
    <m/>
    <m/>
    <m/>
    <m/>
    <m/>
    <m/>
    <m/>
    <m/>
    <m/>
    <m/>
    <m/>
    <m/>
    <m/>
    <m/>
    <m/>
    <m/>
    <m/>
    <m/>
    <m/>
    <s v="楽天銀行・普通口座"/>
    <s v="楽天銀行・普通口座"/>
    <s v="現金"/>
    <m/>
    <m/>
    <m/>
    <m/>
    <m/>
    <m/>
    <m/>
    <m/>
    <m/>
    <m/>
    <n v="100000"/>
    <m/>
    <m/>
    <n v="0"/>
    <m/>
    <m/>
    <x v="1"/>
    <x v="1"/>
    <s v="現預金"/>
    <s v="現預金"/>
    <s v="01 日本円"/>
  </r>
  <r>
    <m/>
    <x v="0"/>
    <n v="49"/>
    <x v="1"/>
    <s v="20-楽天銀行"/>
    <m/>
    <s v="現預金"/>
    <m/>
    <m/>
    <m/>
    <m/>
    <m/>
    <m/>
    <m/>
    <m/>
    <m/>
    <m/>
    <m/>
    <m/>
    <m/>
    <m/>
    <m/>
    <m/>
    <m/>
    <m/>
    <m/>
    <m/>
    <m/>
    <m/>
    <m/>
    <s v="現金"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50"/>
    <x v="1"/>
    <s v="02-楽天証券"/>
    <s v="PP楽天証券用"/>
    <s v="右→"/>
    <s v="ここに↓1"/>
    <s v="ここに↓2"/>
    <s v="ここに↓3"/>
    <s v="ここに↓4"/>
    <s v="ここに↓5"/>
    <s v="ここに↓6"/>
    <s v="ここに↓7"/>
    <s v="ここに↓8"/>
    <s v="ここに↓9"/>
    <s v="ここに↓10"/>
    <s v="ここに↓11"/>
    <s v="ここに↓12"/>
    <s v="ここに↓13"/>
    <s v="ここに↓14"/>
    <s v="ここに↓15"/>
    <s v="ここに↓16"/>
    <s v="ここに↓17"/>
    <s v="ここに↓18"/>
    <m/>
    <m/>
    <s v="PP楽天証券→→→左半分に貼付"/>
    <m/>
    <m/>
    <m/>
    <m/>
    <m/>
    <m/>
    <m/>
    <m/>
    <m/>
    <m/>
    <m/>
    <m/>
    <m/>
    <m/>
    <m/>
    <m/>
    <m/>
    <m/>
    <m/>
    <x v="0"/>
    <x v="0"/>
    <m/>
    <m/>
    <m/>
  </r>
  <r>
    <m/>
    <x v="0"/>
    <n v="51"/>
    <x v="1"/>
    <s v="02-楽天証券"/>
    <s v="●ここにコピペ→"/>
    <s v="現預金"/>
    <s v="預り金"/>
    <n v="200000"/>
    <m/>
    <m/>
    <s v=" "/>
    <s v=" "/>
    <s v=" "/>
    <m/>
    <m/>
    <m/>
    <m/>
    <m/>
    <m/>
    <m/>
    <m/>
    <m/>
    <m/>
    <m/>
    <m/>
    <m/>
    <m/>
    <s v="楽天証券・預り金"/>
    <s v="楽天証券・預り金"/>
    <s v="現金"/>
    <m/>
    <m/>
    <m/>
    <m/>
    <m/>
    <m/>
    <m/>
    <m/>
    <m/>
    <m/>
    <n v="200000"/>
    <m/>
    <m/>
    <n v="0"/>
    <m/>
    <m/>
    <x v="1"/>
    <x v="1"/>
    <s v="預り金"/>
    <s v="預り金"/>
    <s v="01 日本円"/>
  </r>
  <r>
    <m/>
    <x v="0"/>
    <n v="52"/>
    <x v="1"/>
    <s v="02-楽天証券"/>
    <m/>
    <s v="現預金"/>
    <s v="外貨預り金"/>
    <n v="300000"/>
    <m/>
    <m/>
    <m/>
    <m/>
    <m/>
    <m/>
    <m/>
    <m/>
    <m/>
    <m/>
    <m/>
    <m/>
    <m/>
    <m/>
    <m/>
    <m/>
    <m/>
    <m/>
    <m/>
    <s v="楽天証券・外貨預り金"/>
    <s v="楽天証券・外貨預り金"/>
    <s v="現金"/>
    <m/>
    <m/>
    <m/>
    <m/>
    <m/>
    <m/>
    <m/>
    <m/>
    <m/>
    <m/>
    <n v="300000"/>
    <m/>
    <m/>
    <n v="0"/>
    <m/>
    <m/>
    <x v="1"/>
    <x v="1"/>
    <s v="預り金"/>
    <s v="預り金"/>
    <s v="02 米ドル（円換算）"/>
  </r>
  <r>
    <m/>
    <x v="0"/>
    <n v="53"/>
    <x v="1"/>
    <s v="02-楽天証券"/>
    <m/>
    <s v="現預金"/>
    <m/>
    <m/>
    <m/>
    <m/>
    <m/>
    <m/>
    <m/>
    <m/>
    <m/>
    <m/>
    <m/>
    <m/>
    <m/>
    <m/>
    <m/>
    <m/>
    <m/>
    <m/>
    <m/>
    <m/>
    <m/>
    <m/>
    <m/>
    <s v="現金"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54"/>
    <x v="1"/>
    <s v="02-楽天証券"/>
    <m/>
    <s v="現預金"/>
    <m/>
    <m/>
    <m/>
    <m/>
    <m/>
    <m/>
    <m/>
    <m/>
    <m/>
    <m/>
    <m/>
    <m/>
    <m/>
    <m/>
    <m/>
    <m/>
    <m/>
    <m/>
    <m/>
    <m/>
    <m/>
    <m/>
    <m/>
    <s v="現金"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55"/>
    <x v="1"/>
    <s v="02-楽天証券"/>
    <s v="PP楽天証券用"/>
    <s v="右→"/>
    <s v="ここに↓1"/>
    <s v="ここに↓2"/>
    <s v="ここに↓3"/>
    <s v="ここに↓4"/>
    <s v="ここに↓5"/>
    <s v="ここに↓6"/>
    <s v="ここに↓7"/>
    <s v="ここに↓8"/>
    <s v="ここに↓9"/>
    <s v="ここに↓10"/>
    <s v="ここに↓11"/>
    <s v="ここに↓12"/>
    <s v="ここに↓13"/>
    <s v="ここに↓14"/>
    <s v="ここに↓15"/>
    <s v="ここに↓16"/>
    <s v="ここに↓17"/>
    <s v="ここに↓18"/>
    <m/>
    <m/>
    <s v="PP楽天証券→→→左半分に貼付"/>
    <m/>
    <m/>
    <m/>
    <m/>
    <m/>
    <m/>
    <m/>
    <m/>
    <m/>
    <m/>
    <m/>
    <m/>
    <m/>
    <m/>
    <m/>
    <m/>
    <m/>
    <m/>
    <m/>
    <x v="0"/>
    <x v="0"/>
    <m/>
    <m/>
    <m/>
  </r>
  <r>
    <m/>
    <x v="0"/>
    <n v="56"/>
    <x v="1"/>
    <s v="02-楽天証券"/>
    <s v="●ここにコピペ→→→→→"/>
    <m/>
    <s v="国内株式"/>
    <n v="1540"/>
    <s v="純金上場信託"/>
    <s v="特定"/>
    <n v="1"/>
    <s v="株"/>
    <n v="5900"/>
    <s v="円"/>
    <n v="6358"/>
    <s v="円"/>
    <m/>
    <m/>
    <n v="-11"/>
    <s v="円"/>
    <n v="6358"/>
    <s v="-"/>
    <n v="458"/>
    <n v="7.76"/>
    <m/>
    <m/>
    <s v="国内株式"/>
    <s v="1540"/>
    <s v="純金上場信託"/>
    <s v="特定"/>
    <n v="1"/>
    <s v="株"/>
    <n v="5900"/>
    <s v="円"/>
    <n v="6358"/>
    <s v="円"/>
    <n v="0"/>
    <n v="0"/>
    <n v="-11"/>
    <s v="円"/>
    <n v="6358"/>
    <s v="-"/>
    <n v="458"/>
    <n v="7.7627118644067794E-2"/>
    <m/>
    <m/>
    <x v="3"/>
    <x v="3"/>
    <s v="ゴールド"/>
    <s v="国内・ゴールド"/>
    <s v="01 日本円"/>
  </r>
  <r>
    <m/>
    <x v="0"/>
    <n v="57"/>
    <x v="1"/>
    <s v="02-楽天証券"/>
    <s v="＜CSVファイルより＞"/>
    <m/>
    <s v="国内株式"/>
    <n v="1540"/>
    <s v="純金上場信託"/>
    <s v="NISA"/>
    <n v="20"/>
    <s v="株"/>
    <n v="5954"/>
    <s v="円"/>
    <n v="6358"/>
    <s v="円"/>
    <m/>
    <m/>
    <n v="-11"/>
    <s v="円"/>
    <n v="127160"/>
    <s v="-"/>
    <n v="8080"/>
    <n v="6.78"/>
    <m/>
    <m/>
    <s v="国内株式"/>
    <s v="1540"/>
    <s v="純金上場信託"/>
    <s v="NISA"/>
    <n v="20"/>
    <s v="株"/>
    <n v="5954"/>
    <s v="円"/>
    <n v="6358"/>
    <s v="円"/>
    <n v="0"/>
    <n v="0"/>
    <n v="-11"/>
    <s v="円"/>
    <n v="127160"/>
    <s v="-"/>
    <n v="8080"/>
    <n v="6.7853543836076585E-2"/>
    <m/>
    <m/>
    <x v="3"/>
    <x v="3"/>
    <s v="ゴールド"/>
    <s v="国内・ゴールド"/>
    <s v="01 日本円"/>
  </r>
  <r>
    <m/>
    <x v="0"/>
    <n v="58"/>
    <x v="1"/>
    <s v="02-楽天証券"/>
    <m/>
    <m/>
    <s v="国内株式"/>
    <n v="1541"/>
    <s v="純プラチナ上場信託"/>
    <s v="特定"/>
    <n v="6"/>
    <s v="株"/>
    <n v="3270"/>
    <s v="円"/>
    <n v="3560"/>
    <s v="円"/>
    <m/>
    <m/>
    <n v="45"/>
    <s v="円"/>
    <n v="21360"/>
    <s v="-"/>
    <n v="1740"/>
    <n v="8.86"/>
    <m/>
    <m/>
    <s v="国内株式"/>
    <s v="1541"/>
    <s v="純プラチナ上場信託"/>
    <s v="特定"/>
    <n v="6"/>
    <s v="株"/>
    <n v="3270"/>
    <s v="円"/>
    <n v="3560"/>
    <s v="円"/>
    <n v="0"/>
    <n v="0"/>
    <n v="45"/>
    <s v="円"/>
    <n v="21360"/>
    <s v="-"/>
    <n v="1740"/>
    <n v="8.8685015290519878E-2"/>
    <m/>
    <m/>
    <x v="3"/>
    <x v="3"/>
    <s v="プラチナ"/>
    <s v="国内・プラチナ"/>
    <s v="01 日本円"/>
  </r>
  <r>
    <m/>
    <x v="0"/>
    <n v="59"/>
    <x v="1"/>
    <s v="02-楽天証券"/>
    <m/>
    <m/>
    <s v="国内株式"/>
    <n v="1615"/>
    <s v="ＮＦ銀行業"/>
    <s v="特定"/>
    <n v="600"/>
    <s v="株"/>
    <n v="168"/>
    <s v="円"/>
    <n v="164.5"/>
    <s v="円"/>
    <m/>
    <m/>
    <n v="3.1"/>
    <s v="円"/>
    <n v="98700"/>
    <s v="-"/>
    <n v="-2100"/>
    <n v="-2.08"/>
    <m/>
    <m/>
    <s v="国内株式"/>
    <s v="1615"/>
    <s v="ＮＦ銀行業"/>
    <s v="特定"/>
    <n v="600"/>
    <s v="株"/>
    <n v="168"/>
    <s v="円"/>
    <n v="164.5"/>
    <s v="円"/>
    <n v="0"/>
    <n v="0"/>
    <n v="3.1"/>
    <s v="円"/>
    <n v="98700"/>
    <s v="-"/>
    <n v="-2100"/>
    <n v="-2.0833333333333332E-2"/>
    <m/>
    <m/>
    <x v="4"/>
    <x v="4"/>
    <s v="金融"/>
    <s v="銀行業"/>
    <s v="01 日本円"/>
  </r>
  <r>
    <m/>
    <x v="0"/>
    <n v="60"/>
    <x v="1"/>
    <s v="02-楽天証券"/>
    <m/>
    <m/>
    <s v="国内株式"/>
    <n v="1659"/>
    <s v="ＩＳ米国リートＥＴＦ"/>
    <s v="特定"/>
    <n v="100"/>
    <s v="株"/>
    <n v="1456.97"/>
    <s v="円"/>
    <n v="2621"/>
    <s v="円"/>
    <m/>
    <m/>
    <n v="6"/>
    <s v="円"/>
    <n v="262100"/>
    <s v="-"/>
    <n v="116403"/>
    <n v="79.89"/>
    <m/>
    <m/>
    <s v="国内株式"/>
    <s v="1659"/>
    <s v="ＩＳ米国リートＥＴＦ"/>
    <s v="特定"/>
    <n v="100"/>
    <s v="株"/>
    <n v="1456.97"/>
    <s v="円"/>
    <n v="2621"/>
    <s v="円"/>
    <n v="0"/>
    <n v="0"/>
    <n v="6"/>
    <s v="円"/>
    <n v="262100"/>
    <s v="-"/>
    <n v="116403"/>
    <n v="0.79893889373151128"/>
    <m/>
    <m/>
    <x v="4"/>
    <x v="4"/>
    <s v="不動産"/>
    <s v="米国・リート"/>
    <s v="01 日本円"/>
  </r>
  <r>
    <m/>
    <x v="0"/>
    <n v="61"/>
    <x v="1"/>
    <s v="02-楽天証券"/>
    <m/>
    <m/>
    <s v="国内株式"/>
    <n v="1659"/>
    <s v="ＩＳ米国リートＥＴＦ"/>
    <s v="NISA"/>
    <n v="1"/>
    <s v="株"/>
    <n v="1454"/>
    <s v="円"/>
    <n v="2621"/>
    <s v="円"/>
    <m/>
    <m/>
    <n v="6"/>
    <s v="円"/>
    <n v="2621"/>
    <s v="-"/>
    <n v="1167"/>
    <n v="80.260000000000005"/>
    <m/>
    <m/>
    <s v="国内株式"/>
    <s v="1659"/>
    <s v="ＩＳ米国リートＥＴＦ"/>
    <s v="NISA"/>
    <n v="1"/>
    <s v="株"/>
    <n v="1454"/>
    <s v="円"/>
    <n v="2621"/>
    <s v="円"/>
    <n v="0"/>
    <n v="0"/>
    <n v="6"/>
    <s v="円"/>
    <n v="2621"/>
    <s v="-"/>
    <n v="1167"/>
    <n v="0.80261348005502064"/>
    <m/>
    <m/>
    <x v="4"/>
    <x v="4"/>
    <s v="不動産"/>
    <s v="米国・リート"/>
    <s v="01 日本円"/>
  </r>
  <r>
    <m/>
    <x v="0"/>
    <n v="62"/>
    <x v="1"/>
    <s v="02-楽天証券"/>
    <m/>
    <m/>
    <s v="国内株式"/>
    <n v="1678"/>
    <s v="ＮＦインド株"/>
    <s v="NISA"/>
    <n v="100"/>
    <s v="株"/>
    <n v="247.8"/>
    <s v="円"/>
    <n v="235.3"/>
    <s v="円"/>
    <m/>
    <m/>
    <n v="7.5"/>
    <s v="円"/>
    <n v="23530"/>
    <s v="-"/>
    <n v="-1250"/>
    <n v="-5.04"/>
    <m/>
    <m/>
    <s v="国内株式"/>
    <s v="1678"/>
    <s v="ＮＥＸＴ　ＦＵＮＤＳ　インド株式指数・Ｎｉｆｔｙ　５０連動型上場投信"/>
    <s v="NISA"/>
    <n v="100"/>
    <s v="株"/>
    <n v="247.8"/>
    <s v="円"/>
    <n v="235.3"/>
    <s v="円"/>
    <n v="0"/>
    <n v="0"/>
    <n v="7.5"/>
    <s v="円"/>
    <n v="23530"/>
    <s v="-"/>
    <n v="-1250"/>
    <n v="-5.0443906376109765E-2"/>
    <m/>
    <m/>
    <x v="4"/>
    <x v="4"/>
    <s v="新興国"/>
    <s v="インド"/>
    <s v="01 日本円"/>
  </r>
  <r>
    <m/>
    <x v="0"/>
    <n v="63"/>
    <x v="1"/>
    <s v="02-楽天証券"/>
    <m/>
    <m/>
    <s v="国内株式"/>
    <n v="9142"/>
    <s v="九州旅客鉄道"/>
    <s v="NISA"/>
    <n v="100"/>
    <s v="株"/>
    <n v="2137"/>
    <s v="円"/>
    <n v="2385"/>
    <s v="円"/>
    <m/>
    <m/>
    <n v="53"/>
    <s v="円"/>
    <n v="238500"/>
    <s v="-"/>
    <n v="24800"/>
    <n v="11.6"/>
    <m/>
    <m/>
    <s v="国内株式"/>
    <s v="9142"/>
    <s v="九州旅客鉄道"/>
    <s v="NISA"/>
    <n v="100"/>
    <s v="株"/>
    <n v="2137"/>
    <s v="円"/>
    <n v="2385"/>
    <s v="円"/>
    <n v="0"/>
    <n v="0"/>
    <n v="53"/>
    <s v="円"/>
    <n v="238500"/>
    <s v="-"/>
    <n v="24800"/>
    <n v="0.11605053813757604"/>
    <m/>
    <m/>
    <x v="4"/>
    <x v="4"/>
    <s v="観光"/>
    <s v="鉄道"/>
    <s v="01 日本円"/>
  </r>
  <r>
    <m/>
    <x v="0"/>
    <n v="64"/>
    <x v="1"/>
    <s v="02-楽天証券"/>
    <m/>
    <m/>
    <s v="米国株式"/>
    <s v="VTI"/>
    <s v="バンガード・トータル・ストック・マーケットETF"/>
    <s v="特定"/>
    <n v="10"/>
    <s v="株"/>
    <n v="218.53"/>
    <s v="USD"/>
    <n v="222.09"/>
    <s v="USD"/>
    <m/>
    <m/>
    <n v="5.34"/>
    <s v="USD"/>
    <n v="255958"/>
    <s v="2,220.90 USD"/>
    <n v="16034"/>
    <n v="6.68"/>
    <m/>
    <m/>
    <s v="米国株式"/>
    <s v="VTI"/>
    <s v="バンガード・トータル・ストック・マーケットETF"/>
    <s v="特定"/>
    <n v="10"/>
    <s v="株"/>
    <n v="218.53"/>
    <s v="USD"/>
    <n v="222.09"/>
    <s v="USD"/>
    <n v="0"/>
    <n v="0"/>
    <n v="5.34"/>
    <s v="USD"/>
    <n v="255958"/>
    <s v="2,220.90 USD"/>
    <n v="16034"/>
    <n v="6.6829496007068903E-2"/>
    <m/>
    <m/>
    <x v="4"/>
    <x v="4"/>
    <s v="指数"/>
    <s v="全米国指数"/>
    <s v="02 米ドル（円換算）"/>
  </r>
  <r>
    <m/>
    <x v="0"/>
    <n v="65"/>
    <x v="1"/>
    <s v="02-楽天証券"/>
    <m/>
    <m/>
    <s v="米国株式"/>
    <s v="VWO"/>
    <s v="バンガード・FTSE・エマージング・マーケッツETF"/>
    <s v="特定"/>
    <n v="10"/>
    <s v="株"/>
    <n v="43.945"/>
    <s v="USD"/>
    <n v="48.14"/>
    <s v="USD"/>
    <m/>
    <m/>
    <n v="0.09"/>
    <s v="USD"/>
    <n v="55481"/>
    <s v="481.40 USD"/>
    <n v="8363"/>
    <n v="17.739999999999998"/>
    <m/>
    <m/>
    <s v="米国株式"/>
    <s v="VWO"/>
    <s v="バンガード・FTSE・エマージング・マーケッツETF"/>
    <s v="特定"/>
    <n v="10"/>
    <s v="株"/>
    <n v="43.945"/>
    <s v="USD"/>
    <n v="48.14"/>
    <s v="USD"/>
    <n v="0"/>
    <n v="0"/>
    <n v="0.09"/>
    <s v="USD"/>
    <n v="55481"/>
    <s v="481.40 USD"/>
    <n v="8363"/>
    <n v="0.17749055562629992"/>
    <m/>
    <m/>
    <x v="4"/>
    <x v="4"/>
    <s v="新興国"/>
    <s v="新興国ETF"/>
    <s v="02 米ドル（円換算）"/>
  </r>
  <r>
    <m/>
    <x v="0"/>
    <n v="66"/>
    <x v="1"/>
    <s v="02-楽天証券"/>
    <m/>
    <m/>
    <s v="米国株式"/>
    <s v="SLV"/>
    <s v="iシェアーズ シルバー・トラスト"/>
    <s v="NISA"/>
    <n v="30"/>
    <s v="株"/>
    <n v="23.575600000000001"/>
    <s v="USD"/>
    <n v="20.71"/>
    <s v="USD"/>
    <m/>
    <m/>
    <n v="-0.31"/>
    <s v="USD"/>
    <n v="71604"/>
    <s v="621.30 USD"/>
    <n v="-2116"/>
    <n v="-2.87"/>
    <m/>
    <m/>
    <s v="米国株式"/>
    <s v="SLV"/>
    <s v="iシェアーズ シルバー・トラスト"/>
    <s v="NISA"/>
    <n v="30"/>
    <s v="株"/>
    <n v="23.575600000000001"/>
    <s v="USD"/>
    <n v="20.71"/>
    <s v="USD"/>
    <n v="0"/>
    <n v="0"/>
    <n v="-0.31"/>
    <s v="USD"/>
    <n v="71604"/>
    <s v="621.30 USD"/>
    <n v="-2116"/>
    <n v="-2.8703201302224635E-2"/>
    <m/>
    <m/>
    <x v="3"/>
    <x v="3"/>
    <s v="シルバー"/>
    <s v="米国・シルバー"/>
    <s v="02 米ドル（円換算）"/>
  </r>
  <r>
    <m/>
    <x v="0"/>
    <n v="67"/>
    <x v="1"/>
    <s v="02-楽天証券"/>
    <m/>
    <m/>
    <s v="米国株式"/>
    <s v="VT"/>
    <s v="バンガード・トータル・ワールド・ストックETF"/>
    <s v="NISA"/>
    <n v="1"/>
    <s v="株"/>
    <n v="68.209999999999994"/>
    <s v="USD"/>
    <n v="100.42"/>
    <s v="USD"/>
    <m/>
    <m/>
    <n v="1.64"/>
    <s v="USD"/>
    <n v="11573"/>
    <s v="100.42 USD"/>
    <n v="4498"/>
    <n v="63.57"/>
    <m/>
    <m/>
    <s v="米国株式"/>
    <s v="VT"/>
    <s v="バンガード・トータル・ワールド・ストックETF"/>
    <s v="NISA"/>
    <n v="1"/>
    <s v="株"/>
    <n v="68.209999999999994"/>
    <s v="USD"/>
    <n v="100.42"/>
    <s v="USD"/>
    <n v="0"/>
    <n v="0"/>
    <n v="1.64"/>
    <s v="USD"/>
    <n v="11573"/>
    <s v="100.42 USD"/>
    <n v="4498"/>
    <n v="0.63575971731448766"/>
    <m/>
    <m/>
    <x v="4"/>
    <x v="4"/>
    <s v="指数"/>
    <s v="全世界指数"/>
    <s v="02 米ドル（円換算）"/>
  </r>
  <r>
    <m/>
    <x v="0"/>
    <n v="68"/>
    <x v="1"/>
    <s v="02-楽天証券"/>
    <m/>
    <m/>
    <s v="米国株式"/>
    <s v="BND"/>
    <s v="バンガード・米国トータル債券市場ETF"/>
    <s v="特定"/>
    <n v="6"/>
    <s v="株"/>
    <n v="87.043300000000002"/>
    <s v="USD"/>
    <n v="83.06"/>
    <s v="USD"/>
    <m/>
    <m/>
    <n v="0.1"/>
    <s v="USD"/>
    <n v="57435"/>
    <s v="498.36 USD"/>
    <n v="2307"/>
    <n v="4.18"/>
    <m/>
    <m/>
    <s v="米国株式"/>
    <s v="BND"/>
    <s v="バンガード・米国トータル債券市場ETF"/>
    <s v="特定"/>
    <n v="6"/>
    <s v="株"/>
    <n v="87.043300000000002"/>
    <s v="USD"/>
    <n v="83.06"/>
    <s v="USD"/>
    <n v="0"/>
    <n v="0"/>
    <n v="0.1"/>
    <s v="USD"/>
    <n v="57435"/>
    <s v="498.36 USD"/>
    <n v="2307"/>
    <n v="4.1848062690465822E-2"/>
    <m/>
    <m/>
    <x v="1"/>
    <x v="5"/>
    <s v="債券"/>
    <s v="米国債"/>
    <s v="02 米ドル（円換算）"/>
  </r>
  <r>
    <m/>
    <x v="0"/>
    <n v="69"/>
    <x v="1"/>
    <s v="02-楽天証券"/>
    <m/>
    <m/>
    <s v="米国株式"/>
    <s v="UAL"/>
    <s v="ユナイテッド・エアラインズ・ホールディングス"/>
    <s v="特定"/>
    <n v="17"/>
    <s v="株"/>
    <n v="42.514699999999998"/>
    <s v="USD"/>
    <n v="40.909999999999997"/>
    <s v="USD"/>
    <m/>
    <m/>
    <n v="-0.02"/>
    <s v="USD"/>
    <n v="80152"/>
    <s v="695.47 USD"/>
    <n v="3686"/>
    <n v="4.82"/>
    <m/>
    <m/>
    <s v="米国株式"/>
    <s v="UAL"/>
    <s v="ユナイテッド・エアラインズ・ホールディングス"/>
    <s v="特定"/>
    <n v="17"/>
    <s v="株"/>
    <n v="42.514699999999998"/>
    <s v="USD"/>
    <n v="40.909999999999997"/>
    <s v="USD"/>
    <n v="0"/>
    <n v="0"/>
    <n v="-0.02"/>
    <s v="USD"/>
    <n v="80152"/>
    <s v="695.47 USD"/>
    <n v="3686"/>
    <n v="4.8204430727382105E-2"/>
    <m/>
    <m/>
    <x v="4"/>
    <x v="4"/>
    <s v="観光"/>
    <s v="航空・米国"/>
    <s v="02 米ドル（円換算）"/>
  </r>
  <r>
    <m/>
    <x v="0"/>
    <n v="70"/>
    <x v="1"/>
    <s v="02-楽天証券"/>
    <m/>
    <m/>
    <s v="米国株式"/>
    <s v="UAL"/>
    <s v="ユナイテッド・エアラインズ・ホールディングス"/>
    <s v="NISA"/>
    <n v="10"/>
    <s v="株"/>
    <n v="46.667999999999999"/>
    <s v="USD"/>
    <n v="40.909999999999997"/>
    <s v="USD"/>
    <m/>
    <m/>
    <n v="-0.02"/>
    <s v="USD"/>
    <n v="47148"/>
    <s v="409.10 USD"/>
    <n v="-7196"/>
    <n v="-13.24"/>
    <m/>
    <m/>
    <s v="米国株式"/>
    <s v="UAL"/>
    <s v="ユナイテッド・エアラインズ・ホールディングス"/>
    <s v="NISA"/>
    <n v="10"/>
    <s v="株"/>
    <n v="46.667999999999999"/>
    <s v="USD"/>
    <n v="40.909999999999997"/>
    <s v="USD"/>
    <n v="0"/>
    <n v="0"/>
    <n v="-0.02"/>
    <s v="USD"/>
    <n v="47148"/>
    <s v="409.10 USD"/>
    <n v="-7196"/>
    <n v="-0.1324157220668335"/>
    <m/>
    <m/>
    <x v="4"/>
    <x v="4"/>
    <s v="観光"/>
    <s v="航空・米国"/>
    <s v="02 米ドル（円換算）"/>
  </r>
  <r>
    <m/>
    <x v="0"/>
    <n v="71"/>
    <x v="1"/>
    <s v="02-楽天証券"/>
    <m/>
    <m/>
    <s v="米国株式"/>
    <s v="EIDO"/>
    <s v="iシェアーズ MSCI インドネシア ETF"/>
    <s v="特定"/>
    <n v="34"/>
    <s v="株"/>
    <n v="22.920200000000001"/>
    <s v="USD"/>
    <n v="23.2"/>
    <s v="USD"/>
    <m/>
    <m/>
    <n v="0.12"/>
    <s v="USD"/>
    <n v="90909"/>
    <s v="788.80 USD"/>
    <n v="7609"/>
    <n v="9.1300000000000008"/>
    <m/>
    <m/>
    <s v="米国株式"/>
    <s v="EIDO"/>
    <s v="iシェアーズ MSCI インドネシア ETF"/>
    <s v="特定"/>
    <n v="34"/>
    <s v="株"/>
    <n v="22.920200000000001"/>
    <s v="USD"/>
    <n v="23.2"/>
    <s v="USD"/>
    <n v="0"/>
    <n v="0"/>
    <n v="0.12"/>
    <s v="USD"/>
    <n v="90909"/>
    <s v="788.80 USD"/>
    <n v="7609"/>
    <n v="9.1344537815126053E-2"/>
    <m/>
    <m/>
    <x v="4"/>
    <x v="4"/>
    <s v="新興国"/>
    <s v="インドネシア"/>
    <s v="02 米ドル（円換算）"/>
  </r>
  <r>
    <m/>
    <x v="0"/>
    <n v="72"/>
    <x v="1"/>
    <s v="02-楽天証券"/>
    <m/>
    <m/>
    <s v="米国株式"/>
    <s v="THD"/>
    <s v="iシェアーズ MSCI タイ ETF"/>
    <s v="特定"/>
    <n v="4"/>
    <s v="株"/>
    <n v="75.222499999999997"/>
    <s v="USD"/>
    <n v="75.06"/>
    <s v="USD"/>
    <m/>
    <m/>
    <n v="0.11"/>
    <s v="USD"/>
    <n v="34602"/>
    <s v="300.24 USD"/>
    <n v="3395"/>
    <n v="10.87"/>
    <m/>
    <m/>
    <s v="米国株式"/>
    <s v="THD"/>
    <s v="iシェアーズ MSCI タイ ETF"/>
    <s v="特定"/>
    <n v="4"/>
    <s v="株"/>
    <n v="75.222499999999997"/>
    <s v="USD"/>
    <n v="75.06"/>
    <s v="USD"/>
    <n v="0"/>
    <n v="0"/>
    <n v="0.11"/>
    <s v="USD"/>
    <n v="34602"/>
    <s v="300.24 USD"/>
    <n v="3395"/>
    <n v="0.10878969461979685"/>
    <m/>
    <m/>
    <x v="4"/>
    <x v="4"/>
    <s v="新興国"/>
    <s v="タイ"/>
    <s v="02 米ドル（円換算）"/>
  </r>
  <r>
    <m/>
    <x v="0"/>
    <n v="73"/>
    <x v="1"/>
    <s v="02-楽天証券"/>
    <m/>
    <m/>
    <s v="米国株式"/>
    <s v="EPHE"/>
    <s v="iシェアーズ MSCI フィリピン ETF"/>
    <s v="特定"/>
    <n v="16"/>
    <s v="株"/>
    <n v="31.824999999999999"/>
    <s v="USD"/>
    <n v="31.69"/>
    <s v="USD"/>
    <m/>
    <m/>
    <n v="0.1"/>
    <s v="USD"/>
    <n v="58436"/>
    <s v="507.04 USD"/>
    <n v="4868"/>
    <n v="9.08"/>
    <m/>
    <m/>
    <s v="米国株式"/>
    <s v="EPHE"/>
    <s v="iシェアーズ MSCI フィリピン ETF"/>
    <s v="特定"/>
    <n v="16"/>
    <s v="株"/>
    <n v="31.824999999999999"/>
    <s v="USD"/>
    <n v="31.69"/>
    <s v="USD"/>
    <n v="0"/>
    <n v="0"/>
    <n v="0.1"/>
    <s v="USD"/>
    <n v="58436"/>
    <s v="507.04 USD"/>
    <n v="4868"/>
    <n v="9.0875149342891273E-2"/>
    <m/>
    <m/>
    <x v="4"/>
    <x v="4"/>
    <s v="新興国"/>
    <s v="フィリピン"/>
    <s v="02 米ドル（円換算）"/>
  </r>
  <r>
    <m/>
    <x v="0"/>
    <n v="74"/>
    <x v="1"/>
    <s v="02-楽天証券"/>
    <m/>
    <m/>
    <s v="米国株式"/>
    <s v="EPHE"/>
    <s v="iシェアーズ MSCI フィリピン ETF"/>
    <s v="NISA"/>
    <n v="4"/>
    <s v="株"/>
    <n v="30.135000000000002"/>
    <s v="USD"/>
    <n v="31.69"/>
    <s v="USD"/>
    <m/>
    <m/>
    <n v="0.1"/>
    <s v="USD"/>
    <n v="14609"/>
    <s v="126.76 USD"/>
    <n v="1961"/>
    <n v="15.5"/>
    <m/>
    <m/>
    <s v="米国株式"/>
    <s v="EPHE"/>
    <s v="iシェアーズ MSCI フィリピン ETF"/>
    <s v="NISA"/>
    <n v="4"/>
    <s v="株"/>
    <n v="30.135000000000002"/>
    <s v="USD"/>
    <n v="31.69"/>
    <s v="USD"/>
    <n v="0"/>
    <n v="0"/>
    <n v="0.1"/>
    <s v="USD"/>
    <n v="14609"/>
    <s v="126.76 USD"/>
    <n v="1961"/>
    <n v="0.15504427577482605"/>
    <m/>
    <m/>
    <x v="4"/>
    <x v="4"/>
    <s v="新興国"/>
    <s v="フィリピン"/>
    <s v="02 米ドル（円換算）"/>
  </r>
  <r>
    <m/>
    <x v="0"/>
    <n v="75"/>
    <x v="1"/>
    <s v="02-楽天証券"/>
    <m/>
    <m/>
    <s v="投資信託"/>
    <m/>
    <s v="楽天・全米株式インデックス・ファンド（楽天・バンガード・ファンド（全米株式））"/>
    <s v="NISA"/>
    <n v="27233"/>
    <s v="口"/>
    <n v="19692.650000000001"/>
    <s v="円"/>
    <n v="18022"/>
    <s v="円"/>
    <m/>
    <m/>
    <n v="-7"/>
    <s v="円"/>
    <n v="49079"/>
    <s v="-"/>
    <n v="-4550"/>
    <n v="-8.48"/>
    <m/>
    <m/>
    <s v="投資信託"/>
    <s v="楽天・全米株式インデックス・ファンド（楽天・バンガード・ファンド（全米株式））"/>
    <s v="楽天・全米株式インデックス・ファンド（楽天・バンガード・ファンド（全米株式））"/>
    <s v="NISA"/>
    <n v="27233"/>
    <s v="口"/>
    <n v="19692.650000000001"/>
    <s v="円"/>
    <n v="18022"/>
    <s v="円"/>
    <n v="0"/>
    <n v="0"/>
    <n v="-7"/>
    <s v="円"/>
    <n v="49079"/>
    <s v="-"/>
    <n v="-4550"/>
    <n v="-8.4842156296033866E-2"/>
    <m/>
    <m/>
    <x v="4"/>
    <x v="6"/>
    <s v="指数"/>
    <s v="全米株式"/>
    <s v="01 日本円"/>
  </r>
  <r>
    <m/>
    <x v="0"/>
    <n v="76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77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78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79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80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81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82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83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84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85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86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87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88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89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90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91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92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93"/>
    <x v="1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94"/>
    <x v="2"/>
    <s v="20-楽天銀行"/>
    <s v="00-楽天銀行用"/>
    <s v="現預金"/>
    <s v="ここから1"/>
    <s v="ここから2"/>
    <s v="ここから3"/>
    <s v="ここから4"/>
    <s v="ここから5"/>
    <s v="ここから6"/>
    <s v="ここから7"/>
    <s v="ここから8"/>
    <s v="ここから9"/>
    <s v="ここから10"/>
    <s v="ここから11"/>
    <s v="ここから12"/>
    <s v="ここから13"/>
    <s v="ここから14"/>
    <s v="ここから15"/>
    <s v="ここから16"/>
    <s v="ここから17"/>
    <s v="ここから18"/>
    <m/>
    <m/>
    <s v="00-PP楽天証券→→→左半分に貼付"/>
    <m/>
    <m/>
    <m/>
    <m/>
    <m/>
    <m/>
    <m/>
    <m/>
    <m/>
    <m/>
    <m/>
    <m/>
    <m/>
    <m/>
    <m/>
    <m/>
    <m/>
    <m/>
    <m/>
    <x v="0"/>
    <x v="0"/>
    <m/>
    <m/>
    <m/>
  </r>
  <r>
    <m/>
    <x v="0"/>
    <n v="95"/>
    <x v="2"/>
    <s v="20-楽天銀行"/>
    <s v="●ここにコピペ→"/>
    <s v="現預金"/>
    <s v="楽天銀行普通預金残高"/>
    <n v="100000"/>
    <m/>
    <m/>
    <m/>
    <m/>
    <m/>
    <m/>
    <m/>
    <m/>
    <m/>
    <m/>
    <m/>
    <m/>
    <m/>
    <m/>
    <m/>
    <m/>
    <m/>
    <m/>
    <m/>
    <s v="楽天銀行・普通口座"/>
    <s v="楽天銀行・普通口座"/>
    <s v="現金"/>
    <m/>
    <m/>
    <m/>
    <m/>
    <m/>
    <m/>
    <m/>
    <m/>
    <m/>
    <m/>
    <n v="100000"/>
    <m/>
    <m/>
    <n v="0"/>
    <m/>
    <m/>
    <x v="1"/>
    <x v="1"/>
    <s v="現預金"/>
    <s v="現預金"/>
    <s v="01 日本円"/>
  </r>
  <r>
    <m/>
    <x v="0"/>
    <n v="96"/>
    <x v="2"/>
    <s v="20-楽天銀行"/>
    <m/>
    <s v="現預金"/>
    <m/>
    <m/>
    <m/>
    <m/>
    <m/>
    <m/>
    <m/>
    <m/>
    <m/>
    <m/>
    <m/>
    <m/>
    <m/>
    <m/>
    <m/>
    <m/>
    <m/>
    <m/>
    <m/>
    <m/>
    <m/>
    <m/>
    <m/>
    <s v="現金"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97"/>
    <x v="2"/>
    <s v="02-楽天証券"/>
    <s v="PP楽天証券用"/>
    <s v="右→"/>
    <s v="ここに↓1"/>
    <s v="ここに↓2"/>
    <s v="ここに↓3"/>
    <s v="ここに↓4"/>
    <s v="ここに↓5"/>
    <s v="ここに↓6"/>
    <s v="ここに↓7"/>
    <s v="ここに↓8"/>
    <s v="ここに↓9"/>
    <s v="ここに↓10"/>
    <s v="ここに↓11"/>
    <s v="ここに↓12"/>
    <s v="ここに↓13"/>
    <s v="ここに↓14"/>
    <s v="ここに↓15"/>
    <s v="ここに↓16"/>
    <s v="ここに↓17"/>
    <s v="ここに↓18"/>
    <m/>
    <m/>
    <s v="PP楽天証券→→→左半分に貼付"/>
    <m/>
    <m/>
    <m/>
    <m/>
    <m/>
    <m/>
    <m/>
    <m/>
    <m/>
    <m/>
    <m/>
    <m/>
    <m/>
    <m/>
    <m/>
    <m/>
    <m/>
    <m/>
    <m/>
    <x v="0"/>
    <x v="0"/>
    <m/>
    <m/>
    <m/>
  </r>
  <r>
    <m/>
    <x v="0"/>
    <n v="98"/>
    <x v="2"/>
    <s v="02-楽天証券"/>
    <s v="●ここにコピペ→"/>
    <s v="現預金"/>
    <s v="預り金"/>
    <n v="200000"/>
    <m/>
    <m/>
    <s v=" "/>
    <s v=" "/>
    <s v=" "/>
    <m/>
    <m/>
    <m/>
    <m/>
    <m/>
    <m/>
    <m/>
    <m/>
    <m/>
    <m/>
    <m/>
    <m/>
    <m/>
    <m/>
    <s v="楽天証券・預り金"/>
    <s v="楽天証券・預り金"/>
    <s v="現金"/>
    <m/>
    <m/>
    <m/>
    <m/>
    <m/>
    <m/>
    <m/>
    <m/>
    <m/>
    <m/>
    <n v="200000"/>
    <m/>
    <m/>
    <n v="0"/>
    <m/>
    <m/>
    <x v="1"/>
    <x v="1"/>
    <s v="預り金"/>
    <s v="預り金"/>
    <s v="01 日本円"/>
  </r>
  <r>
    <m/>
    <x v="0"/>
    <n v="99"/>
    <x v="2"/>
    <s v="02-楽天証券"/>
    <m/>
    <s v="現預金"/>
    <s v="外貨預り金"/>
    <n v="300000"/>
    <m/>
    <m/>
    <m/>
    <m/>
    <m/>
    <m/>
    <m/>
    <m/>
    <m/>
    <m/>
    <m/>
    <m/>
    <m/>
    <m/>
    <m/>
    <m/>
    <m/>
    <m/>
    <m/>
    <s v="楽天証券・外貨預り金"/>
    <s v="楽天証券・外貨預り金"/>
    <s v="現金"/>
    <m/>
    <m/>
    <m/>
    <m/>
    <m/>
    <m/>
    <m/>
    <m/>
    <m/>
    <m/>
    <n v="300000"/>
    <m/>
    <m/>
    <n v="0"/>
    <m/>
    <m/>
    <x v="1"/>
    <x v="1"/>
    <s v="預り金"/>
    <s v="預り金"/>
    <s v="02 米ドル（円換算）"/>
  </r>
  <r>
    <m/>
    <x v="0"/>
    <n v="100"/>
    <x v="2"/>
    <s v="02-楽天証券"/>
    <m/>
    <s v="現預金"/>
    <m/>
    <m/>
    <m/>
    <m/>
    <m/>
    <m/>
    <m/>
    <m/>
    <m/>
    <m/>
    <m/>
    <m/>
    <m/>
    <m/>
    <m/>
    <m/>
    <m/>
    <m/>
    <m/>
    <m/>
    <m/>
    <m/>
    <m/>
    <s v="現金"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01"/>
    <x v="2"/>
    <s v="02-楽天証券"/>
    <m/>
    <s v="現預金"/>
    <m/>
    <m/>
    <m/>
    <m/>
    <m/>
    <m/>
    <m/>
    <m/>
    <m/>
    <m/>
    <m/>
    <m/>
    <m/>
    <m/>
    <m/>
    <m/>
    <m/>
    <m/>
    <m/>
    <m/>
    <m/>
    <m/>
    <m/>
    <s v="現金"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02"/>
    <x v="2"/>
    <s v="02-楽天証券"/>
    <s v="PP楽天証券用"/>
    <s v="右→"/>
    <s v="ここに↓1"/>
    <s v="ここに↓2"/>
    <s v="ここに↓3"/>
    <s v="ここに↓4"/>
    <s v="ここに↓5"/>
    <s v="ここに↓6"/>
    <s v="ここに↓7"/>
    <s v="ここに↓8"/>
    <s v="ここに↓9"/>
    <s v="ここに↓10"/>
    <s v="ここに↓11"/>
    <s v="ここに↓12"/>
    <s v="ここに↓13"/>
    <s v="ここに↓14"/>
    <s v="ここに↓15"/>
    <s v="ここに↓16"/>
    <s v="ここに↓17"/>
    <s v="ここに↓18"/>
    <m/>
    <m/>
    <s v="PP楽天証券→→→左半分に貼付"/>
    <m/>
    <m/>
    <m/>
    <m/>
    <m/>
    <m/>
    <m/>
    <m/>
    <m/>
    <m/>
    <m/>
    <m/>
    <m/>
    <m/>
    <m/>
    <m/>
    <m/>
    <m/>
    <m/>
    <x v="0"/>
    <x v="0"/>
    <m/>
    <m/>
    <m/>
  </r>
  <r>
    <m/>
    <x v="0"/>
    <n v="103"/>
    <x v="2"/>
    <s v="02-楽天証券"/>
    <m/>
    <m/>
    <s v="国内株式"/>
    <n v="9202"/>
    <s v="ＡＮＡホールディングス"/>
    <s v="NISA"/>
    <n v="100"/>
    <s v="株"/>
    <n v="2191"/>
    <s v="円"/>
    <n v="2370.5"/>
    <s v="円"/>
    <m/>
    <m/>
    <n v="41"/>
    <s v="円"/>
    <n v="237050"/>
    <s v="-"/>
    <n v="17950"/>
    <n v="8.19"/>
    <m/>
    <m/>
    <s v="国内株式"/>
    <s v="9202"/>
    <s v="ＡＮＡホールディングス"/>
    <s v="NISA"/>
    <n v="100"/>
    <s v="株"/>
    <n v="2191"/>
    <s v="円"/>
    <n v="2370.5"/>
    <s v="円"/>
    <n v="0"/>
    <n v="0"/>
    <n v="41"/>
    <s v="円"/>
    <n v="237050"/>
    <s v="-"/>
    <n v="17950"/>
    <n v="8.1926061159287994E-2"/>
    <m/>
    <m/>
    <x v="4"/>
    <x v="4"/>
    <s v="観光"/>
    <s v="航空"/>
    <s v="01 日本円"/>
  </r>
  <r>
    <m/>
    <x v="0"/>
    <n v="104"/>
    <x v="2"/>
    <s v="02-楽天証券"/>
    <m/>
    <m/>
    <s v="米国株式"/>
    <s v="VT"/>
    <s v="バンガード・トータル・ワールド・ストックETF"/>
    <s v="NISA"/>
    <n v="1"/>
    <s v="株"/>
    <n v="68.209999999999994"/>
    <s v="USD"/>
    <n v="100.42"/>
    <s v="USD"/>
    <m/>
    <m/>
    <n v="1.64"/>
    <s v="USD"/>
    <n v="11573"/>
    <s v="100.42 USD"/>
    <n v="4498"/>
    <n v="63.57"/>
    <m/>
    <m/>
    <s v="米国株式"/>
    <s v="VT"/>
    <s v="バンガード・トータル・ワールド・ストックETF"/>
    <s v="NISA"/>
    <n v="1"/>
    <s v="株"/>
    <n v="68.209999999999994"/>
    <s v="USD"/>
    <n v="100.42"/>
    <s v="USD"/>
    <n v="0"/>
    <n v="0"/>
    <n v="1.64"/>
    <s v="USD"/>
    <n v="11573"/>
    <s v="100.42 USD"/>
    <n v="4498"/>
    <n v="0.63575971731448766"/>
    <m/>
    <m/>
    <x v="4"/>
    <x v="4"/>
    <s v="指数"/>
    <s v="全世界指数"/>
    <s v="02 米ドル（円換算）"/>
  </r>
  <r>
    <m/>
    <x v="0"/>
    <n v="105"/>
    <x v="2"/>
    <s v="02-楽天証券"/>
    <m/>
    <m/>
    <s v="投資信託"/>
    <m/>
    <s v="楽天・全米株式インデックス・ファンド（楽天・バンガード・ファンド（全米株式））"/>
    <s v="NISA"/>
    <n v="27233"/>
    <s v="口"/>
    <n v="19692.650000000001"/>
    <s v="円"/>
    <n v="18022"/>
    <s v="円"/>
    <m/>
    <m/>
    <n v="-7"/>
    <s v="円"/>
    <n v="49079"/>
    <s v="-"/>
    <n v="-4550"/>
    <n v="-8.48"/>
    <m/>
    <m/>
    <s v="投資信託"/>
    <s v="楽天・全米株式インデックス・ファンド（楽天・バンガード・ファンド（全米株式））"/>
    <s v="楽天・全米株式インデックス・ファンド（楽天・バンガード・ファンド（全米株式））"/>
    <s v="NISA"/>
    <n v="27233"/>
    <s v="口"/>
    <n v="19692.650000000001"/>
    <s v="円"/>
    <n v="18022"/>
    <s v="円"/>
    <n v="0"/>
    <n v="0"/>
    <n v="-7"/>
    <s v="円"/>
    <n v="49079"/>
    <s v="-"/>
    <n v="-4550"/>
    <n v="-8.4842156296033866E-2"/>
    <m/>
    <m/>
    <x v="4"/>
    <x v="6"/>
    <s v="指数"/>
    <s v="全米株式"/>
    <s v="01 日本円"/>
  </r>
  <r>
    <m/>
    <x v="0"/>
    <n v="106"/>
    <x v="2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107"/>
    <x v="2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108"/>
    <x v="3"/>
    <m/>
    <s v="終わり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s v="終わり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953FDC-7B57-4633-AD8B-64528DA21475}" name="ﾋﾟﾎﾞｯﾄﾃｰﾌﾞﾙ7" cacheId="66" applyNumberFormats="0" applyBorderFormats="0" applyFontFormats="0" applyPatternFormats="0" applyAlignmentFormats="0" applyWidthHeightFormats="1" dataCaption="値" updatedVersion="7" minRefreshableVersion="3" showCalcMbrs="0" useAutoFormatting="1" itemPrintTitles="1" createdVersion="3" indent="0" outline="1" outlineData="1" multipleFieldFilters="0" chartFormat="7">
  <location ref="A13:E23" firstHeaderRow="1" firstDataRow="2" firstDataCol="1" rowPageCount="2" colPageCount="1"/>
  <pivotFields count="54">
    <pivotField showAll="0" defaultSubtotal="0"/>
    <pivotField axis="axisPage" showAll="0" defaultSubtotal="0">
      <items count="1">
        <item x="0"/>
      </items>
    </pivotField>
    <pivotField showAll="0" defaultSubtotal="0"/>
    <pivotField axis="axisPage" multipleItemSelectionAllowed="1" showAll="0">
      <items count="5">
        <item x="0"/>
        <item x="3"/>
        <item x="1"/>
        <item x="2"/>
        <item t="default"/>
      </items>
    </pivotField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 defaultSubtotal="0"/>
    <pivotField showAll="0" defaultSubtotal="0"/>
    <pivotField axis="axisRow" showAll="0">
      <items count="6">
        <item x="4"/>
        <item x="1"/>
        <item x="3"/>
        <item h="1" x="2"/>
        <item h="1" x="0"/>
        <item t="default"/>
      </items>
    </pivotField>
    <pivotField axis="axisRow" showAll="0">
      <items count="8">
        <item x="4"/>
        <item x="6"/>
        <item x="1"/>
        <item x="5"/>
        <item x="3"/>
        <item x="2"/>
        <item x="0"/>
        <item t="default"/>
      </items>
    </pivotField>
    <pivotField showAll="0"/>
    <pivotField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2">
    <field x="47"/>
    <field x="48"/>
  </rowFields>
  <rowItems count="9">
    <i>
      <x/>
    </i>
    <i r="1">
      <x/>
    </i>
    <i r="1">
      <x v="1"/>
    </i>
    <i>
      <x v="1"/>
    </i>
    <i r="1">
      <x v="2"/>
    </i>
    <i r="1">
      <x v="3"/>
    </i>
    <i>
      <x v="2"/>
    </i>
    <i r="1"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3" hier="-1"/>
    <pageField fld="1" item="0" hier="-1"/>
  </pageFields>
  <dataFields count="4">
    <dataField name="合計 / 時価評価額[円]" fld="41" baseField="0" baseItem="0" numFmtId="181"/>
    <dataField name="時価・割合（％）" fld="41" showDataAs="percentOfTotal" baseField="0" baseItem="0" numFmtId="10"/>
    <dataField name="合計 / 評価損益[円]" fld="43" baseField="0" baseItem="0" numFmtId="178"/>
    <dataField name="評価・損益　（％）" fld="53" baseField="0" baseItem="0" numFmtId="180"/>
  </dataFields>
  <formats count="5">
    <format dxfId="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">
      <pivotArea outline="0" fieldPosition="0">
        <references count="1">
          <reference field="4294967294" count="1">
            <x v="0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1"/>
          </reference>
        </references>
      </pivotArea>
    </format>
    <format dxfId="25">
      <pivotArea outline="0" fieldPosition="0">
        <references count="1">
          <reference field="4294967294" count="1">
            <x v="3"/>
          </reference>
        </references>
      </pivotArea>
    </format>
  </formats>
  <chartFormats count="1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5" format="2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5" format="28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5" format="29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0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5" format="31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5" format="32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5" format="33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5" format="34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5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5" format="36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5" format="37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5" format="38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5" format="39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40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5" format="41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5" format="42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5" format="43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5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4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47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48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49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5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51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52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53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54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55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5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57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58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59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60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61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6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6" format="63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64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65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66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67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16">
      <pivotArea type="data" outline="0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17">
      <pivotArea type="data" outline="0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18">
      <pivotArea type="data" outline="0" fieldPosition="0">
        <references count="4">
          <reference field="4294967294" count="1" selected="0">
            <x v="0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19">
      <pivotArea type="data" outline="0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20">
      <pivotArea type="data" outline="0" fieldPosition="0">
        <references count="4">
          <reference field="4294967294" count="1" selected="0">
            <x v="0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21">
      <pivotArea type="data" outline="0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22">
      <pivotArea type="data" outline="0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23">
      <pivotArea type="data" outline="0" fieldPosition="0">
        <references count="4">
          <reference field="4294967294" count="1" selected="0">
            <x v="0"/>
          </reference>
          <reference field="3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24">
      <pivotArea type="data" outline="0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25">
      <pivotArea type="data" outline="0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26">
      <pivotArea type="data" outline="0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27">
      <pivotArea type="data" outline="0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28">
      <pivotArea type="data" outline="0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29">
      <pivotArea type="data" outline="0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30">
      <pivotArea type="data" outline="0" fieldPosition="0">
        <references count="4">
          <reference field="4294967294" count="1" selected="0">
            <x v="1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31">
      <pivotArea type="data" outline="0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32">
      <pivotArea type="data" outline="0" fieldPosition="0">
        <references count="4">
          <reference field="4294967294" count="1" selected="0">
            <x v="1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33">
      <pivotArea type="data" outline="0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34">
      <pivotArea type="data" outline="0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35">
      <pivotArea type="data" outline="0" fieldPosition="0">
        <references count="4">
          <reference field="4294967294" count="1" selected="0">
            <x v="1"/>
          </reference>
          <reference field="3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36">
      <pivotArea type="data" outline="0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37">
      <pivotArea type="data" outline="0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38">
      <pivotArea type="data" outline="0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39">
      <pivotArea type="data" outline="0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40">
      <pivotArea type="data" outline="0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41">
      <pivotArea type="data" outline="0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42">
      <pivotArea type="data" outline="0" fieldPosition="0">
        <references count="4">
          <reference field="4294967294" count="1" selected="0">
            <x v="2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43">
      <pivotArea type="data" outline="0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44">
      <pivotArea type="data" outline="0" fieldPosition="0">
        <references count="4">
          <reference field="4294967294" count="1" selected="0">
            <x v="2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45">
      <pivotArea type="data" outline="0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46">
      <pivotArea type="data" outline="0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47">
      <pivotArea type="data" outline="0" fieldPosition="0">
        <references count="4">
          <reference field="4294967294" count="1" selected="0">
            <x v="2"/>
          </reference>
          <reference field="3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48">
      <pivotArea type="data" outline="0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49">
      <pivotArea type="data" outline="0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50">
      <pivotArea type="data" outline="0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51">
      <pivotArea type="data" outline="0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52">
      <pivotArea type="data" outline="0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53">
      <pivotArea type="data" outline="0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54">
      <pivotArea type="data" outline="0" fieldPosition="0">
        <references count="4">
          <reference field="4294967294" count="1" selected="0">
            <x v="3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55">
      <pivotArea type="data" outline="0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56">
      <pivotArea type="data" outline="0" fieldPosition="0">
        <references count="4">
          <reference field="4294967294" count="1" selected="0">
            <x v="3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57">
      <pivotArea type="data" outline="0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58">
      <pivotArea type="data" outline="0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59">
      <pivotArea type="data" outline="0" fieldPosition="0">
        <references count="4">
          <reference field="4294967294" count="1" selected="0">
            <x v="3"/>
          </reference>
          <reference field="3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60">
      <pivotArea type="data" outline="0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61">
      <pivotArea type="data" outline="0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62">
      <pivotArea type="data" outline="0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63">
      <pivotArea type="data" outline="0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57ED5C-C989-442E-BD9D-3A3B4433148E}" name="ﾋﾟﾎﾞｯﾄﾃｰﾌﾞﾙ7" cacheId="66" applyNumberFormats="0" applyBorderFormats="0" applyFontFormats="0" applyPatternFormats="0" applyAlignmentFormats="0" applyWidthHeightFormats="1" dataCaption="値" updatedVersion="7" minRefreshableVersion="3" showCalcMbrs="0" useAutoFormatting="1" itemPrintTitles="1" createdVersion="3" indent="0" outline="1" outlineData="1" multipleFieldFilters="0" chartFormat="8">
  <location ref="A13:E22" firstHeaderRow="1" firstDataRow="2" firstDataCol="1" rowPageCount="2" colPageCount="1"/>
  <pivotFields count="54">
    <pivotField showAll="0" defaultSubtotal="0"/>
    <pivotField axis="axisPage" showAll="0" defaultSubtotal="0">
      <items count="1">
        <item x="0"/>
      </items>
    </pivotField>
    <pivotField showAll="0" defaultSubtotal="0"/>
    <pivotField axis="axisPage" multipleItemSelectionAllowed="1" showAll="0">
      <items count="5">
        <item x="0"/>
        <item h="1" x="3"/>
        <item h="1" x="1"/>
        <item h="1" x="2"/>
        <item t="default"/>
      </items>
    </pivotField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 defaultSubtotal="0"/>
    <pivotField showAll="0" defaultSubtotal="0"/>
    <pivotField axis="axisRow" showAll="0">
      <items count="6">
        <item x="4"/>
        <item x="1"/>
        <item x="3"/>
        <item h="1" x="2"/>
        <item h="1" x="0"/>
        <item t="default"/>
      </items>
    </pivotField>
    <pivotField axis="axisRow" showAll="0">
      <items count="8">
        <item x="4"/>
        <item x="6"/>
        <item x="1"/>
        <item x="5"/>
        <item x="3"/>
        <item x="2"/>
        <item x="0"/>
        <item t="default"/>
      </items>
    </pivotField>
    <pivotField showAll="0"/>
    <pivotField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2">
    <field x="47"/>
    <field x="48"/>
  </rowFields>
  <rowItems count="8">
    <i>
      <x/>
    </i>
    <i r="1">
      <x/>
    </i>
    <i>
      <x v="1"/>
    </i>
    <i r="1">
      <x v="2"/>
    </i>
    <i r="1">
      <x v="3"/>
    </i>
    <i>
      <x v="2"/>
    </i>
    <i r="1"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3" hier="-1"/>
    <pageField fld="1" item="0" hier="-1"/>
  </pageFields>
  <dataFields count="4">
    <dataField name="合計 / 時価評価額[円]" fld="41" baseField="0" baseItem="0" numFmtId="181"/>
    <dataField name="時価・割合（％）" fld="41" showDataAs="percentOfTotal" baseField="0" baseItem="0" numFmtId="10"/>
    <dataField name="合計 / 評価損益[円]" fld="43" baseField="0" baseItem="0" numFmtId="178"/>
    <dataField name="評価・損益　（％）" fld="53" baseField="0" baseItem="0" numFmtId="180"/>
  </dataFields>
  <formats count="5">
    <format dxfId="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outline="0" fieldPosition="0">
        <references count="1">
          <reference field="4294967294" count="1">
            <x v="3"/>
          </reference>
        </references>
      </pivotArea>
    </format>
  </formats>
  <chartFormats count="14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5" format="2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5" format="28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5" format="29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0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5" format="31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5" format="32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5" format="33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5" format="34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5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5" format="36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5" format="37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5" format="38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5" format="39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40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5" format="41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5" format="42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5" format="43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5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4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47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48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49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5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51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52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53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54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55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5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57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58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59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60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61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6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6" format="63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64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65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66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67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16">
      <pivotArea type="data" outline="0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17">
      <pivotArea type="data" outline="0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18">
      <pivotArea type="data" outline="0" fieldPosition="0">
        <references count="4">
          <reference field="4294967294" count="1" selected="0">
            <x v="0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19">
      <pivotArea type="data" outline="0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20">
      <pivotArea type="data" outline="0" fieldPosition="0">
        <references count="4">
          <reference field="4294967294" count="1" selected="0">
            <x v="0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21">
      <pivotArea type="data" outline="0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22">
      <pivotArea type="data" outline="0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23">
      <pivotArea type="data" outline="0" fieldPosition="0">
        <references count="4">
          <reference field="4294967294" count="1" selected="0">
            <x v="0"/>
          </reference>
          <reference field="3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24">
      <pivotArea type="data" outline="0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25">
      <pivotArea type="data" outline="0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26">
      <pivotArea type="data" outline="0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27">
      <pivotArea type="data" outline="0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28">
      <pivotArea type="data" outline="0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29">
      <pivotArea type="data" outline="0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30">
      <pivotArea type="data" outline="0" fieldPosition="0">
        <references count="4">
          <reference field="4294967294" count="1" selected="0">
            <x v="1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31">
      <pivotArea type="data" outline="0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32">
      <pivotArea type="data" outline="0" fieldPosition="0">
        <references count="4">
          <reference field="4294967294" count="1" selected="0">
            <x v="1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33">
      <pivotArea type="data" outline="0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34">
      <pivotArea type="data" outline="0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35">
      <pivotArea type="data" outline="0" fieldPosition="0">
        <references count="4">
          <reference field="4294967294" count="1" selected="0">
            <x v="1"/>
          </reference>
          <reference field="3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36">
      <pivotArea type="data" outline="0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37">
      <pivotArea type="data" outline="0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38">
      <pivotArea type="data" outline="0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39">
      <pivotArea type="data" outline="0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40">
      <pivotArea type="data" outline="0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41">
      <pivotArea type="data" outline="0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42">
      <pivotArea type="data" outline="0" fieldPosition="0">
        <references count="4">
          <reference field="4294967294" count="1" selected="0">
            <x v="2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43">
      <pivotArea type="data" outline="0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44">
      <pivotArea type="data" outline="0" fieldPosition="0">
        <references count="4">
          <reference field="4294967294" count="1" selected="0">
            <x v="2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45">
      <pivotArea type="data" outline="0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46">
      <pivotArea type="data" outline="0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47">
      <pivotArea type="data" outline="0" fieldPosition="0">
        <references count="4">
          <reference field="4294967294" count="1" selected="0">
            <x v="2"/>
          </reference>
          <reference field="3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48">
      <pivotArea type="data" outline="0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49">
      <pivotArea type="data" outline="0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50">
      <pivotArea type="data" outline="0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51">
      <pivotArea type="data" outline="0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52">
      <pivotArea type="data" outline="0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53">
      <pivotArea type="data" outline="0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54">
      <pivotArea type="data" outline="0" fieldPosition="0">
        <references count="4">
          <reference field="4294967294" count="1" selected="0">
            <x v="3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55">
      <pivotArea type="data" outline="0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56">
      <pivotArea type="data" outline="0" fieldPosition="0">
        <references count="4">
          <reference field="4294967294" count="1" selected="0">
            <x v="3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57">
      <pivotArea type="data" outline="0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58">
      <pivotArea type="data" outline="0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59">
      <pivotArea type="data" outline="0" fieldPosition="0">
        <references count="4">
          <reference field="4294967294" count="1" selected="0">
            <x v="3"/>
          </reference>
          <reference field="3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60">
      <pivotArea type="data" outline="0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61">
      <pivotArea type="data" outline="0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62">
      <pivotArea type="data" outline="0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63">
      <pivotArea type="data" outline="0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7" format="16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65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7" format="16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7" format="167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7" format="168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7" format="169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7" format="17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71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7" format="172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7" format="173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7" format="174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7" format="175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7" format="17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177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7" format="178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7" format="179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7" format="180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7" format="181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7" format="18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7" format="183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7" format="184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7" format="185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7" format="186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7" format="187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47ADC2-C214-4E38-A79A-BD60E2957014}" name="ﾋﾟﾎﾞｯﾄﾃｰﾌﾞﾙ7" cacheId="66" applyNumberFormats="0" applyBorderFormats="0" applyFontFormats="0" applyPatternFormats="0" applyAlignmentFormats="0" applyWidthHeightFormats="1" dataCaption="値" updatedVersion="7" minRefreshableVersion="3" showCalcMbrs="0" useAutoFormatting="1" itemPrintTitles="1" createdVersion="3" indent="0" outline="1" outlineData="1" multipleFieldFilters="0" chartFormat="10">
  <location ref="A13:E35" firstHeaderRow="1" firstDataRow="2" firstDataCol="1" rowPageCount="1" colPageCount="1"/>
  <pivotFields count="54">
    <pivotField showAll="0" defaultSubtotal="0"/>
    <pivotField axis="axisPage" showAll="0" defaultSubtotal="0">
      <items count="1">
        <item x="0"/>
      </items>
    </pivotField>
    <pivotField showAll="0" defaultSubtotal="0"/>
    <pivotField axis="axisRow" multipleItemSelectionAllowed="1" showAll="0">
      <items count="5">
        <item x="0"/>
        <item x="3"/>
        <item x="1"/>
        <item x="2"/>
        <item t="default"/>
      </items>
    </pivotField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 defaultSubtotal="0"/>
    <pivotField showAll="0" defaultSubtotal="0"/>
    <pivotField axis="axisRow" showAll="0">
      <items count="6">
        <item x="4"/>
        <item x="1"/>
        <item x="3"/>
        <item h="1" x="2"/>
        <item h="1" x="0"/>
        <item t="default"/>
      </items>
    </pivotField>
    <pivotField axis="axisRow" showAll="0">
      <items count="8">
        <item x="4"/>
        <item x="6"/>
        <item x="1"/>
        <item x="5"/>
        <item x="3"/>
        <item x="2"/>
        <item x="0"/>
        <item t="default"/>
      </items>
    </pivotField>
    <pivotField showAll="0"/>
    <pivotField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3">
    <field x="47"/>
    <field x="48"/>
    <field x="3"/>
  </rowFields>
  <rowItems count="21">
    <i>
      <x/>
    </i>
    <i r="1">
      <x/>
    </i>
    <i r="2">
      <x/>
    </i>
    <i r="2">
      <x v="2"/>
    </i>
    <i r="2">
      <x v="3"/>
    </i>
    <i r="1">
      <x v="1"/>
    </i>
    <i r="2">
      <x v="2"/>
    </i>
    <i r="2">
      <x v="3"/>
    </i>
    <i>
      <x v="1"/>
    </i>
    <i r="1">
      <x v="2"/>
    </i>
    <i r="2">
      <x/>
    </i>
    <i r="2">
      <x v="2"/>
    </i>
    <i r="2">
      <x v="3"/>
    </i>
    <i r="1">
      <x v="3"/>
    </i>
    <i r="2">
      <x/>
    </i>
    <i r="2">
      <x v="2"/>
    </i>
    <i>
      <x v="2"/>
    </i>
    <i r="1">
      <x v="4"/>
    </i>
    <i r="2">
      <x/>
    </i>
    <i r="2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item="0" hier="-1"/>
  </pageFields>
  <dataFields count="4">
    <dataField name="合計 / 時価評価額[円]" fld="41" baseField="0" baseItem="0" numFmtId="181"/>
    <dataField name="時価・割合（％）" fld="41" showDataAs="percentOfTotal" baseField="0" baseItem="0" numFmtId="10"/>
    <dataField name="合計 / 評価損益[円]" fld="43" baseField="0" baseItem="0" numFmtId="178"/>
    <dataField name="評価・損益　（％）" fld="53" baseField="0" baseItem="0" numFmtId="180"/>
  </dataFields>
  <formats count="5"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fieldPosition="0">
        <references count="1">
          <reference field="4294967294" count="1">
            <x v="0"/>
          </reference>
        </references>
      </pivotArea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outline="0" fieldPosition="0">
        <references count="1">
          <reference field="4294967294" count="1">
            <x v="1"/>
          </reference>
        </references>
      </pivotArea>
    </format>
    <format dxfId="15">
      <pivotArea outline="0" fieldPosition="0">
        <references count="1">
          <reference field="4294967294" count="1">
            <x v="3"/>
          </reference>
        </references>
      </pivotArea>
    </format>
  </formats>
  <chartFormats count="16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5" format="2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5" format="28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5" format="29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0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5" format="31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5" format="32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5" format="33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5" format="34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5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5" format="36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5" format="37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5" format="38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5" format="39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40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5" format="41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5" format="42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5" format="43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5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4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47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48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49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5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51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52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53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54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55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5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57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58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59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60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61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6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6" format="63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64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65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66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67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16">
      <pivotArea type="data" outline="0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17">
      <pivotArea type="data" outline="0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18">
      <pivotArea type="data" outline="0" fieldPosition="0">
        <references count="4">
          <reference field="4294967294" count="1" selected="0">
            <x v="0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19">
      <pivotArea type="data" outline="0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20">
      <pivotArea type="data" outline="0" fieldPosition="0">
        <references count="4">
          <reference field="4294967294" count="1" selected="0">
            <x v="0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21">
      <pivotArea type="data" outline="0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22">
      <pivotArea type="data" outline="0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23">
      <pivotArea type="data" outline="0" fieldPosition="0">
        <references count="4">
          <reference field="4294967294" count="1" selected="0">
            <x v="0"/>
          </reference>
          <reference field="3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24">
      <pivotArea type="data" outline="0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25">
      <pivotArea type="data" outline="0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26">
      <pivotArea type="data" outline="0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27">
      <pivotArea type="data" outline="0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28">
      <pivotArea type="data" outline="0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29">
      <pivotArea type="data" outline="0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30">
      <pivotArea type="data" outline="0" fieldPosition="0">
        <references count="4">
          <reference field="4294967294" count="1" selected="0">
            <x v="1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31">
      <pivotArea type="data" outline="0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32">
      <pivotArea type="data" outline="0" fieldPosition="0">
        <references count="4">
          <reference field="4294967294" count="1" selected="0">
            <x v="1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33">
      <pivotArea type="data" outline="0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34">
      <pivotArea type="data" outline="0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35">
      <pivotArea type="data" outline="0" fieldPosition="0">
        <references count="4">
          <reference field="4294967294" count="1" selected="0">
            <x v="1"/>
          </reference>
          <reference field="3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36">
      <pivotArea type="data" outline="0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37">
      <pivotArea type="data" outline="0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38">
      <pivotArea type="data" outline="0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39">
      <pivotArea type="data" outline="0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40">
      <pivotArea type="data" outline="0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41">
      <pivotArea type="data" outline="0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42">
      <pivotArea type="data" outline="0" fieldPosition="0">
        <references count="4">
          <reference field="4294967294" count="1" selected="0">
            <x v="2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43">
      <pivotArea type="data" outline="0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44">
      <pivotArea type="data" outline="0" fieldPosition="0">
        <references count="4">
          <reference field="4294967294" count="1" selected="0">
            <x v="2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45">
      <pivotArea type="data" outline="0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46">
      <pivotArea type="data" outline="0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47">
      <pivotArea type="data" outline="0" fieldPosition="0">
        <references count="4">
          <reference field="4294967294" count="1" selected="0">
            <x v="2"/>
          </reference>
          <reference field="3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48">
      <pivotArea type="data" outline="0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49">
      <pivotArea type="data" outline="0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50">
      <pivotArea type="data" outline="0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51">
      <pivotArea type="data" outline="0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52">
      <pivotArea type="data" outline="0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53">
      <pivotArea type="data" outline="0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54">
      <pivotArea type="data" outline="0" fieldPosition="0">
        <references count="4">
          <reference field="4294967294" count="1" selected="0">
            <x v="3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155">
      <pivotArea type="data" outline="0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56">
      <pivotArea type="data" outline="0" fieldPosition="0">
        <references count="4">
          <reference field="4294967294" count="1" selected="0">
            <x v="3"/>
          </reference>
          <reference field="3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6" format="157">
      <pivotArea type="data" outline="0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58">
      <pivotArea type="data" outline="0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59">
      <pivotArea type="data" outline="0" fieldPosition="0">
        <references count="4">
          <reference field="4294967294" count="1" selected="0">
            <x v="3"/>
          </reference>
          <reference field="3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6" format="160">
      <pivotArea type="data" outline="0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61">
      <pivotArea type="data" outline="0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6" format="162">
      <pivotArea type="data" outline="0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6" format="163">
      <pivotArea type="data" outline="0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7" format="16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65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7" format="16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7" format="167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7" format="168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7" format="169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7" format="17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71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7" format="172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7" format="173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7" format="174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7" format="175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7" format="17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177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7" format="178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7" format="179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7" format="180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7" format="181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7" format="18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7" format="183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7" format="184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7" format="185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7" format="186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7" format="187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8" format="18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89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8" format="190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8" format="191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8" format="192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8" format="193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8" format="19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195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8" format="196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8" format="197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8" format="198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8" format="199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8" format="20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201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8" format="202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8" format="203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8" format="204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8" format="205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  <chartFormat chart="8" format="206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8" format="207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8" format="208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8" format="209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8" format="210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3"/>
          </reference>
        </references>
      </pivotArea>
    </chartFormat>
    <chartFormat chart="8" format="211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50B5200-3FE2-4CC7-82EE-6F8FD048CA19}" name="銘柄テーブル" displayName="銘柄テーブル" ref="A1:M164" totalsRowShown="0" headerRowDxfId="40">
  <autoFilter ref="A1:M164" xr:uid="{00000000-0009-0000-0100-000001000000}"/>
  <sortState xmlns:xlrd2="http://schemas.microsoft.com/office/spreadsheetml/2017/richdata2" ref="A2:M164">
    <sortCondition ref="A1:A164"/>
  </sortState>
  <tableColumns count="13">
    <tableColumn id="1" xr3:uid="{A65BBE1A-284D-44C3-963C-A6419185E7D4}" name="銘柄コード・ティッカー" dataDxfId="39"/>
    <tableColumn id="2" xr3:uid="{919E7A48-7B0B-4A4F-B25F-AD592650E411}" name="銘柄" dataDxfId="38"/>
    <tableColumn id="3" xr3:uid="{490CCEF0-C6BC-4447-BFAE-1A7D519E6AE7}" name="3区分・大" dataDxfId="37"/>
    <tableColumn id="13" xr3:uid="{EB2F2F62-DE93-456B-8A9F-27B50623DB2A}" name="3区分・中" dataDxfId="36"/>
    <tableColumn id="4" xr3:uid="{FD6BCECF-E249-436B-87AD-614F8C5CF8B2}" name="セクター・1"/>
    <tableColumn id="5" xr3:uid="{A69735A8-066C-4574-9D3C-477EADD50E15}" name="セクター・2"/>
    <tableColumn id="8" xr3:uid="{06735A38-C362-4368-A305-2EB224B41C8C}" name="通貨" dataDxfId="35"/>
    <tableColumn id="6" xr3:uid="{40BCB7F8-CB6F-45D8-9E60-B1435CCB3D7E}" name="対象国など"/>
    <tableColumn id="7" xr3:uid="{88C15476-B944-4D79-8690-B523FE895911}" name="高配当" dataDxfId="34"/>
    <tableColumn id="10" xr3:uid="{CE6DF551-58DB-402D-B43C-EF4F567237F0}" name="口座区分" dataDxfId="33"/>
    <tableColumn id="11" xr3:uid="{A6D036D4-AEE0-4522-B6EC-0E2694A9150B}" name="個別・ETF・投信・ほか" dataDxfId="32"/>
    <tableColumn id="9" xr3:uid="{C72B12C9-00FD-4A67-8B53-E8171B5A377F}" name="ｵﾘｼﾞﾅﾙ区分" dataDxfId="31"/>
    <tableColumn id="12" xr3:uid="{D6CAFC50-63C6-4257-98E0-8B8A1B829A5E}" name="番号" dataDxfId="30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C0F14-EEE1-4484-AF24-7AA5CF35BD62}">
  <dimension ref="A1"/>
  <sheetViews>
    <sheetView showGridLines="0" topLeftCell="A16" zoomScale="10" zoomScaleNormal="10" workbookViewId="0">
      <selection activeCell="CJ351" sqref="CJ351"/>
    </sheetView>
  </sheetViews>
  <sheetFormatPr defaultRowHeight="18.75" x14ac:dyDescent="0.4"/>
  <sheetData/>
  <phoneticPr fontId="3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2ED62-5F8D-4EB0-A175-9C6115031CE0}">
  <sheetPr>
    <tabColor theme="9" tint="0.59999389629810485"/>
  </sheetPr>
  <dimension ref="A1:M164"/>
  <sheetViews>
    <sheetView zoomScale="85" zoomScaleNormal="85" workbookViewId="0">
      <pane xSplit="2" ySplit="1" topLeftCell="C2" activePane="bottomRight" state="frozen"/>
      <selection activeCell="F184" sqref="F184"/>
      <selection pane="topRight" activeCell="F184" sqref="F184"/>
      <selection pane="bottomLeft" activeCell="F184" sqref="F184"/>
      <selection pane="bottomRight" activeCell="G13" sqref="G13"/>
    </sheetView>
  </sheetViews>
  <sheetFormatPr defaultRowHeight="18.75" x14ac:dyDescent="0.4"/>
  <cols>
    <col min="1" max="1" width="25.25" style="1" customWidth="1"/>
    <col min="2" max="2" width="61.125" style="1" customWidth="1"/>
    <col min="3" max="3" width="14.125" style="1" customWidth="1"/>
    <col min="4" max="5" width="10.625" style="1" customWidth="1"/>
    <col min="6" max="6" width="11" style="1" customWidth="1"/>
    <col min="7" max="7" width="17.25" style="1" bestFit="1" customWidth="1"/>
    <col min="8" max="8" width="11.625" customWidth="1"/>
    <col min="9" max="9" width="8.375" style="1" customWidth="1"/>
    <col min="11" max="12" width="10.5" style="1" customWidth="1"/>
    <col min="13" max="13" width="9" style="1" customWidth="1"/>
  </cols>
  <sheetData>
    <row r="1" spans="1:13" s="6" customFormat="1" x14ac:dyDescent="0.4">
      <c r="A1" s="11" t="s">
        <v>450</v>
      </c>
      <c r="B1" s="10" t="s">
        <v>449</v>
      </c>
      <c r="C1" s="8" t="s">
        <v>448</v>
      </c>
      <c r="D1" s="8" t="s">
        <v>447</v>
      </c>
      <c r="E1" s="8" t="s">
        <v>446</v>
      </c>
      <c r="F1" s="8" t="s">
        <v>445</v>
      </c>
      <c r="G1" s="8" t="s">
        <v>444</v>
      </c>
      <c r="H1" s="9" t="s">
        <v>443</v>
      </c>
      <c r="I1" s="8" t="s">
        <v>121</v>
      </c>
      <c r="J1" s="8" t="s">
        <v>442</v>
      </c>
      <c r="K1" s="8" t="s">
        <v>441</v>
      </c>
      <c r="L1" s="8" t="s">
        <v>440</v>
      </c>
      <c r="M1" s="7" t="s">
        <v>439</v>
      </c>
    </row>
    <row r="2" spans="1:13" x14ac:dyDescent="0.4">
      <c r="A2" s="1" t="s">
        <v>438</v>
      </c>
      <c r="B2" t="s">
        <v>280</v>
      </c>
      <c r="C2" s="3" t="s">
        <v>89</v>
      </c>
      <c r="D2" s="3" t="s">
        <v>124</v>
      </c>
      <c r="E2" t="s">
        <v>140</v>
      </c>
      <c r="F2" t="s">
        <v>279</v>
      </c>
      <c r="G2" s="1" t="s">
        <v>96</v>
      </c>
      <c r="H2" t="s">
        <v>227</v>
      </c>
      <c r="I2" s="1" t="s">
        <v>121</v>
      </c>
      <c r="J2" s="1" t="s">
        <v>66</v>
      </c>
      <c r="K2" s="1" t="s">
        <v>120</v>
      </c>
      <c r="M2" s="2">
        <v>1</v>
      </c>
    </row>
    <row r="3" spans="1:13" x14ac:dyDescent="0.4">
      <c r="A3" s="1" t="s">
        <v>437</v>
      </c>
      <c r="B3" t="s">
        <v>376</v>
      </c>
      <c r="C3" s="3" t="s">
        <v>89</v>
      </c>
      <c r="D3" s="3" t="s">
        <v>124</v>
      </c>
      <c r="E3" t="s">
        <v>87</v>
      </c>
      <c r="F3" t="s">
        <v>436</v>
      </c>
      <c r="G3" s="1" t="s">
        <v>96</v>
      </c>
      <c r="H3" t="s">
        <v>227</v>
      </c>
      <c r="J3" s="1" t="s">
        <v>66</v>
      </c>
      <c r="K3" s="1" t="s">
        <v>84</v>
      </c>
      <c r="M3" s="2">
        <v>2</v>
      </c>
    </row>
    <row r="4" spans="1:13" x14ac:dyDescent="0.4">
      <c r="A4" s="1" t="s">
        <v>435</v>
      </c>
      <c r="B4" t="s">
        <v>434</v>
      </c>
      <c r="C4" s="3" t="s">
        <v>89</v>
      </c>
      <c r="D4" s="3" t="s">
        <v>124</v>
      </c>
      <c r="E4" s="1" t="s">
        <v>87</v>
      </c>
      <c r="F4" s="1" t="s">
        <v>433</v>
      </c>
      <c r="G4" s="1" t="s">
        <v>68</v>
      </c>
      <c r="H4" t="s">
        <v>263</v>
      </c>
      <c r="J4" s="1" t="s">
        <v>66</v>
      </c>
      <c r="K4" s="1" t="s">
        <v>84</v>
      </c>
      <c r="M4" s="2">
        <v>3</v>
      </c>
    </row>
    <row r="5" spans="1:13" x14ac:dyDescent="0.4">
      <c r="A5" s="1" t="s">
        <v>432</v>
      </c>
      <c r="B5" t="s">
        <v>431</v>
      </c>
      <c r="C5" s="3" t="s">
        <v>89</v>
      </c>
      <c r="D5" s="3" t="s">
        <v>124</v>
      </c>
      <c r="E5" s="1" t="s">
        <v>87</v>
      </c>
      <c r="F5" s="1" t="s">
        <v>430</v>
      </c>
      <c r="G5" s="1" t="s">
        <v>68</v>
      </c>
      <c r="H5" t="s">
        <v>263</v>
      </c>
      <c r="J5" s="1" t="s">
        <v>66</v>
      </c>
      <c r="K5" s="1" t="s">
        <v>84</v>
      </c>
      <c r="M5" s="2">
        <v>4</v>
      </c>
    </row>
    <row r="6" spans="1:13" x14ac:dyDescent="0.4">
      <c r="A6" s="1" t="s">
        <v>429</v>
      </c>
      <c r="B6" t="s">
        <v>428</v>
      </c>
      <c r="C6" s="3" t="s">
        <v>89</v>
      </c>
      <c r="D6" s="3" t="s">
        <v>124</v>
      </c>
      <c r="E6" s="1" t="s">
        <v>200</v>
      </c>
      <c r="F6" s="1" t="s">
        <v>294</v>
      </c>
      <c r="G6" s="1" t="s">
        <v>68</v>
      </c>
      <c r="H6" t="s">
        <v>263</v>
      </c>
      <c r="I6" s="1" t="s">
        <v>121</v>
      </c>
      <c r="J6" s="1" t="s">
        <v>66</v>
      </c>
      <c r="K6" s="1" t="s">
        <v>84</v>
      </c>
      <c r="M6" s="2">
        <v>5</v>
      </c>
    </row>
    <row r="7" spans="1:13" x14ac:dyDescent="0.4">
      <c r="A7" s="1" t="s">
        <v>427</v>
      </c>
      <c r="B7" t="s">
        <v>426</v>
      </c>
      <c r="C7" s="3" t="s">
        <v>89</v>
      </c>
      <c r="D7" s="3" t="s">
        <v>124</v>
      </c>
      <c r="E7" s="1" t="s">
        <v>200</v>
      </c>
      <c r="F7" s="1" t="s">
        <v>294</v>
      </c>
      <c r="G7" s="1" t="s">
        <v>68</v>
      </c>
      <c r="H7" t="s">
        <v>263</v>
      </c>
      <c r="I7" s="1" t="s">
        <v>121</v>
      </c>
      <c r="J7" s="1" t="s">
        <v>66</v>
      </c>
      <c r="K7" s="1" t="s">
        <v>84</v>
      </c>
      <c r="M7" s="2">
        <v>6</v>
      </c>
    </row>
    <row r="8" spans="1:13" x14ac:dyDescent="0.4">
      <c r="A8" s="1" t="s">
        <v>425</v>
      </c>
      <c r="B8" t="s">
        <v>424</v>
      </c>
      <c r="C8" s="3" t="s">
        <v>89</v>
      </c>
      <c r="D8" s="3" t="s">
        <v>124</v>
      </c>
      <c r="E8" s="1" t="s">
        <v>200</v>
      </c>
      <c r="F8" s="1" t="s">
        <v>294</v>
      </c>
      <c r="G8" s="1" t="s">
        <v>68</v>
      </c>
      <c r="H8" t="s">
        <v>263</v>
      </c>
      <c r="I8" s="1" t="s">
        <v>121</v>
      </c>
      <c r="J8" s="1" t="s">
        <v>66</v>
      </c>
      <c r="K8" s="1" t="s">
        <v>84</v>
      </c>
      <c r="M8" s="2">
        <v>7</v>
      </c>
    </row>
    <row r="9" spans="1:13" x14ac:dyDescent="0.4">
      <c r="A9" s="1" t="s">
        <v>423</v>
      </c>
      <c r="B9" t="s">
        <v>422</v>
      </c>
      <c r="C9" s="3" t="s">
        <v>89</v>
      </c>
      <c r="D9" s="3" t="s">
        <v>124</v>
      </c>
      <c r="E9" s="1" t="s">
        <v>200</v>
      </c>
      <c r="F9" s="1" t="s">
        <v>294</v>
      </c>
      <c r="G9" s="1" t="s">
        <v>68</v>
      </c>
      <c r="H9" t="s">
        <v>263</v>
      </c>
      <c r="I9" s="1" t="s">
        <v>121</v>
      </c>
      <c r="J9" s="1" t="s">
        <v>66</v>
      </c>
      <c r="K9" s="1" t="s">
        <v>84</v>
      </c>
      <c r="M9" s="2">
        <v>8</v>
      </c>
    </row>
    <row r="10" spans="1:13" x14ac:dyDescent="0.4">
      <c r="A10" s="1" t="s">
        <v>421</v>
      </c>
      <c r="B10" t="s">
        <v>21</v>
      </c>
      <c r="C10" s="3" t="s">
        <v>119</v>
      </c>
      <c r="D10" s="3" t="s">
        <v>174</v>
      </c>
      <c r="E10" t="s">
        <v>216</v>
      </c>
      <c r="F10" t="s">
        <v>420</v>
      </c>
      <c r="G10" s="1" t="s">
        <v>68</v>
      </c>
      <c r="H10" t="s">
        <v>67</v>
      </c>
      <c r="J10" s="1" t="s">
        <v>66</v>
      </c>
      <c r="K10" s="1" t="s">
        <v>65</v>
      </c>
      <c r="M10" s="2">
        <v>9</v>
      </c>
    </row>
    <row r="11" spans="1:13" x14ac:dyDescent="0.4">
      <c r="A11" s="1" t="s">
        <v>419</v>
      </c>
      <c r="B11" t="s">
        <v>26</v>
      </c>
      <c r="C11" s="3" t="s">
        <v>119</v>
      </c>
      <c r="D11" s="3" t="s">
        <v>174</v>
      </c>
      <c r="E11" t="s">
        <v>418</v>
      </c>
      <c r="F11" t="s">
        <v>417</v>
      </c>
      <c r="G11" s="1" t="s">
        <v>68</v>
      </c>
      <c r="H11" t="s">
        <v>67</v>
      </c>
      <c r="J11" s="1" t="s">
        <v>66</v>
      </c>
      <c r="K11" s="1" t="s">
        <v>65</v>
      </c>
      <c r="M11" s="2">
        <v>10</v>
      </c>
    </row>
    <row r="12" spans="1:13" x14ac:dyDescent="0.4">
      <c r="A12" s="1" t="s">
        <v>416</v>
      </c>
      <c r="B12" t="s">
        <v>415</v>
      </c>
      <c r="C12" s="3" t="s">
        <v>119</v>
      </c>
      <c r="D12" s="3" t="s">
        <v>174</v>
      </c>
      <c r="E12" t="s">
        <v>173</v>
      </c>
      <c r="F12" t="s">
        <v>414</v>
      </c>
      <c r="G12" s="1" t="s">
        <v>68</v>
      </c>
      <c r="H12" t="s">
        <v>67</v>
      </c>
      <c r="J12" s="1" t="s">
        <v>66</v>
      </c>
      <c r="K12" s="1" t="s">
        <v>65</v>
      </c>
      <c r="M12" s="2">
        <v>11</v>
      </c>
    </row>
    <row r="13" spans="1:13" x14ac:dyDescent="0.4">
      <c r="A13" s="1" t="s">
        <v>413</v>
      </c>
      <c r="B13" t="s">
        <v>412</v>
      </c>
      <c r="C13" s="3" t="s">
        <v>89</v>
      </c>
      <c r="D13" s="3" t="s">
        <v>124</v>
      </c>
      <c r="E13" t="s">
        <v>123</v>
      </c>
      <c r="F13" t="s">
        <v>411</v>
      </c>
      <c r="G13" s="1" t="s">
        <v>68</v>
      </c>
      <c r="H13" t="s">
        <v>263</v>
      </c>
      <c r="I13" s="1" t="s">
        <v>121</v>
      </c>
      <c r="J13" s="1" t="s">
        <v>66</v>
      </c>
      <c r="K13" s="1" t="s">
        <v>120</v>
      </c>
      <c r="M13" s="2">
        <v>12</v>
      </c>
    </row>
    <row r="14" spans="1:13" x14ac:dyDescent="0.4">
      <c r="A14" s="1" t="s">
        <v>410</v>
      </c>
      <c r="B14" t="s">
        <v>27</v>
      </c>
      <c r="C14" s="3" t="s">
        <v>89</v>
      </c>
      <c r="D14" s="3" t="s">
        <v>124</v>
      </c>
      <c r="E14" s="1" t="s">
        <v>131</v>
      </c>
      <c r="F14" t="s">
        <v>130</v>
      </c>
      <c r="G14" s="1" t="s">
        <v>68</v>
      </c>
      <c r="H14" t="s">
        <v>263</v>
      </c>
      <c r="I14" s="1" t="s">
        <v>121</v>
      </c>
      <c r="J14" s="1" t="s">
        <v>66</v>
      </c>
      <c r="K14" s="1" t="s">
        <v>84</v>
      </c>
      <c r="M14" s="2">
        <v>13</v>
      </c>
    </row>
    <row r="15" spans="1:13" x14ac:dyDescent="0.4">
      <c r="A15" s="1" t="s">
        <v>409</v>
      </c>
      <c r="B15" t="s">
        <v>408</v>
      </c>
      <c r="C15" s="3" t="s">
        <v>89</v>
      </c>
      <c r="D15" s="3" t="s">
        <v>124</v>
      </c>
      <c r="E15" t="s">
        <v>87</v>
      </c>
      <c r="F15" t="s">
        <v>150</v>
      </c>
      <c r="G15" s="1" t="s">
        <v>68</v>
      </c>
      <c r="H15" t="s">
        <v>104</v>
      </c>
      <c r="J15" s="1" t="s">
        <v>66</v>
      </c>
      <c r="K15" s="1" t="s">
        <v>84</v>
      </c>
      <c r="M15" s="2">
        <v>14</v>
      </c>
    </row>
    <row r="16" spans="1:13" x14ac:dyDescent="0.4">
      <c r="A16" s="1" t="s">
        <v>407</v>
      </c>
      <c r="B16" t="s">
        <v>406</v>
      </c>
      <c r="C16" s="3" t="s">
        <v>71</v>
      </c>
      <c r="D16" s="3" t="s">
        <v>157</v>
      </c>
      <c r="E16" t="s">
        <v>156</v>
      </c>
      <c r="F16" t="s">
        <v>155</v>
      </c>
      <c r="G16" s="1" t="s">
        <v>68</v>
      </c>
      <c r="H16" t="s">
        <v>104</v>
      </c>
      <c r="J16" s="1" t="s">
        <v>66</v>
      </c>
      <c r="K16" s="1" t="s">
        <v>65</v>
      </c>
      <c r="M16" s="2">
        <v>15</v>
      </c>
    </row>
    <row r="17" spans="1:13" x14ac:dyDescent="0.4">
      <c r="A17" s="1" t="s">
        <v>405</v>
      </c>
      <c r="B17" t="s">
        <v>28</v>
      </c>
      <c r="C17" s="3" t="s">
        <v>89</v>
      </c>
      <c r="D17" s="3" t="s">
        <v>124</v>
      </c>
      <c r="E17" s="1" t="s">
        <v>200</v>
      </c>
      <c r="F17" s="1" t="s">
        <v>404</v>
      </c>
      <c r="G17" s="1" t="s">
        <v>68</v>
      </c>
      <c r="H17" t="s">
        <v>104</v>
      </c>
      <c r="I17" s="1" t="s">
        <v>121</v>
      </c>
      <c r="J17" s="1" t="s">
        <v>66</v>
      </c>
      <c r="K17" s="1" t="s">
        <v>84</v>
      </c>
      <c r="M17" s="2">
        <v>16</v>
      </c>
    </row>
    <row r="18" spans="1:13" x14ac:dyDescent="0.4">
      <c r="A18" s="1" t="s">
        <v>403</v>
      </c>
      <c r="B18" t="s">
        <v>402</v>
      </c>
      <c r="C18" s="3" t="s">
        <v>89</v>
      </c>
      <c r="D18" s="3" t="s">
        <v>124</v>
      </c>
      <c r="E18" t="s">
        <v>148</v>
      </c>
      <c r="F18" t="s">
        <v>212</v>
      </c>
      <c r="G18" s="1" t="s">
        <v>68</v>
      </c>
      <c r="H18" t="s">
        <v>211</v>
      </c>
      <c r="J18" s="1" t="s">
        <v>66</v>
      </c>
      <c r="K18" s="1" t="s">
        <v>84</v>
      </c>
      <c r="M18" s="2">
        <v>17</v>
      </c>
    </row>
    <row r="19" spans="1:13" x14ac:dyDescent="0.4">
      <c r="A19" s="1" t="s">
        <v>401</v>
      </c>
      <c r="B19" t="s">
        <v>400</v>
      </c>
      <c r="C19" s="3" t="s">
        <v>119</v>
      </c>
      <c r="D19" s="3" t="s">
        <v>245</v>
      </c>
      <c r="E19" t="s">
        <v>399</v>
      </c>
      <c r="F19" t="s">
        <v>398</v>
      </c>
      <c r="G19" s="1" t="s">
        <v>68</v>
      </c>
      <c r="H19" t="s">
        <v>67</v>
      </c>
      <c r="J19" s="1" t="s">
        <v>66</v>
      </c>
      <c r="K19" s="1" t="s">
        <v>84</v>
      </c>
      <c r="M19" s="2">
        <v>18</v>
      </c>
    </row>
    <row r="20" spans="1:13" x14ac:dyDescent="0.4">
      <c r="A20" s="1" t="s">
        <v>397</v>
      </c>
      <c r="B20" t="s">
        <v>396</v>
      </c>
      <c r="C20" s="3" t="s">
        <v>89</v>
      </c>
      <c r="D20" s="3" t="s">
        <v>124</v>
      </c>
      <c r="E20" t="s">
        <v>352</v>
      </c>
      <c r="F20" t="s">
        <v>352</v>
      </c>
      <c r="G20" s="1" t="s">
        <v>68</v>
      </c>
      <c r="H20" t="s">
        <v>263</v>
      </c>
      <c r="I20" s="1" t="s">
        <v>121</v>
      </c>
      <c r="J20" s="1" t="s">
        <v>66</v>
      </c>
      <c r="K20" s="1" t="s">
        <v>120</v>
      </c>
      <c r="M20" s="2">
        <v>19</v>
      </c>
    </row>
    <row r="21" spans="1:13" x14ac:dyDescent="0.4">
      <c r="A21" s="1" t="s">
        <v>395</v>
      </c>
      <c r="B21" t="s">
        <v>394</v>
      </c>
      <c r="C21" s="3" t="s">
        <v>89</v>
      </c>
      <c r="D21" s="3" t="s">
        <v>124</v>
      </c>
      <c r="E21" t="s">
        <v>352</v>
      </c>
      <c r="F21" t="s">
        <v>352</v>
      </c>
      <c r="G21" s="1" t="s">
        <v>68</v>
      </c>
      <c r="H21" t="s">
        <v>263</v>
      </c>
      <c r="I21" s="1" t="s">
        <v>121</v>
      </c>
      <c r="J21" s="1" t="s">
        <v>66</v>
      </c>
      <c r="K21" s="1" t="s">
        <v>120</v>
      </c>
      <c r="M21" s="2">
        <v>20</v>
      </c>
    </row>
    <row r="22" spans="1:13" x14ac:dyDescent="0.4">
      <c r="A22" s="1" t="s">
        <v>393</v>
      </c>
      <c r="B22" t="s">
        <v>392</v>
      </c>
      <c r="C22" s="3" t="s">
        <v>71</v>
      </c>
      <c r="D22" s="3" t="s">
        <v>157</v>
      </c>
      <c r="E22" t="s">
        <v>156</v>
      </c>
      <c r="F22" s="1" t="s">
        <v>391</v>
      </c>
      <c r="G22" s="1" t="s">
        <v>68</v>
      </c>
      <c r="H22" t="s">
        <v>85</v>
      </c>
      <c r="J22" s="1" t="s">
        <v>66</v>
      </c>
      <c r="K22" s="1" t="s">
        <v>65</v>
      </c>
      <c r="M22" s="2">
        <v>21</v>
      </c>
    </row>
    <row r="23" spans="1:13" x14ac:dyDescent="0.4">
      <c r="A23" s="1" t="s">
        <v>390</v>
      </c>
      <c r="B23" t="s">
        <v>389</v>
      </c>
      <c r="C23" s="3" t="s">
        <v>89</v>
      </c>
      <c r="D23" s="3" t="s">
        <v>124</v>
      </c>
      <c r="E23" s="1" t="s">
        <v>87</v>
      </c>
      <c r="F23" s="1" t="s">
        <v>388</v>
      </c>
      <c r="G23" s="1" t="s">
        <v>68</v>
      </c>
      <c r="H23" t="s">
        <v>263</v>
      </c>
      <c r="J23" s="1" t="s">
        <v>66</v>
      </c>
      <c r="K23" s="1" t="s">
        <v>84</v>
      </c>
      <c r="M23" s="2">
        <v>22</v>
      </c>
    </row>
    <row r="24" spans="1:13" x14ac:dyDescent="0.4">
      <c r="A24" s="1" t="s">
        <v>387</v>
      </c>
      <c r="B24" t="s">
        <v>386</v>
      </c>
      <c r="C24" s="3" t="s">
        <v>89</v>
      </c>
      <c r="D24" s="3" t="s">
        <v>124</v>
      </c>
      <c r="E24" s="1" t="s">
        <v>200</v>
      </c>
      <c r="F24" s="1" t="s">
        <v>294</v>
      </c>
      <c r="G24" s="1" t="s">
        <v>68</v>
      </c>
      <c r="H24" t="s">
        <v>263</v>
      </c>
      <c r="I24" s="1" t="s">
        <v>121</v>
      </c>
      <c r="J24" s="1" t="s">
        <v>66</v>
      </c>
      <c r="K24" s="1" t="s">
        <v>84</v>
      </c>
      <c r="M24" s="2">
        <v>23</v>
      </c>
    </row>
    <row r="25" spans="1:13" x14ac:dyDescent="0.4">
      <c r="A25" s="1" t="s">
        <v>385</v>
      </c>
      <c r="B25" t="s">
        <v>384</v>
      </c>
      <c r="C25" s="3" t="s">
        <v>89</v>
      </c>
      <c r="D25" s="3" t="s">
        <v>124</v>
      </c>
      <c r="E25" t="s">
        <v>87</v>
      </c>
      <c r="F25" t="s">
        <v>150</v>
      </c>
      <c r="G25" s="1" t="s">
        <v>68</v>
      </c>
      <c r="H25" t="s">
        <v>104</v>
      </c>
      <c r="J25" s="1" t="s">
        <v>66</v>
      </c>
      <c r="K25" s="1" t="s">
        <v>84</v>
      </c>
      <c r="M25" s="2">
        <v>24</v>
      </c>
    </row>
    <row r="26" spans="1:13" x14ac:dyDescent="0.4">
      <c r="A26" s="1" t="s">
        <v>383</v>
      </c>
      <c r="B26" t="s">
        <v>382</v>
      </c>
      <c r="C26" s="3" t="s">
        <v>89</v>
      </c>
      <c r="D26" s="3" t="s">
        <v>124</v>
      </c>
      <c r="E26" t="s">
        <v>87</v>
      </c>
      <c r="F26" t="s">
        <v>86</v>
      </c>
      <c r="G26" s="1" t="s">
        <v>68</v>
      </c>
      <c r="H26" t="s">
        <v>93</v>
      </c>
      <c r="J26" s="1" t="s">
        <v>66</v>
      </c>
      <c r="K26" s="1" t="s">
        <v>84</v>
      </c>
      <c r="M26" s="2">
        <v>25</v>
      </c>
    </row>
    <row r="27" spans="1:13" x14ac:dyDescent="0.4">
      <c r="A27" s="1" t="s">
        <v>381</v>
      </c>
      <c r="B27" t="s">
        <v>380</v>
      </c>
      <c r="C27" s="3" t="s">
        <v>89</v>
      </c>
      <c r="D27" s="3" t="s">
        <v>124</v>
      </c>
      <c r="E27" t="s">
        <v>87</v>
      </c>
      <c r="F27" t="s">
        <v>184</v>
      </c>
      <c r="G27" s="1" t="s">
        <v>68</v>
      </c>
      <c r="H27" t="s">
        <v>104</v>
      </c>
      <c r="J27" s="1" t="s">
        <v>66</v>
      </c>
      <c r="K27" s="1" t="s">
        <v>84</v>
      </c>
      <c r="M27" s="2">
        <v>26</v>
      </c>
    </row>
    <row r="28" spans="1:13" x14ac:dyDescent="0.4">
      <c r="A28" s="1" t="s">
        <v>379</v>
      </c>
      <c r="B28" t="s">
        <v>378</v>
      </c>
      <c r="C28" s="3" t="s">
        <v>71</v>
      </c>
      <c r="D28" s="3" t="s">
        <v>157</v>
      </c>
      <c r="E28" t="s">
        <v>156</v>
      </c>
      <c r="F28" t="s">
        <v>155</v>
      </c>
      <c r="G28" s="1" t="s">
        <v>68</v>
      </c>
      <c r="H28" t="s">
        <v>104</v>
      </c>
      <c r="J28" s="1" t="s">
        <v>66</v>
      </c>
      <c r="K28" s="1" t="s">
        <v>65</v>
      </c>
      <c r="M28" s="2">
        <v>27</v>
      </c>
    </row>
    <row r="29" spans="1:13" x14ac:dyDescent="0.4">
      <c r="A29" s="1" t="s">
        <v>377</v>
      </c>
      <c r="B29" t="s">
        <v>376</v>
      </c>
      <c r="C29" s="3" t="s">
        <v>89</v>
      </c>
      <c r="D29" s="3" t="s">
        <v>124</v>
      </c>
      <c r="E29" t="s">
        <v>87</v>
      </c>
      <c r="F29" t="s">
        <v>436</v>
      </c>
      <c r="G29" s="1" t="s">
        <v>96</v>
      </c>
      <c r="H29" t="s">
        <v>227</v>
      </c>
      <c r="J29" s="1" t="s">
        <v>66</v>
      </c>
      <c r="K29" s="1" t="s">
        <v>84</v>
      </c>
      <c r="M29" s="2">
        <v>28</v>
      </c>
    </row>
    <row r="30" spans="1:13" x14ac:dyDescent="0.4">
      <c r="A30" s="1" t="s">
        <v>375</v>
      </c>
      <c r="B30" t="s">
        <v>374</v>
      </c>
      <c r="C30" s="3" t="s">
        <v>89</v>
      </c>
      <c r="D30" s="3" t="s">
        <v>124</v>
      </c>
      <c r="E30" t="s">
        <v>373</v>
      </c>
      <c r="F30" t="s">
        <v>373</v>
      </c>
      <c r="G30" s="1" t="s">
        <v>68</v>
      </c>
      <c r="H30" t="s">
        <v>263</v>
      </c>
      <c r="I30" s="1" t="s">
        <v>121</v>
      </c>
      <c r="J30" s="1" t="s">
        <v>66</v>
      </c>
      <c r="K30" s="1" t="s">
        <v>120</v>
      </c>
      <c r="M30" s="2">
        <v>29</v>
      </c>
    </row>
    <row r="31" spans="1:13" x14ac:dyDescent="0.4">
      <c r="A31" s="1" t="s">
        <v>372</v>
      </c>
      <c r="B31" t="s">
        <v>371</v>
      </c>
      <c r="C31" s="3" t="s">
        <v>89</v>
      </c>
      <c r="D31" s="3" t="s">
        <v>124</v>
      </c>
      <c r="E31" t="s">
        <v>337</v>
      </c>
      <c r="F31" t="s">
        <v>337</v>
      </c>
      <c r="G31" s="1" t="s">
        <v>68</v>
      </c>
      <c r="H31" t="s">
        <v>263</v>
      </c>
      <c r="I31" s="1" t="s">
        <v>121</v>
      </c>
      <c r="J31" s="1" t="s">
        <v>66</v>
      </c>
      <c r="K31" s="1" t="s">
        <v>120</v>
      </c>
      <c r="M31" s="2">
        <v>30</v>
      </c>
    </row>
    <row r="32" spans="1:13" x14ac:dyDescent="0.4">
      <c r="A32" s="1" t="s">
        <v>370</v>
      </c>
      <c r="B32" t="s">
        <v>369</v>
      </c>
      <c r="C32" s="3" t="s">
        <v>89</v>
      </c>
      <c r="D32" s="3" t="s">
        <v>124</v>
      </c>
      <c r="E32" t="s">
        <v>341</v>
      </c>
      <c r="F32" t="s">
        <v>368</v>
      </c>
      <c r="G32" s="1" t="s">
        <v>68</v>
      </c>
      <c r="H32" t="s">
        <v>263</v>
      </c>
      <c r="I32" s="1" t="s">
        <v>121</v>
      </c>
      <c r="J32" s="1" t="s">
        <v>66</v>
      </c>
      <c r="K32" s="1" t="s">
        <v>120</v>
      </c>
      <c r="M32" s="2">
        <v>31</v>
      </c>
    </row>
    <row r="33" spans="1:13" x14ac:dyDescent="0.4">
      <c r="A33" s="1" t="s">
        <v>367</v>
      </c>
      <c r="B33" t="s">
        <v>366</v>
      </c>
      <c r="C33" s="3" t="s">
        <v>89</v>
      </c>
      <c r="D33" s="3" t="s">
        <v>124</v>
      </c>
      <c r="E33" t="s">
        <v>323</v>
      </c>
      <c r="F33" t="s">
        <v>323</v>
      </c>
      <c r="G33" s="1" t="s">
        <v>68</v>
      </c>
      <c r="H33" t="s">
        <v>263</v>
      </c>
      <c r="I33" s="1" t="s">
        <v>121</v>
      </c>
      <c r="J33" s="1" t="s">
        <v>66</v>
      </c>
      <c r="K33" s="1" t="s">
        <v>120</v>
      </c>
      <c r="M33" s="2">
        <v>32</v>
      </c>
    </row>
    <row r="34" spans="1:13" x14ac:dyDescent="0.4">
      <c r="A34" s="1" t="s">
        <v>365</v>
      </c>
      <c r="B34" t="s">
        <v>364</v>
      </c>
      <c r="C34" s="3" t="s">
        <v>89</v>
      </c>
      <c r="D34" s="3" t="s">
        <v>124</v>
      </c>
      <c r="E34" t="s">
        <v>323</v>
      </c>
      <c r="F34" t="s">
        <v>323</v>
      </c>
      <c r="G34" s="1" t="s">
        <v>68</v>
      </c>
      <c r="H34" t="s">
        <v>263</v>
      </c>
      <c r="I34" s="1" t="s">
        <v>121</v>
      </c>
      <c r="J34" s="1" t="s">
        <v>66</v>
      </c>
      <c r="K34" s="1" t="s">
        <v>120</v>
      </c>
      <c r="M34" s="2">
        <v>33</v>
      </c>
    </row>
    <row r="35" spans="1:13" x14ac:dyDescent="0.4">
      <c r="A35" s="1" t="s">
        <v>363</v>
      </c>
      <c r="B35" t="s">
        <v>362</v>
      </c>
      <c r="C35" s="3" t="s">
        <v>89</v>
      </c>
      <c r="D35" s="3" t="s">
        <v>124</v>
      </c>
      <c r="E35" t="s">
        <v>352</v>
      </c>
      <c r="F35" t="s">
        <v>352</v>
      </c>
      <c r="G35" s="1" t="s">
        <v>68</v>
      </c>
      <c r="H35" t="s">
        <v>263</v>
      </c>
      <c r="I35" s="1" t="s">
        <v>121</v>
      </c>
      <c r="J35" s="1" t="s">
        <v>66</v>
      </c>
      <c r="K35" s="1" t="s">
        <v>120</v>
      </c>
      <c r="M35" s="2">
        <v>34</v>
      </c>
    </row>
    <row r="36" spans="1:13" x14ac:dyDescent="0.4">
      <c r="A36" s="1" t="s">
        <v>361</v>
      </c>
      <c r="B36" t="s">
        <v>360</v>
      </c>
      <c r="C36" s="3" t="s">
        <v>89</v>
      </c>
      <c r="D36" s="3" t="s">
        <v>124</v>
      </c>
      <c r="E36" t="s">
        <v>352</v>
      </c>
      <c r="F36" t="s">
        <v>352</v>
      </c>
      <c r="G36" s="1" t="s">
        <v>68</v>
      </c>
      <c r="H36" t="s">
        <v>263</v>
      </c>
      <c r="I36" s="1" t="s">
        <v>121</v>
      </c>
      <c r="J36" s="1" t="s">
        <v>66</v>
      </c>
      <c r="K36" s="1" t="s">
        <v>120</v>
      </c>
      <c r="M36" s="2">
        <v>35</v>
      </c>
    </row>
    <row r="37" spans="1:13" x14ac:dyDescent="0.4">
      <c r="A37" s="1" t="s">
        <v>359</v>
      </c>
      <c r="B37" t="s">
        <v>358</v>
      </c>
      <c r="C37" s="3" t="s">
        <v>89</v>
      </c>
      <c r="D37" s="3" t="s">
        <v>124</v>
      </c>
      <c r="E37" t="s">
        <v>140</v>
      </c>
      <c r="F37" t="s">
        <v>270</v>
      </c>
      <c r="G37" s="1" t="s">
        <v>68</v>
      </c>
      <c r="H37" t="s">
        <v>263</v>
      </c>
      <c r="J37" s="1" t="s">
        <v>66</v>
      </c>
      <c r="K37" s="1" t="s">
        <v>120</v>
      </c>
      <c r="M37" s="2">
        <v>36</v>
      </c>
    </row>
    <row r="38" spans="1:13" x14ac:dyDescent="0.4">
      <c r="A38" s="1" t="s">
        <v>357</v>
      </c>
      <c r="B38" t="s">
        <v>356</v>
      </c>
      <c r="C38" s="3" t="s">
        <v>89</v>
      </c>
      <c r="D38" s="3" t="s">
        <v>124</v>
      </c>
      <c r="E38" t="s">
        <v>341</v>
      </c>
      <c r="F38" t="s">
        <v>355</v>
      </c>
      <c r="G38" s="1" t="s">
        <v>68</v>
      </c>
      <c r="H38" t="s">
        <v>263</v>
      </c>
      <c r="I38" s="1" t="s">
        <v>121</v>
      </c>
      <c r="J38" s="1" t="s">
        <v>66</v>
      </c>
      <c r="K38" s="1" t="s">
        <v>120</v>
      </c>
      <c r="M38" s="2">
        <v>37</v>
      </c>
    </row>
    <row r="39" spans="1:13" x14ac:dyDescent="0.4">
      <c r="A39" s="1" t="s">
        <v>354</v>
      </c>
      <c r="B39" t="s">
        <v>353</v>
      </c>
      <c r="C39" s="3" t="s">
        <v>89</v>
      </c>
      <c r="D39" s="3" t="s">
        <v>124</v>
      </c>
      <c r="E39" t="s">
        <v>352</v>
      </c>
      <c r="F39" t="s">
        <v>352</v>
      </c>
      <c r="G39" s="1" t="s">
        <v>68</v>
      </c>
      <c r="H39" t="s">
        <v>263</v>
      </c>
      <c r="I39" s="1" t="s">
        <v>121</v>
      </c>
      <c r="J39" s="1" t="s">
        <v>66</v>
      </c>
      <c r="K39" s="1" t="s">
        <v>120</v>
      </c>
      <c r="M39" s="2">
        <v>38</v>
      </c>
    </row>
    <row r="40" spans="1:13" x14ac:dyDescent="0.4">
      <c r="A40" s="1" t="s">
        <v>351</v>
      </c>
      <c r="B40" t="s">
        <v>350</v>
      </c>
      <c r="C40" s="3" t="s">
        <v>89</v>
      </c>
      <c r="D40" s="3" t="s">
        <v>124</v>
      </c>
      <c r="E40" t="s">
        <v>341</v>
      </c>
      <c r="F40" t="s">
        <v>347</v>
      </c>
      <c r="G40" s="1" t="s">
        <v>68</v>
      </c>
      <c r="H40" t="s">
        <v>263</v>
      </c>
      <c r="I40" s="1" t="s">
        <v>121</v>
      </c>
      <c r="J40" s="1" t="s">
        <v>66</v>
      </c>
      <c r="K40" s="1" t="s">
        <v>120</v>
      </c>
      <c r="M40" s="2">
        <v>39</v>
      </c>
    </row>
    <row r="41" spans="1:13" x14ac:dyDescent="0.4">
      <c r="A41" s="1" t="s">
        <v>349</v>
      </c>
      <c r="B41" t="s">
        <v>348</v>
      </c>
      <c r="C41" s="3" t="s">
        <v>89</v>
      </c>
      <c r="D41" s="3" t="s">
        <v>124</v>
      </c>
      <c r="E41" t="s">
        <v>341</v>
      </c>
      <c r="F41" t="s">
        <v>347</v>
      </c>
      <c r="G41" s="1" t="s">
        <v>68</v>
      </c>
      <c r="H41" t="s">
        <v>263</v>
      </c>
      <c r="I41" s="1" t="s">
        <v>121</v>
      </c>
      <c r="J41" s="1" t="s">
        <v>66</v>
      </c>
      <c r="K41" s="1" t="s">
        <v>120</v>
      </c>
      <c r="M41" s="2">
        <v>40</v>
      </c>
    </row>
    <row r="42" spans="1:13" x14ac:dyDescent="0.4">
      <c r="A42" s="1" t="s">
        <v>346</v>
      </c>
      <c r="B42" t="s">
        <v>345</v>
      </c>
      <c r="C42" s="3" t="s">
        <v>89</v>
      </c>
      <c r="D42" s="3" t="s">
        <v>124</v>
      </c>
      <c r="E42" t="s">
        <v>344</v>
      </c>
      <c r="F42" t="s">
        <v>344</v>
      </c>
      <c r="G42" s="1" t="s">
        <v>68</v>
      </c>
      <c r="H42" t="s">
        <v>263</v>
      </c>
      <c r="I42" s="1" t="s">
        <v>121</v>
      </c>
      <c r="J42" s="1" t="s">
        <v>66</v>
      </c>
      <c r="K42" s="1" t="s">
        <v>120</v>
      </c>
      <c r="M42" s="2">
        <v>41</v>
      </c>
    </row>
    <row r="43" spans="1:13" x14ac:dyDescent="0.4">
      <c r="A43" s="1" t="s">
        <v>343</v>
      </c>
      <c r="B43" t="s">
        <v>342</v>
      </c>
      <c r="C43" s="3" t="s">
        <v>89</v>
      </c>
      <c r="D43" s="3" t="s">
        <v>124</v>
      </c>
      <c r="E43" t="s">
        <v>341</v>
      </c>
      <c r="F43" t="s">
        <v>340</v>
      </c>
      <c r="G43" s="1" t="s">
        <v>68</v>
      </c>
      <c r="H43" t="s">
        <v>263</v>
      </c>
      <c r="I43" s="1" t="s">
        <v>121</v>
      </c>
      <c r="J43" s="1" t="s">
        <v>66</v>
      </c>
      <c r="K43" s="1" t="s">
        <v>120</v>
      </c>
      <c r="M43" s="2">
        <v>42</v>
      </c>
    </row>
    <row r="44" spans="1:13" x14ac:dyDescent="0.4">
      <c r="A44" s="1" t="s">
        <v>339</v>
      </c>
      <c r="B44" t="s">
        <v>338</v>
      </c>
      <c r="C44" s="3" t="s">
        <v>89</v>
      </c>
      <c r="D44" s="3" t="s">
        <v>124</v>
      </c>
      <c r="E44" t="s">
        <v>337</v>
      </c>
      <c r="F44" t="s">
        <v>337</v>
      </c>
      <c r="G44" s="1" t="s">
        <v>68</v>
      </c>
      <c r="H44" t="s">
        <v>263</v>
      </c>
      <c r="I44" s="1" t="s">
        <v>121</v>
      </c>
      <c r="J44" s="1" t="s">
        <v>66</v>
      </c>
      <c r="K44" s="1" t="s">
        <v>120</v>
      </c>
      <c r="M44" s="2">
        <v>43</v>
      </c>
    </row>
    <row r="45" spans="1:13" x14ac:dyDescent="0.4">
      <c r="A45" s="1" t="s">
        <v>336</v>
      </c>
      <c r="B45" t="s">
        <v>335</v>
      </c>
      <c r="C45" s="3" t="s">
        <v>89</v>
      </c>
      <c r="D45" s="3" t="s">
        <v>124</v>
      </c>
      <c r="E45" t="s">
        <v>326</v>
      </c>
      <c r="F45" t="s">
        <v>326</v>
      </c>
      <c r="G45" s="1" t="s">
        <v>68</v>
      </c>
      <c r="H45" t="s">
        <v>263</v>
      </c>
      <c r="I45" s="1" t="s">
        <v>121</v>
      </c>
      <c r="J45" s="1" t="s">
        <v>66</v>
      </c>
      <c r="K45" s="1" t="s">
        <v>120</v>
      </c>
      <c r="M45" s="2">
        <v>44</v>
      </c>
    </row>
    <row r="46" spans="1:13" x14ac:dyDescent="0.4">
      <c r="A46" s="1" t="s">
        <v>334</v>
      </c>
      <c r="B46" t="s">
        <v>333</v>
      </c>
      <c r="C46" s="3" t="s">
        <v>89</v>
      </c>
      <c r="D46" s="3" t="s">
        <v>124</v>
      </c>
      <c r="E46" t="s">
        <v>326</v>
      </c>
      <c r="F46" t="s">
        <v>326</v>
      </c>
      <c r="G46" s="1" t="s">
        <v>68</v>
      </c>
      <c r="H46" t="s">
        <v>263</v>
      </c>
      <c r="I46" s="1" t="s">
        <v>121</v>
      </c>
      <c r="J46" s="1" t="s">
        <v>66</v>
      </c>
      <c r="K46" s="1" t="s">
        <v>120</v>
      </c>
      <c r="M46" s="2">
        <v>45</v>
      </c>
    </row>
    <row r="47" spans="1:13" x14ac:dyDescent="0.4">
      <c r="A47" s="1" t="s">
        <v>332</v>
      </c>
      <c r="B47" t="s">
        <v>331</v>
      </c>
      <c r="C47" s="3" t="s">
        <v>89</v>
      </c>
      <c r="D47" s="3" t="s">
        <v>124</v>
      </c>
      <c r="E47" t="s">
        <v>326</v>
      </c>
      <c r="F47" t="s">
        <v>326</v>
      </c>
      <c r="G47" s="1" t="s">
        <v>68</v>
      </c>
      <c r="H47" t="s">
        <v>263</v>
      </c>
      <c r="I47" s="1" t="s">
        <v>121</v>
      </c>
      <c r="J47" s="1" t="s">
        <v>66</v>
      </c>
      <c r="K47" s="1" t="s">
        <v>120</v>
      </c>
      <c r="M47" s="2">
        <v>46</v>
      </c>
    </row>
    <row r="48" spans="1:13" x14ac:dyDescent="0.4">
      <c r="A48" s="1" t="s">
        <v>330</v>
      </c>
      <c r="B48" t="s">
        <v>329</v>
      </c>
      <c r="C48" s="3" t="s">
        <v>89</v>
      </c>
      <c r="D48" s="3" t="s">
        <v>124</v>
      </c>
      <c r="E48" t="s">
        <v>326</v>
      </c>
      <c r="F48" t="s">
        <v>326</v>
      </c>
      <c r="G48" s="1" t="s">
        <v>68</v>
      </c>
      <c r="H48" t="s">
        <v>263</v>
      </c>
      <c r="I48" s="1" t="s">
        <v>121</v>
      </c>
      <c r="J48" s="1" t="s">
        <v>66</v>
      </c>
      <c r="K48" s="1" t="s">
        <v>120</v>
      </c>
      <c r="M48" s="2">
        <v>47</v>
      </c>
    </row>
    <row r="49" spans="1:13" x14ac:dyDescent="0.4">
      <c r="A49" s="1" t="s">
        <v>328</v>
      </c>
      <c r="B49" t="s">
        <v>327</v>
      </c>
      <c r="C49" s="3" t="s">
        <v>89</v>
      </c>
      <c r="D49" s="3" t="s">
        <v>124</v>
      </c>
      <c r="E49" t="s">
        <v>326</v>
      </c>
      <c r="F49" t="s">
        <v>326</v>
      </c>
      <c r="G49" s="1" t="s">
        <v>68</v>
      </c>
      <c r="H49" t="s">
        <v>263</v>
      </c>
      <c r="I49" s="1" t="s">
        <v>121</v>
      </c>
      <c r="J49" s="1" t="s">
        <v>66</v>
      </c>
      <c r="K49" s="1" t="s">
        <v>120</v>
      </c>
      <c r="M49" s="2">
        <v>48</v>
      </c>
    </row>
    <row r="50" spans="1:13" x14ac:dyDescent="0.4">
      <c r="A50" s="1" t="s">
        <v>325</v>
      </c>
      <c r="B50" t="s">
        <v>324</v>
      </c>
      <c r="C50" s="3" t="s">
        <v>89</v>
      </c>
      <c r="D50" s="3" t="s">
        <v>124</v>
      </c>
      <c r="E50" t="s">
        <v>323</v>
      </c>
      <c r="F50" t="s">
        <v>323</v>
      </c>
      <c r="G50" s="1" t="s">
        <v>68</v>
      </c>
      <c r="H50" t="s">
        <v>263</v>
      </c>
      <c r="I50" s="1" t="s">
        <v>121</v>
      </c>
      <c r="J50" s="1" t="s">
        <v>66</v>
      </c>
      <c r="K50" s="1" t="s">
        <v>120</v>
      </c>
      <c r="M50" s="2">
        <v>49</v>
      </c>
    </row>
    <row r="51" spans="1:13" x14ac:dyDescent="0.4">
      <c r="A51" s="1" t="s">
        <v>322</v>
      </c>
      <c r="B51" t="s">
        <v>321</v>
      </c>
      <c r="C51" s="3" t="s">
        <v>89</v>
      </c>
      <c r="D51" s="3" t="s">
        <v>124</v>
      </c>
      <c r="E51" s="1" t="s">
        <v>131</v>
      </c>
      <c r="F51" t="s">
        <v>130</v>
      </c>
      <c r="G51" s="1" t="s">
        <v>68</v>
      </c>
      <c r="H51" t="s">
        <v>263</v>
      </c>
      <c r="I51" s="1" t="s">
        <v>121</v>
      </c>
      <c r="J51" s="1" t="s">
        <v>66</v>
      </c>
      <c r="K51" s="1" t="s">
        <v>120</v>
      </c>
      <c r="M51" s="2">
        <v>50</v>
      </c>
    </row>
    <row r="52" spans="1:13" x14ac:dyDescent="0.4">
      <c r="A52" s="1" t="s">
        <v>320</v>
      </c>
      <c r="B52" t="s">
        <v>319</v>
      </c>
      <c r="C52" s="3" t="s">
        <v>89</v>
      </c>
      <c r="D52" s="3" t="s">
        <v>124</v>
      </c>
      <c r="E52" s="1" t="s">
        <v>131</v>
      </c>
      <c r="F52" t="s">
        <v>130</v>
      </c>
      <c r="G52" s="1" t="s">
        <v>68</v>
      </c>
      <c r="H52" t="s">
        <v>263</v>
      </c>
      <c r="I52" s="1" t="s">
        <v>121</v>
      </c>
      <c r="J52" s="1" t="s">
        <v>66</v>
      </c>
      <c r="K52" s="1" t="s">
        <v>120</v>
      </c>
      <c r="M52" s="2">
        <v>51</v>
      </c>
    </row>
    <row r="53" spans="1:13" x14ac:dyDescent="0.4">
      <c r="A53" s="1" t="s">
        <v>318</v>
      </c>
      <c r="B53" t="s">
        <v>317</v>
      </c>
      <c r="C53" s="3" t="s">
        <v>89</v>
      </c>
      <c r="D53" s="3" t="s">
        <v>124</v>
      </c>
      <c r="E53" s="1" t="s">
        <v>131</v>
      </c>
      <c r="F53" t="s">
        <v>130</v>
      </c>
      <c r="G53" s="1" t="s">
        <v>68</v>
      </c>
      <c r="H53" t="s">
        <v>263</v>
      </c>
      <c r="I53" s="1" t="s">
        <v>121</v>
      </c>
      <c r="J53" s="1" t="s">
        <v>66</v>
      </c>
      <c r="K53" s="1" t="s">
        <v>120</v>
      </c>
      <c r="M53" s="2">
        <v>52</v>
      </c>
    </row>
    <row r="54" spans="1:13" x14ac:dyDescent="0.4">
      <c r="A54" s="1" t="s">
        <v>316</v>
      </c>
      <c r="B54" t="s">
        <v>315</v>
      </c>
      <c r="C54" s="3" t="s">
        <v>89</v>
      </c>
      <c r="D54" s="3" t="s">
        <v>124</v>
      </c>
      <c r="E54" s="1" t="s">
        <v>131</v>
      </c>
      <c r="F54" t="s">
        <v>308</v>
      </c>
      <c r="G54" s="1" t="s">
        <v>68</v>
      </c>
      <c r="H54" t="s">
        <v>263</v>
      </c>
      <c r="I54" s="1" t="s">
        <v>121</v>
      </c>
      <c r="J54" s="1" t="s">
        <v>66</v>
      </c>
      <c r="K54" s="1" t="s">
        <v>120</v>
      </c>
      <c r="M54" s="2">
        <v>53</v>
      </c>
    </row>
    <row r="55" spans="1:13" x14ac:dyDescent="0.4">
      <c r="A55" s="1" t="s">
        <v>314</v>
      </c>
      <c r="B55" t="s">
        <v>313</v>
      </c>
      <c r="C55" s="3" t="s">
        <v>89</v>
      </c>
      <c r="D55" s="3" t="s">
        <v>124</v>
      </c>
      <c r="E55" s="1" t="s">
        <v>131</v>
      </c>
      <c r="F55" t="s">
        <v>308</v>
      </c>
      <c r="G55" s="1" t="s">
        <v>68</v>
      </c>
      <c r="H55" t="s">
        <v>263</v>
      </c>
      <c r="I55" s="1" t="s">
        <v>121</v>
      </c>
      <c r="J55" s="1" t="s">
        <v>66</v>
      </c>
      <c r="K55" s="1" t="s">
        <v>120</v>
      </c>
      <c r="M55" s="2">
        <v>54</v>
      </c>
    </row>
    <row r="56" spans="1:13" x14ac:dyDescent="0.4">
      <c r="A56" s="1" t="s">
        <v>312</v>
      </c>
      <c r="B56" t="s">
        <v>311</v>
      </c>
      <c r="C56" s="3" t="s">
        <v>89</v>
      </c>
      <c r="D56" s="3" t="s">
        <v>124</v>
      </c>
      <c r="E56" s="1" t="s">
        <v>131</v>
      </c>
      <c r="F56" t="s">
        <v>308</v>
      </c>
      <c r="G56" s="1" t="s">
        <v>68</v>
      </c>
      <c r="H56" t="s">
        <v>263</v>
      </c>
      <c r="I56" s="1" t="s">
        <v>121</v>
      </c>
      <c r="J56" s="1" t="s">
        <v>66</v>
      </c>
      <c r="K56" s="1" t="s">
        <v>120</v>
      </c>
      <c r="M56" s="2">
        <v>55</v>
      </c>
    </row>
    <row r="57" spans="1:13" x14ac:dyDescent="0.4">
      <c r="A57" s="1" t="s">
        <v>310</v>
      </c>
      <c r="B57" t="s">
        <v>309</v>
      </c>
      <c r="C57" s="3" t="s">
        <v>89</v>
      </c>
      <c r="D57" s="3" t="s">
        <v>124</v>
      </c>
      <c r="E57" s="1" t="s">
        <v>131</v>
      </c>
      <c r="F57" t="s">
        <v>308</v>
      </c>
      <c r="G57" s="1" t="s">
        <v>68</v>
      </c>
      <c r="H57" t="s">
        <v>263</v>
      </c>
      <c r="I57" s="1" t="s">
        <v>121</v>
      </c>
      <c r="J57" s="1" t="s">
        <v>66</v>
      </c>
      <c r="K57" s="1" t="s">
        <v>120</v>
      </c>
      <c r="M57" s="2">
        <v>56</v>
      </c>
    </row>
    <row r="58" spans="1:13" x14ac:dyDescent="0.4">
      <c r="A58" s="1" t="s">
        <v>307</v>
      </c>
      <c r="B58" t="s">
        <v>306</v>
      </c>
      <c r="C58" s="3" t="s">
        <v>89</v>
      </c>
      <c r="D58" s="3" t="s">
        <v>124</v>
      </c>
      <c r="E58" s="1" t="s">
        <v>131</v>
      </c>
      <c r="F58" t="s">
        <v>305</v>
      </c>
      <c r="G58" s="1" t="s">
        <v>68</v>
      </c>
      <c r="H58" t="s">
        <v>263</v>
      </c>
      <c r="I58" s="1" t="s">
        <v>121</v>
      </c>
      <c r="J58" s="1" t="s">
        <v>66</v>
      </c>
      <c r="K58" s="1" t="s">
        <v>120</v>
      </c>
      <c r="M58" s="2">
        <v>57</v>
      </c>
    </row>
    <row r="59" spans="1:13" x14ac:dyDescent="0.4">
      <c r="A59" s="1" t="s">
        <v>304</v>
      </c>
      <c r="B59" t="s">
        <v>303</v>
      </c>
      <c r="C59" s="3" t="s">
        <v>89</v>
      </c>
      <c r="D59" s="3" t="s">
        <v>124</v>
      </c>
      <c r="E59" s="1" t="s">
        <v>131</v>
      </c>
      <c r="F59" t="s">
        <v>300</v>
      </c>
      <c r="G59" s="1" t="s">
        <v>68</v>
      </c>
      <c r="H59" t="s">
        <v>263</v>
      </c>
      <c r="I59" s="1" t="s">
        <v>121</v>
      </c>
      <c r="J59" s="1" t="s">
        <v>66</v>
      </c>
      <c r="K59" s="1" t="s">
        <v>120</v>
      </c>
      <c r="M59" s="2">
        <v>58</v>
      </c>
    </row>
    <row r="60" spans="1:13" x14ac:dyDescent="0.4">
      <c r="A60" s="1" t="s">
        <v>302</v>
      </c>
      <c r="B60" t="s">
        <v>301</v>
      </c>
      <c r="C60" s="3" t="s">
        <v>89</v>
      </c>
      <c r="D60" s="3" t="s">
        <v>124</v>
      </c>
      <c r="E60" s="1" t="s">
        <v>131</v>
      </c>
      <c r="F60" t="s">
        <v>300</v>
      </c>
      <c r="G60" s="1" t="s">
        <v>68</v>
      </c>
      <c r="H60" t="s">
        <v>263</v>
      </c>
      <c r="I60" s="1" t="s">
        <v>121</v>
      </c>
      <c r="J60" s="1" t="s">
        <v>66</v>
      </c>
      <c r="K60" s="1" t="s">
        <v>120</v>
      </c>
      <c r="M60" s="2">
        <v>59</v>
      </c>
    </row>
    <row r="61" spans="1:13" x14ac:dyDescent="0.4">
      <c r="A61" s="1" t="s">
        <v>299</v>
      </c>
      <c r="B61" t="s">
        <v>298</v>
      </c>
      <c r="C61" s="3" t="s">
        <v>89</v>
      </c>
      <c r="D61" s="3" t="s">
        <v>124</v>
      </c>
      <c r="E61" s="1" t="s">
        <v>200</v>
      </c>
      <c r="F61" t="s">
        <v>297</v>
      </c>
      <c r="G61" s="1" t="s">
        <v>68</v>
      </c>
      <c r="H61" t="s">
        <v>263</v>
      </c>
      <c r="I61" s="1" t="s">
        <v>121</v>
      </c>
      <c r="J61" s="1" t="s">
        <v>66</v>
      </c>
      <c r="K61" s="1" t="s">
        <v>120</v>
      </c>
      <c r="M61" s="2">
        <v>60</v>
      </c>
    </row>
    <row r="62" spans="1:13" x14ac:dyDescent="0.4">
      <c r="A62" s="1" t="s">
        <v>296</v>
      </c>
      <c r="B62" t="s">
        <v>295</v>
      </c>
      <c r="C62" s="3" t="s">
        <v>89</v>
      </c>
      <c r="D62" s="3" t="s">
        <v>124</v>
      </c>
      <c r="E62" s="1" t="s">
        <v>200</v>
      </c>
      <c r="F62" s="1" t="s">
        <v>294</v>
      </c>
      <c r="G62" s="1" t="s">
        <v>68</v>
      </c>
      <c r="H62" t="s">
        <v>263</v>
      </c>
      <c r="J62" s="1" t="s">
        <v>66</v>
      </c>
      <c r="K62" s="1" t="s">
        <v>84</v>
      </c>
      <c r="M62" s="2">
        <v>61</v>
      </c>
    </row>
    <row r="63" spans="1:13" x14ac:dyDescent="0.4">
      <c r="A63" s="1" t="s">
        <v>293</v>
      </c>
      <c r="B63" t="s">
        <v>292</v>
      </c>
      <c r="C63" s="3" t="s">
        <v>89</v>
      </c>
      <c r="D63" s="3" t="s">
        <v>124</v>
      </c>
      <c r="E63" t="s">
        <v>161</v>
      </c>
      <c r="F63" t="s">
        <v>286</v>
      </c>
      <c r="G63" s="1" t="s">
        <v>68</v>
      </c>
      <c r="H63" t="s">
        <v>263</v>
      </c>
      <c r="J63" s="1" t="s">
        <v>66</v>
      </c>
      <c r="K63" s="1" t="s">
        <v>120</v>
      </c>
      <c r="M63" s="2">
        <v>62</v>
      </c>
    </row>
    <row r="64" spans="1:13" x14ac:dyDescent="0.4">
      <c r="A64" s="1" t="s">
        <v>291</v>
      </c>
      <c r="B64" t="s">
        <v>290</v>
      </c>
      <c r="C64" s="3" t="s">
        <v>89</v>
      </c>
      <c r="D64" s="3" t="s">
        <v>124</v>
      </c>
      <c r="E64" t="s">
        <v>161</v>
      </c>
      <c r="F64" t="s">
        <v>286</v>
      </c>
      <c r="G64" s="1" t="s">
        <v>68</v>
      </c>
      <c r="H64" t="s">
        <v>263</v>
      </c>
      <c r="J64" s="1" t="s">
        <v>66</v>
      </c>
      <c r="K64" s="1" t="s">
        <v>120</v>
      </c>
      <c r="M64" s="2">
        <v>63</v>
      </c>
    </row>
    <row r="65" spans="1:13" x14ac:dyDescent="0.4">
      <c r="A65" s="1" t="s">
        <v>289</v>
      </c>
      <c r="B65" t="s">
        <v>288</v>
      </c>
      <c r="C65" s="3" t="s">
        <v>89</v>
      </c>
      <c r="D65" s="3" t="s">
        <v>124</v>
      </c>
      <c r="E65" t="s">
        <v>161</v>
      </c>
      <c r="F65" t="s">
        <v>286</v>
      </c>
      <c r="G65" s="1" t="s">
        <v>68</v>
      </c>
      <c r="H65" t="s">
        <v>263</v>
      </c>
      <c r="J65" s="1" t="s">
        <v>66</v>
      </c>
      <c r="K65" s="1" t="s">
        <v>120</v>
      </c>
      <c r="M65" s="2">
        <v>64</v>
      </c>
    </row>
    <row r="66" spans="1:13" x14ac:dyDescent="0.4">
      <c r="A66" s="1" t="s">
        <v>287</v>
      </c>
      <c r="B66" t="s">
        <v>30</v>
      </c>
      <c r="C66" s="3" t="s">
        <v>89</v>
      </c>
      <c r="D66" s="3" t="s">
        <v>124</v>
      </c>
      <c r="E66" t="s">
        <v>161</v>
      </c>
      <c r="F66" t="s">
        <v>286</v>
      </c>
      <c r="G66" s="1" t="s">
        <v>68</v>
      </c>
      <c r="H66" t="s">
        <v>263</v>
      </c>
      <c r="I66" s="1" t="s">
        <v>121</v>
      </c>
      <c r="J66" s="1" t="s">
        <v>66</v>
      </c>
      <c r="K66" s="1" t="s">
        <v>120</v>
      </c>
      <c r="M66" s="2">
        <v>65</v>
      </c>
    </row>
    <row r="67" spans="1:13" x14ac:dyDescent="0.4">
      <c r="A67" s="1" t="s">
        <v>285</v>
      </c>
      <c r="B67" t="s">
        <v>284</v>
      </c>
      <c r="C67" s="3" t="s">
        <v>89</v>
      </c>
      <c r="D67" s="3" t="s">
        <v>124</v>
      </c>
      <c r="E67" t="s">
        <v>161</v>
      </c>
      <c r="F67" t="s">
        <v>282</v>
      </c>
      <c r="G67" s="1" t="s">
        <v>68</v>
      </c>
      <c r="H67" t="s">
        <v>263</v>
      </c>
      <c r="J67" s="1" t="s">
        <v>66</v>
      </c>
      <c r="K67" s="1" t="s">
        <v>120</v>
      </c>
      <c r="M67" s="2">
        <v>66</v>
      </c>
    </row>
    <row r="68" spans="1:13" x14ac:dyDescent="0.4">
      <c r="A68" s="1" t="s">
        <v>283</v>
      </c>
      <c r="B68" t="s">
        <v>31</v>
      </c>
      <c r="C68" s="3" t="s">
        <v>89</v>
      </c>
      <c r="D68" s="3" t="s">
        <v>124</v>
      </c>
      <c r="E68" t="s">
        <v>161</v>
      </c>
      <c r="F68" t="s">
        <v>282</v>
      </c>
      <c r="G68" s="1" t="s">
        <v>68</v>
      </c>
      <c r="H68" t="s">
        <v>263</v>
      </c>
      <c r="J68" s="1" t="s">
        <v>66</v>
      </c>
      <c r="K68" s="1" t="s">
        <v>120</v>
      </c>
      <c r="M68" s="2">
        <v>67</v>
      </c>
    </row>
    <row r="69" spans="1:13" x14ac:dyDescent="0.4">
      <c r="A69" s="1" t="s">
        <v>281</v>
      </c>
      <c r="B69" t="s">
        <v>280</v>
      </c>
      <c r="C69" s="3" t="s">
        <v>89</v>
      </c>
      <c r="D69" s="3" t="s">
        <v>124</v>
      </c>
      <c r="E69" t="s">
        <v>140</v>
      </c>
      <c r="F69" t="s">
        <v>279</v>
      </c>
      <c r="G69" s="1" t="s">
        <v>96</v>
      </c>
      <c r="H69" t="s">
        <v>227</v>
      </c>
      <c r="I69" s="1" t="s">
        <v>121</v>
      </c>
      <c r="J69" s="1" t="s">
        <v>66</v>
      </c>
      <c r="K69" s="1" t="s">
        <v>120</v>
      </c>
      <c r="M69" s="2">
        <v>68</v>
      </c>
    </row>
    <row r="70" spans="1:13" x14ac:dyDescent="0.4">
      <c r="A70" s="1" t="s">
        <v>278</v>
      </c>
      <c r="B70" t="s">
        <v>277</v>
      </c>
      <c r="C70" s="3" t="s">
        <v>89</v>
      </c>
      <c r="D70" s="3" t="s">
        <v>124</v>
      </c>
      <c r="E70" t="s">
        <v>140</v>
      </c>
      <c r="F70" t="s">
        <v>270</v>
      </c>
      <c r="G70" s="1" t="s">
        <v>68</v>
      </c>
      <c r="H70" t="s">
        <v>263</v>
      </c>
      <c r="I70" s="1" t="s">
        <v>121</v>
      </c>
      <c r="J70" s="1" t="s">
        <v>66</v>
      </c>
      <c r="K70" s="1" t="s">
        <v>120</v>
      </c>
      <c r="M70" s="2">
        <v>69</v>
      </c>
    </row>
    <row r="71" spans="1:13" x14ac:dyDescent="0.4">
      <c r="A71" s="1" t="s">
        <v>276</v>
      </c>
      <c r="B71" t="s">
        <v>275</v>
      </c>
      <c r="C71" s="3" t="s">
        <v>89</v>
      </c>
      <c r="D71" s="3" t="s">
        <v>124</v>
      </c>
      <c r="E71" t="s">
        <v>140</v>
      </c>
      <c r="F71" t="s">
        <v>270</v>
      </c>
      <c r="G71" s="1" t="s">
        <v>68</v>
      </c>
      <c r="H71" t="s">
        <v>263</v>
      </c>
      <c r="I71" s="1" t="s">
        <v>121</v>
      </c>
      <c r="J71" s="1" t="s">
        <v>66</v>
      </c>
      <c r="K71" s="1" t="s">
        <v>120</v>
      </c>
      <c r="M71" s="2">
        <v>70</v>
      </c>
    </row>
    <row r="72" spans="1:13" x14ac:dyDescent="0.4">
      <c r="A72" s="1" t="s">
        <v>274</v>
      </c>
      <c r="B72" t="s">
        <v>273</v>
      </c>
      <c r="C72" s="3" t="s">
        <v>89</v>
      </c>
      <c r="D72" s="3" t="s">
        <v>124</v>
      </c>
      <c r="E72" t="s">
        <v>140</v>
      </c>
      <c r="F72" t="s">
        <v>270</v>
      </c>
      <c r="G72" s="1" t="s">
        <v>68</v>
      </c>
      <c r="H72" t="s">
        <v>263</v>
      </c>
      <c r="I72" s="1" t="s">
        <v>121</v>
      </c>
      <c r="J72" s="1" t="s">
        <v>66</v>
      </c>
      <c r="K72" s="1" t="s">
        <v>120</v>
      </c>
      <c r="M72" s="2">
        <v>71</v>
      </c>
    </row>
    <row r="73" spans="1:13" x14ac:dyDescent="0.4">
      <c r="A73" s="1" t="s">
        <v>272</v>
      </c>
      <c r="B73" t="s">
        <v>271</v>
      </c>
      <c r="C73" s="3" t="s">
        <v>89</v>
      </c>
      <c r="D73" s="3" t="s">
        <v>124</v>
      </c>
      <c r="E73" t="s">
        <v>140</v>
      </c>
      <c r="F73" t="s">
        <v>270</v>
      </c>
      <c r="G73" s="1" t="s">
        <v>68</v>
      </c>
      <c r="H73" t="s">
        <v>263</v>
      </c>
      <c r="I73" s="1" t="s">
        <v>121</v>
      </c>
      <c r="J73" s="1" t="s">
        <v>66</v>
      </c>
      <c r="K73" s="1" t="s">
        <v>120</v>
      </c>
      <c r="M73" s="2">
        <v>72</v>
      </c>
    </row>
    <row r="74" spans="1:13" x14ac:dyDescent="0.4">
      <c r="A74" s="1" t="s">
        <v>269</v>
      </c>
      <c r="B74" t="s">
        <v>268</v>
      </c>
      <c r="C74" s="3" t="s">
        <v>89</v>
      </c>
      <c r="D74" s="3" t="s">
        <v>124</v>
      </c>
      <c r="E74" t="s">
        <v>267</v>
      </c>
      <c r="F74" t="s">
        <v>267</v>
      </c>
      <c r="G74" s="1" t="s">
        <v>68</v>
      </c>
      <c r="H74" t="s">
        <v>263</v>
      </c>
      <c r="J74" s="1" t="s">
        <v>66</v>
      </c>
      <c r="K74" s="1" t="s">
        <v>120</v>
      </c>
      <c r="M74" s="2">
        <v>73</v>
      </c>
    </row>
    <row r="75" spans="1:13" x14ac:dyDescent="0.4">
      <c r="A75" s="1" t="s">
        <v>266</v>
      </c>
      <c r="B75" t="s">
        <v>265</v>
      </c>
      <c r="C75" s="3" t="s">
        <v>89</v>
      </c>
      <c r="D75" s="3" t="s">
        <v>124</v>
      </c>
      <c r="E75" t="s">
        <v>264</v>
      </c>
      <c r="F75" t="s">
        <v>264</v>
      </c>
      <c r="G75" s="1" t="s">
        <v>68</v>
      </c>
      <c r="H75" t="s">
        <v>263</v>
      </c>
      <c r="J75" s="1" t="s">
        <v>66</v>
      </c>
      <c r="K75" s="1" t="s">
        <v>120</v>
      </c>
      <c r="M75" s="2">
        <v>74</v>
      </c>
    </row>
    <row r="76" spans="1:13" x14ac:dyDescent="0.4">
      <c r="A76" s="1" t="s">
        <v>262</v>
      </c>
      <c r="B76" t="s">
        <v>261</v>
      </c>
      <c r="C76" s="3" t="s">
        <v>89</v>
      </c>
      <c r="D76" s="3" t="s">
        <v>124</v>
      </c>
      <c r="E76" t="s">
        <v>161</v>
      </c>
      <c r="F76" t="s">
        <v>160</v>
      </c>
      <c r="G76" s="1" t="s">
        <v>73</v>
      </c>
      <c r="H76" t="s">
        <v>104</v>
      </c>
      <c r="J76" s="1" t="s">
        <v>66</v>
      </c>
      <c r="K76" s="1" t="s">
        <v>120</v>
      </c>
      <c r="M76" s="2">
        <v>75</v>
      </c>
    </row>
    <row r="77" spans="1:13" x14ac:dyDescent="0.4">
      <c r="A77" s="1" t="s">
        <v>260</v>
      </c>
      <c r="B77" t="s">
        <v>259</v>
      </c>
      <c r="C77" s="3" t="s">
        <v>89</v>
      </c>
      <c r="D77" s="3" t="s">
        <v>124</v>
      </c>
      <c r="E77" t="s">
        <v>148</v>
      </c>
      <c r="F77" t="s">
        <v>258</v>
      </c>
      <c r="G77" s="1" t="s">
        <v>73</v>
      </c>
      <c r="H77" t="s">
        <v>257</v>
      </c>
      <c r="J77" s="1" t="s">
        <v>66</v>
      </c>
      <c r="K77" s="1" t="s">
        <v>84</v>
      </c>
      <c r="M77" s="2">
        <v>76</v>
      </c>
    </row>
    <row r="78" spans="1:13" x14ac:dyDescent="0.4">
      <c r="A78" s="1" t="s">
        <v>256</v>
      </c>
      <c r="B78" t="s">
        <v>255</v>
      </c>
      <c r="C78" s="3" t="s">
        <v>71</v>
      </c>
      <c r="D78" s="3" t="s">
        <v>157</v>
      </c>
      <c r="E78" t="s">
        <v>156</v>
      </c>
      <c r="F78" t="s">
        <v>155</v>
      </c>
      <c r="G78" s="1" t="s">
        <v>73</v>
      </c>
      <c r="H78" t="s">
        <v>104</v>
      </c>
      <c r="J78" s="1" t="s">
        <v>66</v>
      </c>
      <c r="K78" s="1" t="s">
        <v>65</v>
      </c>
      <c r="M78" s="2">
        <v>77</v>
      </c>
    </row>
    <row r="79" spans="1:13" x14ac:dyDescent="0.4">
      <c r="A79" s="1" t="s">
        <v>45</v>
      </c>
      <c r="B79" t="s">
        <v>46</v>
      </c>
      <c r="C79" s="3" t="s">
        <v>71</v>
      </c>
      <c r="D79" s="3" t="s">
        <v>157</v>
      </c>
      <c r="E79" t="s">
        <v>156</v>
      </c>
      <c r="F79" t="s">
        <v>155</v>
      </c>
      <c r="G79" s="1" t="s">
        <v>73</v>
      </c>
      <c r="H79" t="s">
        <v>104</v>
      </c>
      <c r="J79" s="1" t="s">
        <v>66</v>
      </c>
      <c r="K79" s="1" t="s">
        <v>65</v>
      </c>
      <c r="M79" s="2">
        <v>78</v>
      </c>
    </row>
    <row r="80" spans="1:13" x14ac:dyDescent="0.4">
      <c r="A80" s="1" t="s">
        <v>254</v>
      </c>
      <c r="B80" t="s">
        <v>253</v>
      </c>
      <c r="C80" s="3" t="s">
        <v>89</v>
      </c>
      <c r="D80" s="3" t="s">
        <v>124</v>
      </c>
      <c r="E80" t="s">
        <v>161</v>
      </c>
      <c r="F80" t="s">
        <v>181</v>
      </c>
      <c r="G80" s="1" t="s">
        <v>73</v>
      </c>
      <c r="H80" t="s">
        <v>104</v>
      </c>
      <c r="J80" s="1" t="s">
        <v>66</v>
      </c>
      <c r="K80" s="1" t="s">
        <v>120</v>
      </c>
      <c r="M80" s="2">
        <v>79</v>
      </c>
    </row>
    <row r="81" spans="1:13" x14ac:dyDescent="0.4">
      <c r="A81" s="1" t="s">
        <v>252</v>
      </c>
      <c r="B81" t="s">
        <v>251</v>
      </c>
      <c r="C81" s="3" t="s">
        <v>89</v>
      </c>
      <c r="D81" s="3" t="s">
        <v>124</v>
      </c>
      <c r="E81" t="s">
        <v>161</v>
      </c>
      <c r="F81" t="s">
        <v>160</v>
      </c>
      <c r="G81" s="1" t="s">
        <v>73</v>
      </c>
      <c r="H81" t="s">
        <v>104</v>
      </c>
      <c r="J81" s="1" t="s">
        <v>66</v>
      </c>
      <c r="K81" s="1" t="s">
        <v>120</v>
      </c>
      <c r="M81" s="2">
        <v>80</v>
      </c>
    </row>
    <row r="82" spans="1:13" x14ac:dyDescent="0.4">
      <c r="A82" s="1" t="s">
        <v>250</v>
      </c>
      <c r="B82" t="s">
        <v>249</v>
      </c>
      <c r="C82" s="3" t="s">
        <v>119</v>
      </c>
      <c r="D82" s="3" t="s">
        <v>245</v>
      </c>
      <c r="E82" t="s">
        <v>244</v>
      </c>
      <c r="F82" t="s">
        <v>248</v>
      </c>
      <c r="G82" s="1" t="s">
        <v>73</v>
      </c>
      <c r="H82" t="s">
        <v>67</v>
      </c>
      <c r="J82" s="1" t="s">
        <v>66</v>
      </c>
      <c r="K82" s="1" t="s">
        <v>65</v>
      </c>
      <c r="M82" s="2">
        <v>81</v>
      </c>
    </row>
    <row r="83" spans="1:13" x14ac:dyDescent="0.4">
      <c r="A83" s="1" t="s">
        <v>247</v>
      </c>
      <c r="B83" t="s">
        <v>246</v>
      </c>
      <c r="C83" s="3" t="s">
        <v>119</v>
      </c>
      <c r="D83" s="3" t="s">
        <v>245</v>
      </c>
      <c r="E83" t="s">
        <v>244</v>
      </c>
      <c r="F83" t="s">
        <v>243</v>
      </c>
      <c r="G83" s="1" t="s">
        <v>73</v>
      </c>
      <c r="H83" t="s">
        <v>67</v>
      </c>
      <c r="J83" s="1" t="s">
        <v>66</v>
      </c>
      <c r="K83" s="1" t="s">
        <v>65</v>
      </c>
      <c r="M83" s="2">
        <v>82</v>
      </c>
    </row>
    <row r="84" spans="1:13" x14ac:dyDescent="0.4">
      <c r="A84" s="1" t="s">
        <v>52</v>
      </c>
      <c r="B84" t="s">
        <v>53</v>
      </c>
      <c r="C84" s="3" t="s">
        <v>89</v>
      </c>
      <c r="D84" s="3" t="s">
        <v>124</v>
      </c>
      <c r="E84" t="s">
        <v>148</v>
      </c>
      <c r="F84" t="s">
        <v>242</v>
      </c>
      <c r="G84" s="1" t="s">
        <v>73</v>
      </c>
      <c r="H84" t="s">
        <v>241</v>
      </c>
      <c r="J84" s="1" t="s">
        <v>66</v>
      </c>
      <c r="K84" s="1" t="s">
        <v>84</v>
      </c>
      <c r="M84" s="2">
        <v>83</v>
      </c>
    </row>
    <row r="85" spans="1:13" x14ac:dyDescent="0.4">
      <c r="A85" s="1" t="s">
        <v>240</v>
      </c>
      <c r="B85" t="s">
        <v>94</v>
      </c>
      <c r="C85" s="3" t="s">
        <v>89</v>
      </c>
      <c r="D85" s="3" t="s">
        <v>88</v>
      </c>
      <c r="E85" t="s">
        <v>87</v>
      </c>
      <c r="F85" t="s">
        <v>86</v>
      </c>
      <c r="G85" s="1" t="s">
        <v>68</v>
      </c>
      <c r="H85" t="s">
        <v>93</v>
      </c>
      <c r="J85" s="1" t="s">
        <v>66</v>
      </c>
      <c r="K85" s="1" t="s">
        <v>84</v>
      </c>
      <c r="M85" s="2">
        <v>84</v>
      </c>
    </row>
    <row r="86" spans="1:13" x14ac:dyDescent="0.4">
      <c r="A86" s="1" t="s">
        <v>239</v>
      </c>
      <c r="B86" s="1" t="s">
        <v>239</v>
      </c>
      <c r="C86" s="3" t="s">
        <v>89</v>
      </c>
      <c r="D86" s="3" t="s">
        <v>88</v>
      </c>
      <c r="E86" t="s">
        <v>87</v>
      </c>
      <c r="F86" t="s">
        <v>150</v>
      </c>
      <c r="G86" s="1" t="s">
        <v>68</v>
      </c>
      <c r="H86" t="s">
        <v>104</v>
      </c>
      <c r="J86" s="1" t="s">
        <v>66</v>
      </c>
      <c r="K86" s="1" t="s">
        <v>84</v>
      </c>
      <c r="M86" s="2">
        <v>85</v>
      </c>
    </row>
    <row r="87" spans="1:13" x14ac:dyDescent="0.4">
      <c r="A87" s="1" t="s">
        <v>58</v>
      </c>
      <c r="B87" t="s">
        <v>59</v>
      </c>
      <c r="C87" s="3" t="s">
        <v>89</v>
      </c>
      <c r="D87" s="3" t="s">
        <v>124</v>
      </c>
      <c r="E87" t="s">
        <v>148</v>
      </c>
      <c r="F87" t="s">
        <v>238</v>
      </c>
      <c r="G87" s="1" t="s">
        <v>73</v>
      </c>
      <c r="H87" t="s">
        <v>237</v>
      </c>
      <c r="J87" s="1" t="s">
        <v>66</v>
      </c>
      <c r="K87" s="1" t="s">
        <v>84</v>
      </c>
      <c r="M87" s="2">
        <v>86</v>
      </c>
    </row>
    <row r="88" spans="1:13" x14ac:dyDescent="0.4">
      <c r="A88" s="1" t="s">
        <v>236</v>
      </c>
      <c r="B88" t="s">
        <v>235</v>
      </c>
      <c r="C88" s="3" t="s">
        <v>89</v>
      </c>
      <c r="D88" s="3" t="s">
        <v>124</v>
      </c>
      <c r="E88" t="s">
        <v>148</v>
      </c>
      <c r="F88" t="s">
        <v>212</v>
      </c>
      <c r="G88" s="1" t="s">
        <v>73</v>
      </c>
      <c r="H88" t="s">
        <v>211</v>
      </c>
      <c r="J88" s="1" t="s">
        <v>66</v>
      </c>
      <c r="K88" s="1" t="s">
        <v>84</v>
      </c>
      <c r="M88" s="2">
        <v>87</v>
      </c>
    </row>
    <row r="89" spans="1:13" x14ac:dyDescent="0.4">
      <c r="A89" s="1" t="s">
        <v>234</v>
      </c>
      <c r="B89" t="s">
        <v>233</v>
      </c>
      <c r="C89" s="3" t="s">
        <v>89</v>
      </c>
      <c r="D89" s="3" t="s">
        <v>124</v>
      </c>
      <c r="E89" t="s">
        <v>148</v>
      </c>
      <c r="F89" t="s">
        <v>232</v>
      </c>
      <c r="G89" s="1" t="s">
        <v>73</v>
      </c>
      <c r="H89" t="s">
        <v>231</v>
      </c>
      <c r="J89" s="1" t="s">
        <v>66</v>
      </c>
      <c r="K89" s="1" t="s">
        <v>84</v>
      </c>
      <c r="M89" s="2">
        <v>88</v>
      </c>
    </row>
    <row r="90" spans="1:13" x14ac:dyDescent="0.4">
      <c r="A90" s="1" t="s">
        <v>230</v>
      </c>
      <c r="B90" t="s">
        <v>229</v>
      </c>
      <c r="C90" s="3" t="s">
        <v>89</v>
      </c>
      <c r="D90" s="3" t="s">
        <v>124</v>
      </c>
      <c r="E90" t="s">
        <v>148</v>
      </c>
      <c r="F90" t="s">
        <v>228</v>
      </c>
      <c r="G90" s="1" t="s">
        <v>73</v>
      </c>
      <c r="H90" t="s">
        <v>227</v>
      </c>
      <c r="J90" s="1" t="s">
        <v>66</v>
      </c>
      <c r="K90" s="1" t="s">
        <v>84</v>
      </c>
      <c r="M90" s="2">
        <v>89</v>
      </c>
    </row>
    <row r="91" spans="1:13" x14ac:dyDescent="0.4">
      <c r="A91" s="1" t="s">
        <v>226</v>
      </c>
      <c r="B91" t="s">
        <v>225</v>
      </c>
      <c r="C91" s="3" t="s">
        <v>119</v>
      </c>
      <c r="D91" s="3" t="s">
        <v>174</v>
      </c>
      <c r="E91" t="s">
        <v>222</v>
      </c>
      <c r="F91" t="s">
        <v>221</v>
      </c>
      <c r="G91" s="1" t="s">
        <v>73</v>
      </c>
      <c r="H91" t="s">
        <v>67</v>
      </c>
      <c r="J91" s="1" t="s">
        <v>66</v>
      </c>
      <c r="K91" s="1" t="s">
        <v>65</v>
      </c>
      <c r="M91" s="2">
        <v>90</v>
      </c>
    </row>
    <row r="92" spans="1:13" x14ac:dyDescent="0.4">
      <c r="A92" s="1" t="s">
        <v>224</v>
      </c>
      <c r="B92" t="s">
        <v>223</v>
      </c>
      <c r="C92" s="3" t="s">
        <v>119</v>
      </c>
      <c r="D92" s="3" t="s">
        <v>174</v>
      </c>
      <c r="E92" t="s">
        <v>222</v>
      </c>
      <c r="F92" t="s">
        <v>221</v>
      </c>
      <c r="G92" s="1" t="s">
        <v>73</v>
      </c>
      <c r="H92" t="s">
        <v>67</v>
      </c>
      <c r="J92" s="1" t="s">
        <v>66</v>
      </c>
      <c r="K92" s="1" t="s">
        <v>65</v>
      </c>
      <c r="M92" s="2">
        <v>91</v>
      </c>
    </row>
    <row r="93" spans="1:13" x14ac:dyDescent="0.4">
      <c r="A93" s="1" t="s">
        <v>220</v>
      </c>
      <c r="B93" t="s">
        <v>219</v>
      </c>
      <c r="C93" s="3" t="s">
        <v>119</v>
      </c>
      <c r="D93" s="3" t="s">
        <v>174</v>
      </c>
      <c r="E93" t="s">
        <v>216</v>
      </c>
      <c r="F93" t="s">
        <v>215</v>
      </c>
      <c r="G93" s="1" t="s">
        <v>73</v>
      </c>
      <c r="H93" t="s">
        <v>67</v>
      </c>
      <c r="J93" s="1" t="s">
        <v>66</v>
      </c>
      <c r="K93" s="1" t="s">
        <v>65</v>
      </c>
      <c r="M93" s="2">
        <v>92</v>
      </c>
    </row>
    <row r="94" spans="1:13" x14ac:dyDescent="0.4">
      <c r="A94" s="1" t="s">
        <v>218</v>
      </c>
      <c r="B94" t="s">
        <v>217</v>
      </c>
      <c r="C94" s="3" t="s">
        <v>119</v>
      </c>
      <c r="D94" s="3" t="s">
        <v>174</v>
      </c>
      <c r="E94" t="s">
        <v>216</v>
      </c>
      <c r="F94" t="s">
        <v>215</v>
      </c>
      <c r="G94" s="1" t="s">
        <v>73</v>
      </c>
      <c r="H94" t="s">
        <v>67</v>
      </c>
      <c r="J94" s="1" t="s">
        <v>66</v>
      </c>
      <c r="K94" s="1" t="s">
        <v>65</v>
      </c>
      <c r="M94" s="2">
        <v>93</v>
      </c>
    </row>
    <row r="95" spans="1:13" x14ac:dyDescent="0.4">
      <c r="A95" s="1" t="s">
        <v>214</v>
      </c>
      <c r="B95" t="s">
        <v>213</v>
      </c>
      <c r="C95" s="3" t="s">
        <v>89</v>
      </c>
      <c r="D95" s="3" t="s">
        <v>124</v>
      </c>
      <c r="E95" t="s">
        <v>148</v>
      </c>
      <c r="F95" t="s">
        <v>212</v>
      </c>
      <c r="G95" s="1" t="s">
        <v>73</v>
      </c>
      <c r="H95" t="s">
        <v>211</v>
      </c>
      <c r="J95" s="1" t="s">
        <v>66</v>
      </c>
      <c r="K95" s="1" t="s">
        <v>84</v>
      </c>
      <c r="M95" s="2">
        <v>94</v>
      </c>
    </row>
    <row r="96" spans="1:13" x14ac:dyDescent="0.4">
      <c r="A96" s="1" t="s">
        <v>210</v>
      </c>
      <c r="B96" t="s">
        <v>209</v>
      </c>
      <c r="C96" s="3" t="s">
        <v>89</v>
      </c>
      <c r="D96" s="3" t="s">
        <v>124</v>
      </c>
      <c r="E96" t="s">
        <v>143</v>
      </c>
      <c r="F96" t="s">
        <v>143</v>
      </c>
      <c r="G96" s="1" t="s">
        <v>73</v>
      </c>
      <c r="H96" t="s">
        <v>104</v>
      </c>
      <c r="I96" s="1" t="s">
        <v>121</v>
      </c>
      <c r="J96" s="1" t="s">
        <v>66</v>
      </c>
      <c r="K96" s="1" t="s">
        <v>84</v>
      </c>
      <c r="M96" s="2">
        <v>95</v>
      </c>
    </row>
    <row r="97" spans="1:13" x14ac:dyDescent="0.4">
      <c r="A97" s="1" t="s">
        <v>208</v>
      </c>
      <c r="B97" t="s">
        <v>207</v>
      </c>
      <c r="C97" s="3" t="s">
        <v>89</v>
      </c>
      <c r="D97" s="3" t="s">
        <v>124</v>
      </c>
      <c r="E97" t="s">
        <v>196</v>
      </c>
      <c r="F97" t="s">
        <v>196</v>
      </c>
      <c r="G97" s="1" t="s">
        <v>73</v>
      </c>
      <c r="H97" t="s">
        <v>104</v>
      </c>
      <c r="I97" s="1" t="s">
        <v>121</v>
      </c>
      <c r="J97" s="1" t="s">
        <v>66</v>
      </c>
      <c r="K97" s="1" t="s">
        <v>84</v>
      </c>
      <c r="M97" s="2">
        <v>96</v>
      </c>
    </row>
    <row r="98" spans="1:13" x14ac:dyDescent="0.4">
      <c r="A98" s="1" t="s">
        <v>206</v>
      </c>
      <c r="B98" s="1" t="s">
        <v>206</v>
      </c>
      <c r="C98" s="3" t="s">
        <v>89</v>
      </c>
      <c r="D98" s="3" t="s">
        <v>88</v>
      </c>
      <c r="E98" t="s">
        <v>87</v>
      </c>
      <c r="F98" t="s">
        <v>184</v>
      </c>
      <c r="G98" s="1" t="s">
        <v>68</v>
      </c>
      <c r="H98" t="s">
        <v>104</v>
      </c>
      <c r="J98" s="1" t="s">
        <v>66</v>
      </c>
      <c r="K98" s="1" t="s">
        <v>84</v>
      </c>
      <c r="M98" s="2">
        <v>97</v>
      </c>
    </row>
    <row r="99" spans="1:13" x14ac:dyDescent="0.4">
      <c r="A99" s="5" t="s">
        <v>205</v>
      </c>
      <c r="B99" s="1" t="s">
        <v>204</v>
      </c>
      <c r="C99" s="3" t="s">
        <v>89</v>
      </c>
      <c r="D99" s="3" t="s">
        <v>124</v>
      </c>
      <c r="E99" t="s">
        <v>87</v>
      </c>
      <c r="F99" t="s">
        <v>203</v>
      </c>
      <c r="G99" s="1" t="s">
        <v>73</v>
      </c>
      <c r="H99" t="s">
        <v>104</v>
      </c>
      <c r="J99" s="1" t="s">
        <v>66</v>
      </c>
      <c r="K99" s="1" t="s">
        <v>84</v>
      </c>
      <c r="M99" s="2">
        <v>98</v>
      </c>
    </row>
    <row r="100" spans="1:13" x14ac:dyDescent="0.4">
      <c r="A100" s="1" t="s">
        <v>202</v>
      </c>
      <c r="B100" t="s">
        <v>201</v>
      </c>
      <c r="C100" s="3" t="s">
        <v>89</v>
      </c>
      <c r="D100" s="3" t="s">
        <v>124</v>
      </c>
      <c r="E100" s="1" t="s">
        <v>200</v>
      </c>
      <c r="F100" t="s">
        <v>199</v>
      </c>
      <c r="G100" s="1" t="s">
        <v>73</v>
      </c>
      <c r="H100" t="s">
        <v>104</v>
      </c>
      <c r="I100" s="1" t="s">
        <v>121</v>
      </c>
      <c r="J100" s="1" t="s">
        <v>66</v>
      </c>
      <c r="K100" s="1" t="s">
        <v>84</v>
      </c>
      <c r="M100" s="2">
        <v>99</v>
      </c>
    </row>
    <row r="101" spans="1:13" x14ac:dyDescent="0.4">
      <c r="A101" s="1" t="s">
        <v>198</v>
      </c>
      <c r="B101" t="s">
        <v>197</v>
      </c>
      <c r="C101" s="3" t="s">
        <v>89</v>
      </c>
      <c r="D101" s="3" t="s">
        <v>124</v>
      </c>
      <c r="E101" t="s">
        <v>196</v>
      </c>
      <c r="F101" t="s">
        <v>196</v>
      </c>
      <c r="G101" s="1" t="s">
        <v>73</v>
      </c>
      <c r="H101" t="s">
        <v>104</v>
      </c>
      <c r="I101" s="1" t="s">
        <v>121</v>
      </c>
      <c r="J101" s="1" t="s">
        <v>66</v>
      </c>
      <c r="K101" s="1" t="s">
        <v>84</v>
      </c>
      <c r="M101" s="2">
        <v>100</v>
      </c>
    </row>
    <row r="102" spans="1:13" x14ac:dyDescent="0.4">
      <c r="A102" s="4" t="s">
        <v>195</v>
      </c>
      <c r="B102" s="1" t="s">
        <v>194</v>
      </c>
      <c r="C102" s="3" t="s">
        <v>89</v>
      </c>
      <c r="D102" s="3" t="s">
        <v>124</v>
      </c>
      <c r="E102" t="s">
        <v>156</v>
      </c>
      <c r="F102" t="s">
        <v>193</v>
      </c>
      <c r="G102" s="1" t="s">
        <v>73</v>
      </c>
      <c r="H102" t="s">
        <v>104</v>
      </c>
      <c r="J102" s="1" t="s">
        <v>66</v>
      </c>
      <c r="K102" s="1" t="s">
        <v>65</v>
      </c>
      <c r="M102" s="2">
        <v>101</v>
      </c>
    </row>
    <row r="103" spans="1:13" x14ac:dyDescent="0.4">
      <c r="A103" s="1" t="s">
        <v>192</v>
      </c>
      <c r="B103" t="s">
        <v>191</v>
      </c>
      <c r="C103" s="3" t="s">
        <v>89</v>
      </c>
      <c r="D103" s="3" t="s">
        <v>124</v>
      </c>
      <c r="E103" t="s">
        <v>161</v>
      </c>
      <c r="F103" t="s">
        <v>160</v>
      </c>
      <c r="G103" s="1" t="s">
        <v>73</v>
      </c>
      <c r="H103" t="s">
        <v>104</v>
      </c>
      <c r="J103" s="1" t="s">
        <v>66</v>
      </c>
      <c r="K103" s="1" t="s">
        <v>120</v>
      </c>
      <c r="M103" s="2">
        <v>102</v>
      </c>
    </row>
    <row r="104" spans="1:13" x14ac:dyDescent="0.4">
      <c r="A104" s="1" t="s">
        <v>190</v>
      </c>
      <c r="B104" t="s">
        <v>189</v>
      </c>
      <c r="C104" s="3" t="s">
        <v>89</v>
      </c>
      <c r="D104" s="3" t="s">
        <v>124</v>
      </c>
      <c r="E104" t="s">
        <v>161</v>
      </c>
      <c r="F104" t="s">
        <v>181</v>
      </c>
      <c r="G104" s="1" t="s">
        <v>73</v>
      </c>
      <c r="H104" t="s">
        <v>104</v>
      </c>
      <c r="J104" s="1" t="s">
        <v>66</v>
      </c>
      <c r="K104" s="1" t="s">
        <v>120</v>
      </c>
      <c r="M104" s="2">
        <v>103</v>
      </c>
    </row>
    <row r="105" spans="1:13" x14ac:dyDescent="0.4">
      <c r="A105" s="1" t="s">
        <v>188</v>
      </c>
      <c r="B105" t="s">
        <v>187</v>
      </c>
      <c r="C105" s="3" t="s">
        <v>89</v>
      </c>
      <c r="D105" s="3" t="s">
        <v>124</v>
      </c>
      <c r="E105" t="s">
        <v>143</v>
      </c>
      <c r="F105" t="s">
        <v>143</v>
      </c>
      <c r="G105" s="1" t="s">
        <v>73</v>
      </c>
      <c r="H105" t="s">
        <v>104</v>
      </c>
      <c r="I105" s="1" t="s">
        <v>121</v>
      </c>
      <c r="J105" s="1" t="s">
        <v>66</v>
      </c>
      <c r="K105" s="1" t="s">
        <v>84</v>
      </c>
      <c r="M105" s="2">
        <v>104</v>
      </c>
    </row>
    <row r="106" spans="1:13" x14ac:dyDescent="0.4">
      <c r="A106" s="1" t="s">
        <v>186</v>
      </c>
      <c r="B106" t="s">
        <v>185</v>
      </c>
      <c r="C106" s="3" t="s">
        <v>89</v>
      </c>
      <c r="D106" s="3" t="s">
        <v>124</v>
      </c>
      <c r="E106" t="s">
        <v>87</v>
      </c>
      <c r="F106" t="s">
        <v>184</v>
      </c>
      <c r="G106" s="1" t="s">
        <v>73</v>
      </c>
      <c r="H106" t="s">
        <v>104</v>
      </c>
      <c r="J106" s="1" t="s">
        <v>66</v>
      </c>
      <c r="K106" s="1" t="s">
        <v>84</v>
      </c>
      <c r="M106" s="2">
        <v>105</v>
      </c>
    </row>
    <row r="107" spans="1:13" x14ac:dyDescent="0.4">
      <c r="A107" s="1" t="s">
        <v>183</v>
      </c>
      <c r="B107" t="s">
        <v>182</v>
      </c>
      <c r="C107" s="3" t="s">
        <v>89</v>
      </c>
      <c r="D107" s="3" t="s">
        <v>124</v>
      </c>
      <c r="E107" t="s">
        <v>161</v>
      </c>
      <c r="F107" t="s">
        <v>181</v>
      </c>
      <c r="G107" s="1" t="s">
        <v>73</v>
      </c>
      <c r="H107" t="s">
        <v>104</v>
      </c>
      <c r="J107" s="1" t="s">
        <v>66</v>
      </c>
      <c r="K107" s="1" t="s">
        <v>120</v>
      </c>
      <c r="M107" s="2">
        <v>106</v>
      </c>
    </row>
    <row r="108" spans="1:13" x14ac:dyDescent="0.4">
      <c r="A108" s="1" t="s">
        <v>180</v>
      </c>
      <c r="B108" t="s">
        <v>176</v>
      </c>
      <c r="C108" s="3" t="s">
        <v>89</v>
      </c>
      <c r="D108" s="3" t="s">
        <v>88</v>
      </c>
      <c r="E108" t="s">
        <v>87</v>
      </c>
      <c r="F108" t="s">
        <v>150</v>
      </c>
      <c r="G108" s="1" t="s">
        <v>68</v>
      </c>
      <c r="H108" t="s">
        <v>104</v>
      </c>
      <c r="J108" s="1" t="s">
        <v>66</v>
      </c>
      <c r="K108" s="1" t="s">
        <v>84</v>
      </c>
      <c r="M108" s="2">
        <v>107</v>
      </c>
    </row>
    <row r="109" spans="1:13" x14ac:dyDescent="0.4">
      <c r="A109" s="1" t="s">
        <v>176</v>
      </c>
      <c r="B109" t="s">
        <v>176</v>
      </c>
      <c r="C109" s="3" t="s">
        <v>89</v>
      </c>
      <c r="D109" s="3" t="s">
        <v>88</v>
      </c>
      <c r="E109" t="s">
        <v>87</v>
      </c>
      <c r="F109" t="s">
        <v>150</v>
      </c>
      <c r="G109" s="1" t="s">
        <v>68</v>
      </c>
      <c r="H109" t="s">
        <v>104</v>
      </c>
      <c r="J109" s="1" t="s">
        <v>66</v>
      </c>
      <c r="K109" s="1" t="s">
        <v>84</v>
      </c>
      <c r="M109" s="2">
        <v>108</v>
      </c>
    </row>
    <row r="110" spans="1:13" x14ac:dyDescent="0.4">
      <c r="A110" s="1" t="s">
        <v>178</v>
      </c>
      <c r="B110" s="1" t="s">
        <v>178</v>
      </c>
      <c r="C110" s="3" t="s">
        <v>89</v>
      </c>
      <c r="D110" s="3" t="s">
        <v>88</v>
      </c>
      <c r="E110" t="s">
        <v>87</v>
      </c>
      <c r="F110" t="s">
        <v>149</v>
      </c>
      <c r="G110" s="1" t="s">
        <v>68</v>
      </c>
      <c r="H110" t="s">
        <v>104</v>
      </c>
      <c r="J110" s="1" t="s">
        <v>66</v>
      </c>
      <c r="K110" s="1" t="s">
        <v>84</v>
      </c>
      <c r="M110" s="2">
        <v>109</v>
      </c>
    </row>
    <row r="111" spans="1:13" x14ac:dyDescent="0.4">
      <c r="A111" t="s">
        <v>179</v>
      </c>
      <c r="B111" s="1" t="s">
        <v>178</v>
      </c>
      <c r="C111" s="3" t="s">
        <v>89</v>
      </c>
      <c r="D111" s="3" t="s">
        <v>88</v>
      </c>
      <c r="E111" t="s">
        <v>87</v>
      </c>
      <c r="F111" t="s">
        <v>149</v>
      </c>
      <c r="G111" s="1" t="s">
        <v>68</v>
      </c>
      <c r="H111" t="s">
        <v>104</v>
      </c>
      <c r="J111" s="1" t="s">
        <v>66</v>
      </c>
      <c r="K111" s="1" t="s">
        <v>84</v>
      </c>
      <c r="M111" s="2">
        <v>110</v>
      </c>
    </row>
    <row r="112" spans="1:13" x14ac:dyDescent="0.4">
      <c r="A112" s="1" t="s">
        <v>177</v>
      </c>
      <c r="B112" t="s">
        <v>176</v>
      </c>
      <c r="C112" s="3" t="s">
        <v>89</v>
      </c>
      <c r="D112" s="3" t="s">
        <v>88</v>
      </c>
      <c r="E112" t="s">
        <v>87</v>
      </c>
      <c r="F112" t="s">
        <v>150</v>
      </c>
      <c r="G112" s="1" t="s">
        <v>68</v>
      </c>
      <c r="H112" t="s">
        <v>104</v>
      </c>
      <c r="J112" s="1" t="s">
        <v>66</v>
      </c>
      <c r="K112" s="1" t="s">
        <v>84</v>
      </c>
      <c r="M112" s="2">
        <v>111</v>
      </c>
    </row>
    <row r="113" spans="1:13" x14ac:dyDescent="0.4">
      <c r="A113" s="1" t="s">
        <v>175</v>
      </c>
      <c r="B113" s="1" t="s">
        <v>102</v>
      </c>
      <c r="C113" s="3" t="s">
        <v>71</v>
      </c>
      <c r="D113" s="3" t="s">
        <v>70</v>
      </c>
      <c r="E113" s="1" t="s">
        <v>74</v>
      </c>
      <c r="F113" s="1" t="s">
        <v>74</v>
      </c>
      <c r="G113" s="1" t="s">
        <v>68</v>
      </c>
      <c r="H113" t="s">
        <v>67</v>
      </c>
      <c r="J113" s="1" t="s">
        <v>80</v>
      </c>
      <c r="K113" s="1" t="s">
        <v>65</v>
      </c>
      <c r="M113" s="2">
        <v>112</v>
      </c>
    </row>
    <row r="114" spans="1:13" x14ac:dyDescent="0.4">
      <c r="A114" s="1" t="s">
        <v>39</v>
      </c>
      <c r="B114" t="s">
        <v>40</v>
      </c>
      <c r="C114" s="3" t="s">
        <v>119</v>
      </c>
      <c r="D114" s="3" t="s">
        <v>174</v>
      </c>
      <c r="E114" t="s">
        <v>173</v>
      </c>
      <c r="F114" t="s">
        <v>172</v>
      </c>
      <c r="G114" s="1" t="s">
        <v>73</v>
      </c>
      <c r="H114" t="s">
        <v>67</v>
      </c>
      <c r="J114" s="1" t="s">
        <v>66</v>
      </c>
      <c r="K114" s="1" t="s">
        <v>65</v>
      </c>
      <c r="M114" s="2">
        <v>113</v>
      </c>
    </row>
    <row r="115" spans="1:13" x14ac:dyDescent="0.4">
      <c r="A115" s="1" t="s">
        <v>171</v>
      </c>
      <c r="B115" t="s">
        <v>170</v>
      </c>
      <c r="C115" s="3" t="s">
        <v>71</v>
      </c>
      <c r="D115" s="3" t="s">
        <v>157</v>
      </c>
      <c r="E115" t="s">
        <v>156</v>
      </c>
      <c r="F115" t="s">
        <v>155</v>
      </c>
      <c r="G115" s="1" t="s">
        <v>73</v>
      </c>
      <c r="H115" t="s">
        <v>104</v>
      </c>
      <c r="J115" s="1" t="s">
        <v>66</v>
      </c>
      <c r="K115" s="1" t="s">
        <v>65</v>
      </c>
      <c r="M115" s="2">
        <v>114</v>
      </c>
    </row>
    <row r="116" spans="1:13" x14ac:dyDescent="0.4">
      <c r="A116" s="1" t="s">
        <v>169</v>
      </c>
      <c r="B116" t="s">
        <v>168</v>
      </c>
      <c r="C116" s="3" t="s">
        <v>89</v>
      </c>
      <c r="D116" s="3" t="s">
        <v>124</v>
      </c>
      <c r="E116" t="s">
        <v>143</v>
      </c>
      <c r="F116" t="s">
        <v>143</v>
      </c>
      <c r="G116" s="1" t="s">
        <v>73</v>
      </c>
      <c r="H116" t="s">
        <v>104</v>
      </c>
      <c r="I116" s="1" t="s">
        <v>121</v>
      </c>
      <c r="J116" s="1" t="s">
        <v>66</v>
      </c>
      <c r="K116" s="1" t="s">
        <v>84</v>
      </c>
      <c r="M116" s="2">
        <v>115</v>
      </c>
    </row>
    <row r="117" spans="1:13" x14ac:dyDescent="0.4">
      <c r="A117" s="1" t="s">
        <v>167</v>
      </c>
      <c r="B117" t="s">
        <v>166</v>
      </c>
      <c r="C117" s="3" t="s">
        <v>89</v>
      </c>
      <c r="D117" s="3" t="s">
        <v>124</v>
      </c>
      <c r="E117" t="s">
        <v>140</v>
      </c>
      <c r="F117" t="s">
        <v>139</v>
      </c>
      <c r="G117" s="1" t="s">
        <v>73</v>
      </c>
      <c r="H117" t="s">
        <v>104</v>
      </c>
      <c r="I117" s="1" t="s">
        <v>121</v>
      </c>
      <c r="J117" s="1" t="s">
        <v>66</v>
      </c>
      <c r="K117" s="1" t="s">
        <v>120</v>
      </c>
      <c r="M117" s="2">
        <v>116</v>
      </c>
    </row>
    <row r="118" spans="1:13" x14ac:dyDescent="0.4">
      <c r="A118" s="1" t="s">
        <v>55</v>
      </c>
      <c r="B118" t="s">
        <v>56</v>
      </c>
      <c r="C118" s="3" t="s">
        <v>89</v>
      </c>
      <c r="D118" s="3" t="s">
        <v>124</v>
      </c>
      <c r="E118" t="s">
        <v>148</v>
      </c>
      <c r="F118" t="s">
        <v>165</v>
      </c>
      <c r="G118" s="1" t="s">
        <v>73</v>
      </c>
      <c r="H118" t="s">
        <v>164</v>
      </c>
      <c r="J118" s="1" t="s">
        <v>66</v>
      </c>
      <c r="K118" s="1" t="s">
        <v>84</v>
      </c>
      <c r="M118" s="2">
        <v>117</v>
      </c>
    </row>
    <row r="119" spans="1:13" x14ac:dyDescent="0.4">
      <c r="A119" s="1" t="s">
        <v>163</v>
      </c>
      <c r="B119" t="s">
        <v>162</v>
      </c>
      <c r="C119" s="3" t="s">
        <v>71</v>
      </c>
      <c r="D119" s="3" t="s">
        <v>157</v>
      </c>
      <c r="E119" t="s">
        <v>156</v>
      </c>
      <c r="F119" t="s">
        <v>155</v>
      </c>
      <c r="G119" s="1" t="s">
        <v>73</v>
      </c>
      <c r="H119" t="s">
        <v>104</v>
      </c>
      <c r="J119" s="1" t="s">
        <v>66</v>
      </c>
      <c r="K119" s="1" t="s">
        <v>65</v>
      </c>
      <c r="M119" s="2">
        <v>118</v>
      </c>
    </row>
    <row r="120" spans="1:13" x14ac:dyDescent="0.4">
      <c r="A120" s="1" t="s">
        <v>48</v>
      </c>
      <c r="B120" t="s">
        <v>49</v>
      </c>
      <c r="C120" s="3" t="s">
        <v>89</v>
      </c>
      <c r="D120" s="3" t="s">
        <v>124</v>
      </c>
      <c r="E120" t="s">
        <v>161</v>
      </c>
      <c r="F120" t="s">
        <v>160</v>
      </c>
      <c r="G120" s="1" t="s">
        <v>73</v>
      </c>
      <c r="H120" t="s">
        <v>104</v>
      </c>
      <c r="J120" s="1" t="s">
        <v>66</v>
      </c>
      <c r="K120" s="1" t="s">
        <v>120</v>
      </c>
      <c r="M120" s="2">
        <v>119</v>
      </c>
    </row>
    <row r="121" spans="1:13" x14ac:dyDescent="0.4">
      <c r="A121" s="1" t="s">
        <v>159</v>
      </c>
      <c r="B121" t="s">
        <v>158</v>
      </c>
      <c r="C121" s="3" t="s">
        <v>71</v>
      </c>
      <c r="D121" s="3" t="s">
        <v>157</v>
      </c>
      <c r="E121" t="s">
        <v>156</v>
      </c>
      <c r="F121" t="s">
        <v>155</v>
      </c>
      <c r="G121" s="1" t="s">
        <v>73</v>
      </c>
      <c r="H121" t="s">
        <v>104</v>
      </c>
      <c r="J121" s="1" t="s">
        <v>66</v>
      </c>
      <c r="K121" s="1" t="s">
        <v>65</v>
      </c>
      <c r="M121" s="2">
        <v>120</v>
      </c>
    </row>
    <row r="122" spans="1:13" x14ac:dyDescent="0.4">
      <c r="A122" s="1" t="s">
        <v>154</v>
      </c>
      <c r="B122" t="s">
        <v>153</v>
      </c>
      <c r="C122" s="3" t="s">
        <v>89</v>
      </c>
      <c r="D122" s="3" t="s">
        <v>124</v>
      </c>
      <c r="E122" t="s">
        <v>143</v>
      </c>
      <c r="F122" t="s">
        <v>143</v>
      </c>
      <c r="G122" s="1" t="s">
        <v>73</v>
      </c>
      <c r="H122" t="s">
        <v>104</v>
      </c>
      <c r="I122" s="1" t="s">
        <v>121</v>
      </c>
      <c r="J122" s="1" t="s">
        <v>66</v>
      </c>
      <c r="K122" s="1" t="s">
        <v>84</v>
      </c>
      <c r="M122" s="2">
        <v>121</v>
      </c>
    </row>
    <row r="123" spans="1:13" x14ac:dyDescent="0.4">
      <c r="A123" s="1" t="s">
        <v>152</v>
      </c>
      <c r="B123" t="s">
        <v>151</v>
      </c>
      <c r="C123" s="3" t="s">
        <v>89</v>
      </c>
      <c r="D123" s="3" t="s">
        <v>124</v>
      </c>
      <c r="E123" t="s">
        <v>87</v>
      </c>
      <c r="F123" t="s">
        <v>150</v>
      </c>
      <c r="G123" s="1" t="s">
        <v>73</v>
      </c>
      <c r="H123" t="s">
        <v>104</v>
      </c>
      <c r="J123" s="1" t="s">
        <v>66</v>
      </c>
      <c r="K123" s="1" t="s">
        <v>84</v>
      </c>
      <c r="M123" s="2">
        <v>122</v>
      </c>
    </row>
    <row r="124" spans="1:13" x14ac:dyDescent="0.4">
      <c r="A124" s="1" t="s">
        <v>42</v>
      </c>
      <c r="B124" t="s">
        <v>43</v>
      </c>
      <c r="C124" s="3" t="s">
        <v>89</v>
      </c>
      <c r="D124" s="3" t="s">
        <v>124</v>
      </c>
      <c r="E124" t="s">
        <v>87</v>
      </c>
      <c r="F124" t="s">
        <v>86</v>
      </c>
      <c r="G124" s="1" t="s">
        <v>73</v>
      </c>
      <c r="H124" t="s">
        <v>93</v>
      </c>
      <c r="J124" s="1" t="s">
        <v>66</v>
      </c>
      <c r="K124" s="1" t="s">
        <v>84</v>
      </c>
      <c r="M124" s="2">
        <v>123</v>
      </c>
    </row>
    <row r="125" spans="1:13" x14ac:dyDescent="0.4">
      <c r="A125" s="1" t="s">
        <v>32</v>
      </c>
      <c r="B125" t="s">
        <v>33</v>
      </c>
      <c r="C125" s="3" t="s">
        <v>89</v>
      </c>
      <c r="D125" s="3" t="s">
        <v>124</v>
      </c>
      <c r="E125" t="s">
        <v>87</v>
      </c>
      <c r="F125" t="s">
        <v>149</v>
      </c>
      <c r="G125" s="1" t="s">
        <v>73</v>
      </c>
      <c r="H125" t="s">
        <v>104</v>
      </c>
      <c r="J125" s="1" t="s">
        <v>66</v>
      </c>
      <c r="K125" s="1" t="s">
        <v>84</v>
      </c>
      <c r="M125" s="2">
        <v>124</v>
      </c>
    </row>
    <row r="126" spans="1:13" x14ac:dyDescent="0.4">
      <c r="A126" s="1" t="s">
        <v>36</v>
      </c>
      <c r="B126" t="s">
        <v>37</v>
      </c>
      <c r="C126" s="3" t="s">
        <v>89</v>
      </c>
      <c r="D126" s="3" t="s">
        <v>124</v>
      </c>
      <c r="E126" t="s">
        <v>148</v>
      </c>
      <c r="F126" t="s">
        <v>147</v>
      </c>
      <c r="G126" s="1" t="s">
        <v>73</v>
      </c>
      <c r="H126" t="s">
        <v>146</v>
      </c>
      <c r="J126" s="1" t="s">
        <v>66</v>
      </c>
      <c r="K126" s="1" t="s">
        <v>84</v>
      </c>
      <c r="M126" s="2">
        <v>125</v>
      </c>
    </row>
    <row r="127" spans="1:13" x14ac:dyDescent="0.4">
      <c r="A127" s="1" t="s">
        <v>145</v>
      </c>
      <c r="B127" t="s">
        <v>144</v>
      </c>
      <c r="C127" s="3" t="s">
        <v>89</v>
      </c>
      <c r="D127" s="3" t="s">
        <v>124</v>
      </c>
      <c r="E127" t="s">
        <v>143</v>
      </c>
      <c r="F127" t="s">
        <v>143</v>
      </c>
      <c r="G127" s="1" t="s">
        <v>73</v>
      </c>
      <c r="H127" t="s">
        <v>104</v>
      </c>
      <c r="I127" s="1" t="s">
        <v>121</v>
      </c>
      <c r="J127" s="1" t="s">
        <v>66</v>
      </c>
      <c r="K127" s="1" t="s">
        <v>84</v>
      </c>
      <c r="M127" s="2">
        <v>126</v>
      </c>
    </row>
    <row r="128" spans="1:13" x14ac:dyDescent="0.4">
      <c r="A128" s="1" t="s">
        <v>142</v>
      </c>
      <c r="B128" t="s">
        <v>141</v>
      </c>
      <c r="C128" s="3" t="s">
        <v>89</v>
      </c>
      <c r="D128" s="3" t="s">
        <v>124</v>
      </c>
      <c r="E128" t="s">
        <v>140</v>
      </c>
      <c r="F128" t="s">
        <v>139</v>
      </c>
      <c r="G128" s="1" t="s">
        <v>73</v>
      </c>
      <c r="H128" t="s">
        <v>104</v>
      </c>
      <c r="I128" s="1" t="s">
        <v>121</v>
      </c>
      <c r="J128" s="1" t="s">
        <v>66</v>
      </c>
      <c r="K128" s="1" t="s">
        <v>120</v>
      </c>
      <c r="M128" s="2">
        <v>127</v>
      </c>
    </row>
    <row r="129" spans="1:13" x14ac:dyDescent="0.4">
      <c r="A129" s="1" t="s">
        <v>138</v>
      </c>
      <c r="B129" t="s">
        <v>137</v>
      </c>
      <c r="C129" s="3" t="s">
        <v>89</v>
      </c>
      <c r="D129" s="3" t="s">
        <v>124</v>
      </c>
      <c r="E129" t="s">
        <v>136</v>
      </c>
      <c r="F129" t="s">
        <v>136</v>
      </c>
      <c r="G129" s="1" t="s">
        <v>73</v>
      </c>
      <c r="H129" t="s">
        <v>104</v>
      </c>
      <c r="J129" s="1" t="s">
        <v>66</v>
      </c>
      <c r="K129" s="1" t="s">
        <v>84</v>
      </c>
      <c r="M129" s="2">
        <v>128</v>
      </c>
    </row>
    <row r="130" spans="1:13" x14ac:dyDescent="0.4">
      <c r="A130" s="1" t="s">
        <v>135</v>
      </c>
      <c r="B130" t="s">
        <v>134</v>
      </c>
      <c r="C130" s="3" t="s">
        <v>89</v>
      </c>
      <c r="D130" s="3" t="s">
        <v>124</v>
      </c>
      <c r="E130" t="s">
        <v>123</v>
      </c>
      <c r="F130" t="s">
        <v>123</v>
      </c>
      <c r="G130" s="1" t="s">
        <v>73</v>
      </c>
      <c r="H130" t="s">
        <v>104</v>
      </c>
      <c r="I130" s="1" t="s">
        <v>121</v>
      </c>
      <c r="J130" s="1" t="s">
        <v>66</v>
      </c>
      <c r="K130" s="1" t="s">
        <v>84</v>
      </c>
      <c r="M130" s="2">
        <v>129</v>
      </c>
    </row>
    <row r="131" spans="1:13" x14ac:dyDescent="0.4">
      <c r="A131" s="1" t="s">
        <v>133</v>
      </c>
      <c r="B131" t="s">
        <v>132</v>
      </c>
      <c r="C131" s="3" t="s">
        <v>89</v>
      </c>
      <c r="D131" s="3" t="s">
        <v>124</v>
      </c>
      <c r="E131" s="1" t="s">
        <v>131</v>
      </c>
      <c r="F131" t="s">
        <v>130</v>
      </c>
      <c r="G131" s="1" t="s">
        <v>73</v>
      </c>
      <c r="H131" t="s">
        <v>104</v>
      </c>
      <c r="I131" s="1" t="s">
        <v>121</v>
      </c>
      <c r="J131" s="1" t="s">
        <v>66</v>
      </c>
      <c r="K131" s="1" t="s">
        <v>84</v>
      </c>
      <c r="M131" s="2">
        <v>130</v>
      </c>
    </row>
    <row r="132" spans="1:13" x14ac:dyDescent="0.4">
      <c r="A132" s="1" t="s">
        <v>129</v>
      </c>
      <c r="B132" t="s">
        <v>128</v>
      </c>
      <c r="C132" s="3" t="s">
        <v>89</v>
      </c>
      <c r="D132" s="3" t="s">
        <v>124</v>
      </c>
      <c r="E132" t="s">
        <v>127</v>
      </c>
      <c r="F132" t="s">
        <v>127</v>
      </c>
      <c r="G132" s="1" t="s">
        <v>73</v>
      </c>
      <c r="H132" t="s">
        <v>104</v>
      </c>
      <c r="J132" s="1" t="s">
        <v>66</v>
      </c>
      <c r="K132" s="1" t="s">
        <v>84</v>
      </c>
      <c r="M132" s="2">
        <v>131</v>
      </c>
    </row>
    <row r="133" spans="1:13" x14ac:dyDescent="0.4">
      <c r="A133" s="1" t="s">
        <v>126</v>
      </c>
      <c r="B133" t="s">
        <v>125</v>
      </c>
      <c r="C133" s="3" t="s">
        <v>89</v>
      </c>
      <c r="D133" s="3" t="s">
        <v>124</v>
      </c>
      <c r="E133" t="s">
        <v>123</v>
      </c>
      <c r="F133" t="s">
        <v>122</v>
      </c>
      <c r="G133" s="1" t="s">
        <v>73</v>
      </c>
      <c r="H133" t="s">
        <v>104</v>
      </c>
      <c r="I133" s="1" t="s">
        <v>121</v>
      </c>
      <c r="J133" s="1" t="s">
        <v>66</v>
      </c>
      <c r="K133" s="1" t="s">
        <v>120</v>
      </c>
      <c r="M133" s="2">
        <v>132</v>
      </c>
    </row>
    <row r="134" spans="1:13" x14ac:dyDescent="0.4">
      <c r="A134" s="1" t="s">
        <v>117</v>
      </c>
      <c r="B134" s="1" t="s">
        <v>117</v>
      </c>
      <c r="C134" s="3" t="s">
        <v>119</v>
      </c>
      <c r="D134" s="3" t="s">
        <v>118</v>
      </c>
      <c r="E134" t="s">
        <v>117</v>
      </c>
      <c r="F134" t="s">
        <v>116</v>
      </c>
      <c r="G134" s="1" t="s">
        <v>68</v>
      </c>
      <c r="H134" t="s">
        <v>67</v>
      </c>
      <c r="J134" s="1" t="s">
        <v>113</v>
      </c>
      <c r="K134" s="1" t="s">
        <v>65</v>
      </c>
      <c r="M134" s="2">
        <v>133</v>
      </c>
    </row>
    <row r="135" spans="1:13" x14ac:dyDescent="0.4">
      <c r="A135" s="1" t="s">
        <v>115</v>
      </c>
      <c r="B135" s="1" t="s">
        <v>115</v>
      </c>
      <c r="C135" s="3" t="s">
        <v>71</v>
      </c>
      <c r="D135" s="3" t="s">
        <v>70</v>
      </c>
      <c r="E135" s="1" t="s">
        <v>115</v>
      </c>
      <c r="F135" s="1" t="s">
        <v>115</v>
      </c>
      <c r="G135" s="1" t="s">
        <v>68</v>
      </c>
      <c r="H135" t="s">
        <v>67</v>
      </c>
      <c r="J135" s="1" t="s">
        <v>113</v>
      </c>
      <c r="K135" s="1" t="s">
        <v>65</v>
      </c>
      <c r="M135" s="2">
        <v>134</v>
      </c>
    </row>
    <row r="136" spans="1:13" x14ac:dyDescent="0.4">
      <c r="A136" s="1" t="s">
        <v>114</v>
      </c>
      <c r="B136" s="1" t="s">
        <v>114</v>
      </c>
      <c r="C136" s="3" t="s">
        <v>71</v>
      </c>
      <c r="D136" s="3" t="s">
        <v>70</v>
      </c>
      <c r="E136" s="1" t="s">
        <v>114</v>
      </c>
      <c r="F136" s="1" t="s">
        <v>114</v>
      </c>
      <c r="G136" s="1" t="s">
        <v>68</v>
      </c>
      <c r="H136" t="s">
        <v>67</v>
      </c>
      <c r="J136" s="1" t="s">
        <v>113</v>
      </c>
      <c r="K136" s="1" t="s">
        <v>65</v>
      </c>
      <c r="M136" s="2">
        <v>135</v>
      </c>
    </row>
    <row r="137" spans="1:13" x14ac:dyDescent="0.4">
      <c r="A137" s="1" t="s">
        <v>74</v>
      </c>
      <c r="B137" s="1" t="s">
        <v>74</v>
      </c>
      <c r="C137" s="3" t="s">
        <v>71</v>
      </c>
      <c r="D137" s="3" t="s">
        <v>70</v>
      </c>
      <c r="E137" s="1" t="s">
        <v>74</v>
      </c>
      <c r="F137" s="1" t="s">
        <v>74</v>
      </c>
      <c r="G137" s="1" t="s">
        <v>68</v>
      </c>
      <c r="H137" t="s">
        <v>67</v>
      </c>
      <c r="J137" s="1" t="s">
        <v>113</v>
      </c>
      <c r="K137" s="1" t="s">
        <v>65</v>
      </c>
      <c r="M137" s="2">
        <v>136</v>
      </c>
    </row>
    <row r="138" spans="1:13" x14ac:dyDescent="0.4">
      <c r="A138" s="1" t="s">
        <v>112</v>
      </c>
      <c r="B138" s="1" t="s">
        <v>111</v>
      </c>
      <c r="C138" s="3" t="s">
        <v>71</v>
      </c>
      <c r="D138" s="3" t="s">
        <v>70</v>
      </c>
      <c r="E138" s="1" t="s">
        <v>74</v>
      </c>
      <c r="F138" s="1" t="s">
        <v>74</v>
      </c>
      <c r="G138" s="1" t="s">
        <v>68</v>
      </c>
      <c r="H138" t="s">
        <v>67</v>
      </c>
      <c r="J138" s="1" t="s">
        <v>66</v>
      </c>
      <c r="K138" s="1" t="s">
        <v>65</v>
      </c>
      <c r="M138" s="2">
        <v>137</v>
      </c>
    </row>
    <row r="139" spans="1:13" x14ac:dyDescent="0.4">
      <c r="A139" s="1" t="s">
        <v>110</v>
      </c>
      <c r="B139" s="1" t="s">
        <v>110</v>
      </c>
      <c r="C139" s="3" t="s">
        <v>71</v>
      </c>
      <c r="D139" s="3" t="s">
        <v>70</v>
      </c>
      <c r="E139" s="1" t="s">
        <v>74</v>
      </c>
      <c r="F139" s="1" t="s">
        <v>74</v>
      </c>
      <c r="G139" s="1" t="s">
        <v>68</v>
      </c>
      <c r="H139" t="s">
        <v>67</v>
      </c>
      <c r="J139" s="1" t="s">
        <v>80</v>
      </c>
      <c r="K139" s="1" t="s">
        <v>65</v>
      </c>
      <c r="M139" s="2">
        <v>138</v>
      </c>
    </row>
    <row r="140" spans="1:13" x14ac:dyDescent="0.4">
      <c r="A140" s="1" t="s">
        <v>109</v>
      </c>
      <c r="B140" s="1" t="s">
        <v>109</v>
      </c>
      <c r="C140" s="3" t="s">
        <v>71</v>
      </c>
      <c r="D140" s="3" t="s">
        <v>70</v>
      </c>
      <c r="E140" s="1" t="s">
        <v>74</v>
      </c>
      <c r="F140" s="1" t="s">
        <v>74</v>
      </c>
      <c r="G140" s="1" t="s">
        <v>68</v>
      </c>
      <c r="H140" t="s">
        <v>67</v>
      </c>
      <c r="J140" s="1" t="s">
        <v>66</v>
      </c>
      <c r="K140" s="1" t="s">
        <v>65</v>
      </c>
      <c r="M140" s="2">
        <v>139</v>
      </c>
    </row>
    <row r="141" spans="1:13" x14ac:dyDescent="0.4">
      <c r="A141" s="1" t="s">
        <v>107</v>
      </c>
      <c r="B141" s="2" t="s">
        <v>107</v>
      </c>
      <c r="C141" s="3" t="s">
        <v>71</v>
      </c>
      <c r="D141" s="3" t="s">
        <v>70</v>
      </c>
      <c r="E141" s="1" t="s">
        <v>74</v>
      </c>
      <c r="F141" s="1" t="s">
        <v>74</v>
      </c>
      <c r="G141" s="1" t="s">
        <v>68</v>
      </c>
      <c r="H141" t="s">
        <v>67</v>
      </c>
      <c r="J141" s="1" t="s">
        <v>80</v>
      </c>
      <c r="K141" s="1" t="s">
        <v>65</v>
      </c>
      <c r="M141" s="2">
        <v>140</v>
      </c>
    </row>
    <row r="142" spans="1:13" x14ac:dyDescent="0.4">
      <c r="A142" s="1" t="s">
        <v>72</v>
      </c>
      <c r="B142" s="1" t="s">
        <v>72</v>
      </c>
      <c r="C142" s="3" t="s">
        <v>71</v>
      </c>
      <c r="D142" s="3" t="s">
        <v>70</v>
      </c>
      <c r="E142" s="1" t="s">
        <v>69</v>
      </c>
      <c r="F142" s="1" t="s">
        <v>69</v>
      </c>
      <c r="G142" s="1" t="s">
        <v>68</v>
      </c>
      <c r="H142" t="s">
        <v>67</v>
      </c>
      <c r="J142" s="1" t="s">
        <v>66</v>
      </c>
      <c r="K142" s="1" t="s">
        <v>65</v>
      </c>
      <c r="M142" s="2">
        <v>141</v>
      </c>
    </row>
    <row r="143" spans="1:13" x14ac:dyDescent="0.4">
      <c r="A143" s="1" t="s">
        <v>77</v>
      </c>
      <c r="B143" s="1" t="s">
        <v>77</v>
      </c>
      <c r="C143" s="3" t="s">
        <v>71</v>
      </c>
      <c r="D143" s="3" t="s">
        <v>70</v>
      </c>
      <c r="E143" s="1" t="s">
        <v>69</v>
      </c>
      <c r="F143" s="1" t="s">
        <v>69</v>
      </c>
      <c r="G143" s="1" t="s">
        <v>73</v>
      </c>
      <c r="H143" t="s">
        <v>67</v>
      </c>
      <c r="J143" s="1" t="s">
        <v>66</v>
      </c>
      <c r="K143" s="1" t="s">
        <v>65</v>
      </c>
      <c r="M143" s="2">
        <v>142</v>
      </c>
    </row>
    <row r="144" spans="1:13" x14ac:dyDescent="0.4">
      <c r="A144" s="1" t="s">
        <v>108</v>
      </c>
      <c r="B144" s="2" t="s">
        <v>107</v>
      </c>
      <c r="C144" s="3" t="s">
        <v>71</v>
      </c>
      <c r="D144" s="3" t="s">
        <v>70</v>
      </c>
      <c r="E144" s="1" t="s">
        <v>74</v>
      </c>
      <c r="F144" s="1" t="s">
        <v>74</v>
      </c>
      <c r="G144" s="1" t="s">
        <v>68</v>
      </c>
      <c r="H144" t="s">
        <v>67</v>
      </c>
      <c r="J144" s="1" t="s">
        <v>80</v>
      </c>
      <c r="K144" s="1" t="s">
        <v>65</v>
      </c>
      <c r="M144" s="2">
        <v>143</v>
      </c>
    </row>
    <row r="145" spans="1:13" x14ac:dyDescent="0.4">
      <c r="A145" s="1" t="s">
        <v>62</v>
      </c>
      <c r="B145" s="1" t="s">
        <v>62</v>
      </c>
      <c r="C145" s="3" t="s">
        <v>89</v>
      </c>
      <c r="D145" s="3" t="s">
        <v>88</v>
      </c>
      <c r="E145" t="s">
        <v>87</v>
      </c>
      <c r="F145" t="s">
        <v>105</v>
      </c>
      <c r="G145" s="1" t="s">
        <v>68</v>
      </c>
      <c r="H145" t="s">
        <v>104</v>
      </c>
      <c r="J145" s="1" t="s">
        <v>66</v>
      </c>
      <c r="K145" s="1" t="s">
        <v>84</v>
      </c>
      <c r="M145" s="2">
        <v>144</v>
      </c>
    </row>
    <row r="146" spans="1:13" x14ac:dyDescent="0.4">
      <c r="A146" s="1" t="s">
        <v>106</v>
      </c>
      <c r="B146" s="1" t="s">
        <v>62</v>
      </c>
      <c r="C146" s="3" t="s">
        <v>89</v>
      </c>
      <c r="D146" s="3" t="s">
        <v>88</v>
      </c>
      <c r="E146" t="s">
        <v>87</v>
      </c>
      <c r="F146" t="s">
        <v>105</v>
      </c>
      <c r="G146" s="1" t="s">
        <v>68</v>
      </c>
      <c r="H146" t="s">
        <v>104</v>
      </c>
      <c r="J146" s="1" t="s">
        <v>66</v>
      </c>
      <c r="K146" s="1" t="s">
        <v>84</v>
      </c>
      <c r="M146" s="2">
        <v>145</v>
      </c>
    </row>
    <row r="147" spans="1:13" x14ac:dyDescent="0.4">
      <c r="A147" s="1" t="s">
        <v>103</v>
      </c>
      <c r="B147" s="1" t="s">
        <v>103</v>
      </c>
      <c r="C147" s="3" t="s">
        <v>71</v>
      </c>
      <c r="D147" s="3" t="s">
        <v>70</v>
      </c>
      <c r="E147" s="1" t="s">
        <v>69</v>
      </c>
      <c r="F147" s="1" t="s">
        <v>69</v>
      </c>
      <c r="G147" s="1" t="s">
        <v>68</v>
      </c>
      <c r="H147" t="s">
        <v>67</v>
      </c>
      <c r="J147" s="1" t="s">
        <v>66</v>
      </c>
      <c r="K147" s="1" t="s">
        <v>65</v>
      </c>
      <c r="M147" s="2">
        <v>146</v>
      </c>
    </row>
    <row r="148" spans="1:13" x14ac:dyDescent="0.4">
      <c r="A148" s="1" t="s">
        <v>97</v>
      </c>
      <c r="B148" s="1" t="s">
        <v>97</v>
      </c>
      <c r="C148" s="3" t="s">
        <v>71</v>
      </c>
      <c r="D148" s="3" t="s">
        <v>70</v>
      </c>
      <c r="E148" s="1" t="s">
        <v>74</v>
      </c>
      <c r="F148" s="1" t="s">
        <v>74</v>
      </c>
      <c r="G148" s="1" t="s">
        <v>96</v>
      </c>
      <c r="H148" t="s">
        <v>67</v>
      </c>
      <c r="J148" s="1" t="s">
        <v>66</v>
      </c>
      <c r="K148" s="1" t="s">
        <v>65</v>
      </c>
      <c r="M148" s="2">
        <v>147</v>
      </c>
    </row>
    <row r="149" spans="1:13" x14ac:dyDescent="0.4">
      <c r="A149" s="1" t="s">
        <v>75</v>
      </c>
      <c r="B149" s="1" t="s">
        <v>75</v>
      </c>
      <c r="C149" s="3" t="s">
        <v>71</v>
      </c>
      <c r="D149" s="3" t="s">
        <v>70</v>
      </c>
      <c r="E149" s="1" t="s">
        <v>74</v>
      </c>
      <c r="F149" s="1" t="s">
        <v>74</v>
      </c>
      <c r="G149" s="1" t="s">
        <v>73</v>
      </c>
      <c r="H149" t="s">
        <v>67</v>
      </c>
      <c r="J149" s="1" t="s">
        <v>66</v>
      </c>
      <c r="K149" s="1" t="s">
        <v>65</v>
      </c>
      <c r="M149" s="2">
        <v>148</v>
      </c>
    </row>
    <row r="150" spans="1:13" x14ac:dyDescent="0.4">
      <c r="A150" s="1" t="s">
        <v>102</v>
      </c>
      <c r="B150" s="1" t="s">
        <v>102</v>
      </c>
      <c r="C150" s="3" t="s">
        <v>71</v>
      </c>
      <c r="D150" s="3" t="s">
        <v>70</v>
      </c>
      <c r="E150" s="1" t="s">
        <v>74</v>
      </c>
      <c r="F150" s="1" t="s">
        <v>74</v>
      </c>
      <c r="G150" s="1" t="s">
        <v>68</v>
      </c>
      <c r="H150" t="s">
        <v>67</v>
      </c>
      <c r="J150" s="1" t="s">
        <v>80</v>
      </c>
      <c r="K150" s="1" t="s">
        <v>65</v>
      </c>
      <c r="M150" s="2">
        <v>149</v>
      </c>
    </row>
    <row r="151" spans="1:13" x14ac:dyDescent="0.4">
      <c r="A151" s="1" t="s">
        <v>101</v>
      </c>
      <c r="B151" s="1" t="s">
        <v>101</v>
      </c>
      <c r="C151" s="3" t="s">
        <v>71</v>
      </c>
      <c r="D151" s="3" t="s">
        <v>70</v>
      </c>
      <c r="E151" s="1" t="s">
        <v>74</v>
      </c>
      <c r="F151" s="1" t="s">
        <v>74</v>
      </c>
      <c r="G151" s="1" t="s">
        <v>73</v>
      </c>
      <c r="H151" t="s">
        <v>67</v>
      </c>
      <c r="J151" s="1" t="s">
        <v>80</v>
      </c>
      <c r="K151" s="1" t="s">
        <v>65</v>
      </c>
      <c r="M151" s="2">
        <v>150</v>
      </c>
    </row>
    <row r="152" spans="1:13" x14ac:dyDescent="0.4">
      <c r="A152" s="1" t="s">
        <v>100</v>
      </c>
      <c r="B152" s="1" t="s">
        <v>100</v>
      </c>
      <c r="C152" s="3" t="s">
        <v>71</v>
      </c>
      <c r="D152" s="3" t="s">
        <v>70</v>
      </c>
      <c r="E152" s="1" t="s">
        <v>74</v>
      </c>
      <c r="F152" s="1" t="s">
        <v>74</v>
      </c>
      <c r="G152" s="1" t="s">
        <v>73</v>
      </c>
      <c r="H152" t="s">
        <v>67</v>
      </c>
      <c r="J152" s="1" t="s">
        <v>80</v>
      </c>
      <c r="K152" s="1" t="s">
        <v>65</v>
      </c>
      <c r="M152" s="2">
        <v>151</v>
      </c>
    </row>
    <row r="153" spans="1:13" x14ac:dyDescent="0.4">
      <c r="A153" s="1" t="s">
        <v>99</v>
      </c>
      <c r="B153" s="1" t="s">
        <v>99</v>
      </c>
      <c r="C153" s="3" t="s">
        <v>71</v>
      </c>
      <c r="D153" s="3" t="s">
        <v>70</v>
      </c>
      <c r="E153" s="1" t="s">
        <v>74</v>
      </c>
      <c r="F153" s="1" t="s">
        <v>74</v>
      </c>
      <c r="G153" s="1" t="s">
        <v>68</v>
      </c>
      <c r="H153" t="s">
        <v>67</v>
      </c>
      <c r="J153" s="1" t="s">
        <v>80</v>
      </c>
      <c r="K153" s="1" t="s">
        <v>65</v>
      </c>
      <c r="M153" s="2">
        <v>152</v>
      </c>
    </row>
    <row r="154" spans="1:13" x14ac:dyDescent="0.4">
      <c r="A154" s="1" t="s">
        <v>98</v>
      </c>
      <c r="B154" s="1" t="s">
        <v>97</v>
      </c>
      <c r="C154" s="3" t="s">
        <v>71</v>
      </c>
      <c r="D154" s="3" t="s">
        <v>70</v>
      </c>
      <c r="E154" s="1" t="s">
        <v>74</v>
      </c>
      <c r="F154" s="1" t="s">
        <v>74</v>
      </c>
      <c r="G154" s="1" t="s">
        <v>96</v>
      </c>
      <c r="H154" t="s">
        <v>67</v>
      </c>
      <c r="J154" s="1" t="s">
        <v>66</v>
      </c>
      <c r="K154" s="1" t="s">
        <v>65</v>
      </c>
      <c r="M154" s="2">
        <v>153</v>
      </c>
    </row>
    <row r="155" spans="1:13" x14ac:dyDescent="0.4">
      <c r="A155" s="1" t="s">
        <v>94</v>
      </c>
      <c r="B155" t="s">
        <v>94</v>
      </c>
      <c r="C155" s="3" t="s">
        <v>89</v>
      </c>
      <c r="D155" s="3" t="s">
        <v>88</v>
      </c>
      <c r="E155" t="s">
        <v>87</v>
      </c>
      <c r="F155" t="s">
        <v>86</v>
      </c>
      <c r="G155" s="1" t="s">
        <v>68</v>
      </c>
      <c r="H155" t="s">
        <v>93</v>
      </c>
      <c r="J155" s="1" t="s">
        <v>66</v>
      </c>
      <c r="K155" s="1" t="s">
        <v>84</v>
      </c>
      <c r="M155" s="2">
        <v>154</v>
      </c>
    </row>
    <row r="156" spans="1:13" x14ac:dyDescent="0.4">
      <c r="A156" s="1" t="s">
        <v>95</v>
      </c>
      <c r="B156" t="s">
        <v>94</v>
      </c>
      <c r="C156" s="3" t="s">
        <v>89</v>
      </c>
      <c r="D156" s="3" t="s">
        <v>88</v>
      </c>
      <c r="E156" t="s">
        <v>87</v>
      </c>
      <c r="F156" t="s">
        <v>86</v>
      </c>
      <c r="G156" s="1" t="s">
        <v>68</v>
      </c>
      <c r="H156" t="s">
        <v>93</v>
      </c>
      <c r="J156" s="1" t="s">
        <v>66</v>
      </c>
      <c r="K156" s="1" t="s">
        <v>84</v>
      </c>
      <c r="M156" s="2">
        <v>155</v>
      </c>
    </row>
    <row r="157" spans="1:13" x14ac:dyDescent="0.4">
      <c r="A157" s="1" t="s">
        <v>92</v>
      </c>
      <c r="B157" s="1" t="s">
        <v>90</v>
      </c>
      <c r="C157" s="3" t="s">
        <v>89</v>
      </c>
      <c r="D157" s="3" t="s">
        <v>88</v>
      </c>
      <c r="E157" t="s">
        <v>87</v>
      </c>
      <c r="F157" t="s">
        <v>86</v>
      </c>
      <c r="G157" s="1" t="s">
        <v>68</v>
      </c>
      <c r="H157" t="s">
        <v>85</v>
      </c>
      <c r="J157" s="1" t="s">
        <v>66</v>
      </c>
      <c r="K157" s="1" t="s">
        <v>84</v>
      </c>
      <c r="M157" s="2">
        <v>156</v>
      </c>
    </row>
    <row r="158" spans="1:13" x14ac:dyDescent="0.4">
      <c r="A158" t="s">
        <v>91</v>
      </c>
      <c r="B158" s="1" t="s">
        <v>90</v>
      </c>
      <c r="C158" s="3" t="s">
        <v>89</v>
      </c>
      <c r="D158" s="3" t="s">
        <v>88</v>
      </c>
      <c r="E158" t="s">
        <v>87</v>
      </c>
      <c r="F158" t="s">
        <v>86</v>
      </c>
      <c r="G158" s="1" t="s">
        <v>68</v>
      </c>
      <c r="H158" t="s">
        <v>85</v>
      </c>
      <c r="J158" s="1" t="s">
        <v>66</v>
      </c>
      <c r="K158" s="1" t="s">
        <v>84</v>
      </c>
      <c r="M158" s="2">
        <v>157</v>
      </c>
    </row>
    <row r="159" spans="1:13" x14ac:dyDescent="0.4">
      <c r="A159" s="1" t="s">
        <v>83</v>
      </c>
      <c r="B159" s="1" t="s">
        <v>83</v>
      </c>
      <c r="C159" s="3" t="s">
        <v>71</v>
      </c>
      <c r="D159" s="3" t="s">
        <v>70</v>
      </c>
      <c r="E159" s="1" t="s">
        <v>74</v>
      </c>
      <c r="F159" s="1" t="s">
        <v>74</v>
      </c>
      <c r="G159" s="1" t="s">
        <v>68</v>
      </c>
      <c r="H159" t="s">
        <v>67</v>
      </c>
      <c r="J159" s="1" t="s">
        <v>80</v>
      </c>
      <c r="K159" s="1" t="s">
        <v>65</v>
      </c>
      <c r="M159" s="2">
        <v>158</v>
      </c>
    </row>
    <row r="160" spans="1:13" x14ac:dyDescent="0.4">
      <c r="A160" s="1" t="s">
        <v>82</v>
      </c>
      <c r="B160" s="1" t="s">
        <v>82</v>
      </c>
      <c r="C160" s="3" t="s">
        <v>71</v>
      </c>
      <c r="D160" s="3" t="s">
        <v>70</v>
      </c>
      <c r="E160" s="1" t="s">
        <v>74</v>
      </c>
      <c r="F160" s="1" t="s">
        <v>74</v>
      </c>
      <c r="G160" s="1" t="s">
        <v>81</v>
      </c>
      <c r="H160" t="s">
        <v>67</v>
      </c>
      <c r="J160" s="1" t="s">
        <v>80</v>
      </c>
      <c r="K160" s="1" t="s">
        <v>65</v>
      </c>
      <c r="M160" s="2">
        <v>159</v>
      </c>
    </row>
    <row r="161" spans="1:13" x14ac:dyDescent="0.4">
      <c r="A161" s="1" t="s">
        <v>79</v>
      </c>
      <c r="B161" s="1" t="s">
        <v>78</v>
      </c>
      <c r="C161" s="3" t="s">
        <v>71</v>
      </c>
      <c r="D161" s="3" t="s">
        <v>70</v>
      </c>
      <c r="E161" s="1" t="s">
        <v>74</v>
      </c>
      <c r="F161" s="1" t="s">
        <v>74</v>
      </c>
      <c r="G161" s="1" t="s">
        <v>68</v>
      </c>
      <c r="H161" t="s">
        <v>67</v>
      </c>
      <c r="J161" s="1" t="s">
        <v>66</v>
      </c>
      <c r="K161" s="1" t="s">
        <v>65</v>
      </c>
      <c r="M161" s="2">
        <v>160</v>
      </c>
    </row>
    <row r="162" spans="1:13" x14ac:dyDescent="0.4">
      <c r="A162" s="1" t="s">
        <v>64</v>
      </c>
      <c r="B162" s="1" t="s">
        <v>77</v>
      </c>
      <c r="C162" s="3" t="s">
        <v>71</v>
      </c>
      <c r="D162" s="3" t="s">
        <v>70</v>
      </c>
      <c r="E162" s="1" t="s">
        <v>69</v>
      </c>
      <c r="F162" s="1" t="s">
        <v>69</v>
      </c>
      <c r="G162" s="1" t="s">
        <v>73</v>
      </c>
      <c r="H162" t="s">
        <v>67</v>
      </c>
      <c r="J162" s="1" t="s">
        <v>66</v>
      </c>
      <c r="K162" s="1" t="s">
        <v>65</v>
      </c>
      <c r="M162" s="2">
        <v>161</v>
      </c>
    </row>
    <row r="163" spans="1:13" x14ac:dyDescent="0.4">
      <c r="A163" s="1" t="s">
        <v>76</v>
      </c>
      <c r="B163" s="1" t="s">
        <v>75</v>
      </c>
      <c r="C163" s="3" t="s">
        <v>71</v>
      </c>
      <c r="D163" s="3" t="s">
        <v>70</v>
      </c>
      <c r="E163" s="1" t="s">
        <v>74</v>
      </c>
      <c r="F163" s="1" t="s">
        <v>74</v>
      </c>
      <c r="G163" s="1" t="s">
        <v>73</v>
      </c>
      <c r="H163" t="s">
        <v>67</v>
      </c>
      <c r="J163" s="1" t="s">
        <v>66</v>
      </c>
      <c r="K163" s="1" t="s">
        <v>65</v>
      </c>
      <c r="M163" s="2">
        <v>162</v>
      </c>
    </row>
    <row r="164" spans="1:13" x14ac:dyDescent="0.4">
      <c r="A164" s="1" t="s">
        <v>7</v>
      </c>
      <c r="B164" s="1" t="s">
        <v>72</v>
      </c>
      <c r="C164" s="3" t="s">
        <v>71</v>
      </c>
      <c r="D164" s="3" t="s">
        <v>70</v>
      </c>
      <c r="E164" s="1" t="s">
        <v>69</v>
      </c>
      <c r="F164" s="1" t="s">
        <v>69</v>
      </c>
      <c r="G164" s="1" t="s">
        <v>68</v>
      </c>
      <c r="H164" t="s">
        <v>67</v>
      </c>
      <c r="J164" s="1" t="s">
        <v>66</v>
      </c>
      <c r="K164" s="1" t="s">
        <v>65</v>
      </c>
      <c r="M164" s="2">
        <v>163</v>
      </c>
    </row>
  </sheetData>
  <phoneticPr fontId="3"/>
  <pageMargins left="0.7" right="0.7" top="0.75" bottom="0.75" header="0.3" footer="0.3"/>
  <pageSetup paperSize="9" orientation="portrait" horizontalDpi="360" verticalDpi="36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3C316-82C9-463A-91A1-2B10099BC6F6}">
  <sheetPr>
    <tabColor theme="9" tint="0.59999389629810485"/>
  </sheetPr>
  <dimension ref="A1:AZ112"/>
  <sheetViews>
    <sheetView zoomScale="85" zoomScaleNormal="85" workbookViewId="0">
      <pane xSplit="5" ySplit="1" topLeftCell="AC112" activePane="bottomRight" state="frozen"/>
      <selection activeCell="F184" sqref="F184"/>
      <selection pane="topRight" activeCell="F184" sqref="F184"/>
      <selection pane="bottomLeft" activeCell="F184" sqref="F184"/>
      <selection pane="bottomRight" activeCell="AD133" sqref="AD133"/>
    </sheetView>
  </sheetViews>
  <sheetFormatPr defaultRowHeight="18.75" x14ac:dyDescent="0.4"/>
  <cols>
    <col min="1" max="1" width="7.25" customWidth="1"/>
    <col min="2" max="2" width="10.125" style="80" customWidth="1"/>
    <col min="3" max="3" width="8.75" style="61"/>
    <col min="5" max="5" width="9.75" customWidth="1"/>
    <col min="6" max="6" width="12.125" customWidth="1"/>
    <col min="8" max="8" width="8.375" bestFit="1" customWidth="1"/>
    <col min="9" max="9" width="11.25" customWidth="1"/>
    <col min="10" max="10" width="21.25" customWidth="1"/>
    <col min="11" max="11" width="9.875" bestFit="1" customWidth="1"/>
    <col min="12" max="13" width="9.75" bestFit="1" customWidth="1"/>
    <col min="14" max="14" width="8.25" bestFit="1" customWidth="1"/>
    <col min="16" max="16" width="11.875" bestFit="1" customWidth="1"/>
    <col min="17" max="25" width="4.75" customWidth="1"/>
    <col min="26" max="27" width="2.75" customWidth="1"/>
    <col min="29" max="29" width="8.75" style="1"/>
    <col min="30" max="30" width="38.75" customWidth="1"/>
    <col min="31" max="31" width="11" customWidth="1"/>
    <col min="32" max="32" width="8.75" style="83"/>
    <col min="36" max="36" width="8.75" style="84"/>
    <col min="38" max="38" width="9.25" customWidth="1"/>
    <col min="39" max="39" width="4.875" customWidth="1"/>
    <col min="40" max="40" width="9" customWidth="1"/>
    <col min="41" max="41" width="4.75" customWidth="1"/>
    <col min="42" max="42" width="10.75" style="81" customWidth="1"/>
    <col min="43" max="43" width="10.5" bestFit="1" customWidth="1"/>
    <col min="44" max="44" width="8.875" style="82" bestFit="1" customWidth="1"/>
    <col min="45" max="45" width="8.75" style="27"/>
    <col min="46" max="47" width="3.25" customWidth="1"/>
    <col min="48" max="48" width="16" bestFit="1" customWidth="1"/>
    <col min="49" max="49" width="11.125" bestFit="1" customWidth="1"/>
    <col min="50" max="51" width="10.25" bestFit="1" customWidth="1"/>
    <col min="52" max="52" width="16.5" bestFit="1" customWidth="1"/>
  </cols>
  <sheetData>
    <row r="1" spans="1:52" ht="19.5" thickBot="1" x14ac:dyDescent="0.45">
      <c r="A1" s="12" t="s">
        <v>451</v>
      </c>
      <c r="B1" s="13" t="s">
        <v>452</v>
      </c>
      <c r="C1" s="14" t="s">
        <v>453</v>
      </c>
      <c r="D1" s="15" t="s">
        <v>454</v>
      </c>
      <c r="E1" s="15" t="s">
        <v>455</v>
      </c>
      <c r="F1" s="16" t="s">
        <v>456</v>
      </c>
      <c r="G1" s="17" t="s">
        <v>74</v>
      </c>
      <c r="H1" s="18" t="s">
        <v>457</v>
      </c>
      <c r="I1" s="17" t="s">
        <v>458</v>
      </c>
      <c r="J1" s="17" t="s">
        <v>459</v>
      </c>
      <c r="K1" s="17" t="s">
        <v>460</v>
      </c>
      <c r="L1" s="17" t="s">
        <v>461</v>
      </c>
      <c r="M1" s="17" t="s">
        <v>462</v>
      </c>
      <c r="N1" s="17" t="s">
        <v>463</v>
      </c>
      <c r="O1" s="17" t="s">
        <v>464</v>
      </c>
      <c r="P1" s="17" t="s">
        <v>465</v>
      </c>
      <c r="Q1" s="17" t="s">
        <v>466</v>
      </c>
      <c r="R1" s="17" t="s">
        <v>467</v>
      </c>
      <c r="S1" s="17" t="s">
        <v>468</v>
      </c>
      <c r="T1" s="17" t="s">
        <v>469</v>
      </c>
      <c r="U1" s="17" t="s">
        <v>470</v>
      </c>
      <c r="V1" s="17" t="s">
        <v>471</v>
      </c>
      <c r="W1" s="17" t="s">
        <v>472</v>
      </c>
      <c r="X1" s="17" t="s">
        <v>473</v>
      </c>
      <c r="Y1" s="17" t="s">
        <v>474</v>
      </c>
      <c r="Z1" s="19" t="s">
        <v>475</v>
      </c>
      <c r="AA1" s="19" t="s">
        <v>476</v>
      </c>
      <c r="AB1" t="s">
        <v>10</v>
      </c>
      <c r="AC1" s="20" t="s">
        <v>11</v>
      </c>
      <c r="AD1" s="15" t="s">
        <v>12</v>
      </c>
      <c r="AE1" s="21" t="s">
        <v>477</v>
      </c>
      <c r="AF1" s="22" t="s">
        <v>13</v>
      </c>
      <c r="AG1" t="s">
        <v>14</v>
      </c>
      <c r="AH1" s="23" t="s">
        <v>15</v>
      </c>
      <c r="AI1" t="s">
        <v>14</v>
      </c>
      <c r="AJ1" s="24" t="s">
        <v>16</v>
      </c>
      <c r="AK1" t="s">
        <v>14</v>
      </c>
      <c r="AL1" t="s">
        <v>17</v>
      </c>
      <c r="AM1" t="s">
        <v>18</v>
      </c>
      <c r="AN1" t="s">
        <v>19</v>
      </c>
      <c r="AO1" t="s">
        <v>14</v>
      </c>
      <c r="AP1" s="25" t="s">
        <v>0</v>
      </c>
      <c r="AQ1" t="s">
        <v>20</v>
      </c>
      <c r="AR1" s="26" t="s">
        <v>1</v>
      </c>
      <c r="AS1" s="27" t="s">
        <v>2</v>
      </c>
      <c r="AT1" s="28" t="s">
        <v>478</v>
      </c>
      <c r="AU1" s="28" t="s">
        <v>479</v>
      </c>
      <c r="AV1" s="29" t="s">
        <v>448</v>
      </c>
      <c r="AW1" s="29" t="s">
        <v>447</v>
      </c>
      <c r="AX1" s="29" t="s">
        <v>446</v>
      </c>
      <c r="AY1" s="29" t="s">
        <v>445</v>
      </c>
      <c r="AZ1" s="29" t="s">
        <v>444</v>
      </c>
    </row>
    <row r="2" spans="1:52" ht="19.5" thickBot="1" x14ac:dyDescent="0.45">
      <c r="B2" s="30">
        <v>44665</v>
      </c>
      <c r="C2" s="31">
        <v>1</v>
      </c>
      <c r="D2" s="32" t="s">
        <v>480</v>
      </c>
      <c r="E2" s="33" t="s">
        <v>481</v>
      </c>
      <c r="F2" s="33" t="s">
        <v>482</v>
      </c>
      <c r="G2" s="34" t="s">
        <v>74</v>
      </c>
      <c r="H2" s="33" t="s">
        <v>457</v>
      </c>
      <c r="I2" s="35" t="s">
        <v>458</v>
      </c>
      <c r="J2" s="36" t="s">
        <v>459</v>
      </c>
      <c r="K2" s="36" t="s">
        <v>460</v>
      </c>
      <c r="L2" s="36" t="s">
        <v>461</v>
      </c>
      <c r="M2" s="36" t="s">
        <v>462</v>
      </c>
      <c r="N2" s="36" t="s">
        <v>463</v>
      </c>
      <c r="O2" s="36" t="s">
        <v>464</v>
      </c>
      <c r="P2" s="36" t="s">
        <v>465</v>
      </c>
      <c r="Q2" s="36" t="s">
        <v>466</v>
      </c>
      <c r="R2" s="36" t="s">
        <v>467</v>
      </c>
      <c r="S2" s="36" t="s">
        <v>468</v>
      </c>
      <c r="T2" s="36" t="s">
        <v>469</v>
      </c>
      <c r="U2" s="36" t="s">
        <v>470</v>
      </c>
      <c r="V2" s="36" t="s">
        <v>471</v>
      </c>
      <c r="W2" s="36" t="s">
        <v>472</v>
      </c>
      <c r="X2" s="36" t="s">
        <v>473</v>
      </c>
      <c r="Y2" s="36" t="s">
        <v>474</v>
      </c>
      <c r="Z2" s="105"/>
      <c r="AA2" s="105"/>
      <c r="AB2" s="36" t="s">
        <v>483</v>
      </c>
      <c r="AC2" s="38"/>
      <c r="AD2" s="36"/>
      <c r="AE2" s="36"/>
      <c r="AF2" s="36"/>
      <c r="AG2" s="36"/>
      <c r="AH2" s="39"/>
      <c r="AI2" s="36"/>
      <c r="AJ2" s="39"/>
      <c r="AK2" s="36"/>
      <c r="AL2" s="36"/>
      <c r="AM2" s="36"/>
      <c r="AN2" s="36"/>
      <c r="AO2" s="36"/>
      <c r="AP2" s="40"/>
      <c r="AQ2" s="36"/>
      <c r="AR2" s="41"/>
      <c r="AS2" s="42"/>
      <c r="AT2" s="43"/>
      <c r="AU2" s="43"/>
      <c r="AV2" s="36"/>
      <c r="AW2" s="36"/>
      <c r="AX2" s="36"/>
      <c r="AY2" s="36"/>
      <c r="AZ2" s="36"/>
    </row>
    <row r="3" spans="1:52" ht="15.6" customHeight="1" thickBot="1" x14ac:dyDescent="0.45">
      <c r="B3" s="30">
        <v>44665</v>
      </c>
      <c r="C3" s="31">
        <v>2</v>
      </c>
      <c r="D3" s="32" t="s">
        <v>480</v>
      </c>
      <c r="E3" s="44" t="s">
        <v>481</v>
      </c>
      <c r="F3" s="45" t="s">
        <v>484</v>
      </c>
      <c r="G3" s="17" t="s">
        <v>74</v>
      </c>
      <c r="H3" s="46" t="s">
        <v>9</v>
      </c>
      <c r="I3" s="47">
        <v>641868</v>
      </c>
      <c r="J3" s="17"/>
      <c r="K3" s="17"/>
      <c r="L3" s="17"/>
      <c r="M3" s="17"/>
      <c r="N3" s="17"/>
      <c r="O3" s="17"/>
      <c r="Z3" s="106"/>
      <c r="AA3" s="106"/>
      <c r="AB3" s="17"/>
      <c r="AC3" s="48" t="s">
        <v>485</v>
      </c>
      <c r="AD3" s="17" t="str">
        <f>VLOOKUP($AC3,銘柄テーブル[#Data],2,FALSE)</f>
        <v>楽天銀行・普通口座</v>
      </c>
      <c r="AE3" s="17" t="s">
        <v>486</v>
      </c>
      <c r="AF3" s="17"/>
      <c r="AG3" s="17"/>
      <c r="AH3" s="49"/>
      <c r="AI3" s="17"/>
      <c r="AJ3" s="49"/>
      <c r="AK3" s="17"/>
      <c r="AL3" s="17"/>
      <c r="AM3" s="17"/>
      <c r="AN3" s="17"/>
      <c r="AO3" s="17"/>
      <c r="AP3" s="50">
        <f>I3</f>
        <v>641868</v>
      </c>
      <c r="AQ3" s="17"/>
      <c r="AR3" s="51"/>
      <c r="AS3" s="52">
        <f t="shared" ref="AS3:AS4" si="0">AR3/(AP3-AR3)</f>
        <v>0</v>
      </c>
      <c r="AT3" s="28"/>
      <c r="AU3" s="28"/>
      <c r="AV3" s="53" t="str">
        <f>VLOOKUP($AC3,銘柄テーブル[#Data],3,FALSE)</f>
        <v>2現金・米国債など</v>
      </c>
      <c r="AW3" s="53" t="str">
        <f>VLOOKUP($AC3,銘柄テーブル[#Data],4,FALSE)</f>
        <v>2現金</v>
      </c>
      <c r="AX3" s="53" t="str">
        <f>VLOOKUP($AC3,銘柄テーブル[#Data],5,FALSE)</f>
        <v>現預金</v>
      </c>
      <c r="AY3" s="53" t="str">
        <f>VLOOKUP($AC3,銘柄テーブル[#Data],6,FALSE)</f>
        <v>現預金</v>
      </c>
      <c r="AZ3" s="53" t="str">
        <f>VLOOKUP($AC3,銘柄テーブル[#Data],7,FALSE)</f>
        <v>01 日本円</v>
      </c>
    </row>
    <row r="4" spans="1:52" ht="19.5" thickBot="1" x14ac:dyDescent="0.45">
      <c r="B4" s="30">
        <v>44665</v>
      </c>
      <c r="C4" s="31">
        <v>3</v>
      </c>
      <c r="D4" s="32" t="s">
        <v>480</v>
      </c>
      <c r="E4" s="44" t="s">
        <v>481</v>
      </c>
      <c r="F4" s="44"/>
      <c r="G4" s="17" t="s">
        <v>74</v>
      </c>
      <c r="H4" s="17"/>
      <c r="I4" s="17"/>
      <c r="J4" s="17"/>
      <c r="K4" s="17"/>
      <c r="L4" s="17"/>
      <c r="M4" s="17"/>
      <c r="N4" s="17"/>
      <c r="O4" s="17"/>
      <c r="Z4" s="106"/>
      <c r="AA4" s="106"/>
      <c r="AB4" s="17"/>
      <c r="AC4" s="54"/>
      <c r="AD4" s="17"/>
      <c r="AE4" s="17" t="s">
        <v>486</v>
      </c>
      <c r="AF4" s="17"/>
      <c r="AG4" s="17"/>
      <c r="AH4" s="49"/>
      <c r="AI4" s="17"/>
      <c r="AJ4" s="49"/>
      <c r="AK4" s="17"/>
      <c r="AL4" s="17"/>
      <c r="AM4" s="17"/>
      <c r="AN4" s="17"/>
      <c r="AO4" s="17"/>
      <c r="AP4" s="55"/>
      <c r="AQ4" s="17"/>
      <c r="AR4" s="51"/>
      <c r="AS4" s="52" t="e">
        <f t="shared" si="0"/>
        <v>#DIV/0!</v>
      </c>
      <c r="AT4" s="28"/>
      <c r="AU4" s="28"/>
      <c r="AV4" s="53" t="e">
        <f>VLOOKUP($AC4,銘柄テーブル[#Data],3,FALSE)</f>
        <v>#N/A</v>
      </c>
      <c r="AW4" s="53" t="e">
        <f>VLOOKUP($AC4,銘柄テーブル[#Data],4,FALSE)</f>
        <v>#N/A</v>
      </c>
      <c r="AX4" s="53" t="e">
        <f>VLOOKUP($AC4,銘柄テーブル[#Data],5,FALSE)</f>
        <v>#N/A</v>
      </c>
      <c r="AY4" s="53" t="e">
        <f>VLOOKUP($AC4,銘柄テーブル[#Data],6,FALSE)</f>
        <v>#N/A</v>
      </c>
      <c r="AZ4" s="53" t="e">
        <f>VLOOKUP($AC4,銘柄テーブル[#Data],7,FALSE)</f>
        <v>#N/A</v>
      </c>
    </row>
    <row r="5" spans="1:52" ht="19.5" thickBot="1" x14ac:dyDescent="0.45">
      <c r="B5" s="30">
        <v>44665</v>
      </c>
      <c r="C5" s="31">
        <v>4</v>
      </c>
      <c r="D5" s="32" t="s">
        <v>480</v>
      </c>
      <c r="E5" s="56" t="s">
        <v>487</v>
      </c>
      <c r="F5" s="56" t="s">
        <v>488</v>
      </c>
      <c r="G5" s="34" t="s">
        <v>489</v>
      </c>
      <c r="H5" s="57" t="s">
        <v>490</v>
      </c>
      <c r="I5" s="57" t="s">
        <v>491</v>
      </c>
      <c r="J5" s="57" t="s">
        <v>492</v>
      </c>
      <c r="K5" s="57" t="s">
        <v>493</v>
      </c>
      <c r="L5" s="57" t="s">
        <v>494</v>
      </c>
      <c r="M5" s="57" t="s">
        <v>495</v>
      </c>
      <c r="N5" s="57" t="s">
        <v>496</v>
      </c>
      <c r="O5" s="57" t="s">
        <v>497</v>
      </c>
      <c r="P5" s="57" t="s">
        <v>498</v>
      </c>
      <c r="Q5" s="57" t="s">
        <v>499</v>
      </c>
      <c r="R5" s="57" t="s">
        <v>500</v>
      </c>
      <c r="S5" s="57" t="s">
        <v>501</v>
      </c>
      <c r="T5" s="57" t="s">
        <v>502</v>
      </c>
      <c r="U5" s="57" t="s">
        <v>503</v>
      </c>
      <c r="V5" s="57" t="s">
        <v>504</v>
      </c>
      <c r="W5" s="57" t="s">
        <v>505</v>
      </c>
      <c r="X5" s="57" t="s">
        <v>506</v>
      </c>
      <c r="Y5" s="57" t="s">
        <v>507</v>
      </c>
      <c r="Z5" s="105"/>
      <c r="AA5" s="105"/>
      <c r="AB5" s="36" t="s">
        <v>508</v>
      </c>
      <c r="AC5" s="38"/>
      <c r="AD5" s="36"/>
      <c r="AE5" s="36"/>
      <c r="AF5" s="36"/>
      <c r="AG5" s="36"/>
      <c r="AH5" s="39"/>
      <c r="AI5" s="36"/>
      <c r="AJ5" s="39"/>
      <c r="AK5" s="36"/>
      <c r="AL5" s="36"/>
      <c r="AM5" s="36"/>
      <c r="AN5" s="36"/>
      <c r="AO5" s="36"/>
      <c r="AP5" s="40"/>
      <c r="AQ5" s="36"/>
      <c r="AR5" s="41"/>
      <c r="AS5" s="42"/>
      <c r="AT5" s="43"/>
      <c r="AU5" s="43"/>
      <c r="AV5" s="36"/>
      <c r="AW5" s="36"/>
      <c r="AX5" s="36"/>
      <c r="AY5" s="36"/>
      <c r="AZ5" s="36"/>
    </row>
    <row r="6" spans="1:52" ht="19.5" thickBot="1" x14ac:dyDescent="0.45">
      <c r="B6" s="30">
        <v>44665</v>
      </c>
      <c r="C6" s="31">
        <v>5</v>
      </c>
      <c r="D6" s="32" t="s">
        <v>480</v>
      </c>
      <c r="E6" t="s">
        <v>487</v>
      </c>
      <c r="F6" s="45" t="s">
        <v>484</v>
      </c>
      <c r="G6" s="17" t="s">
        <v>74</v>
      </c>
      <c r="H6" s="58" t="s">
        <v>7</v>
      </c>
      <c r="I6" s="59">
        <v>175255</v>
      </c>
      <c r="J6" s="17"/>
      <c r="K6" s="17"/>
      <c r="L6" s="17" t="s">
        <v>509</v>
      </c>
      <c r="M6" s="17" t="s">
        <v>509</v>
      </c>
      <c r="N6" s="17" t="s">
        <v>509</v>
      </c>
      <c r="O6" s="17"/>
      <c r="Z6" s="106"/>
      <c r="AA6" s="106"/>
      <c r="AB6" s="17"/>
      <c r="AC6" s="48" t="s">
        <v>510</v>
      </c>
      <c r="AD6" s="17" t="str">
        <f>VLOOKUP($AC6,銘柄テーブル[#Data],2,FALSE)</f>
        <v>楽天証券・預り金</v>
      </c>
      <c r="AE6" s="17" t="s">
        <v>486</v>
      </c>
      <c r="AF6" s="17"/>
      <c r="AG6" s="17"/>
      <c r="AH6" s="49"/>
      <c r="AI6" s="17"/>
      <c r="AJ6" s="49"/>
      <c r="AK6" s="17"/>
      <c r="AL6" s="17"/>
      <c r="AM6" s="17"/>
      <c r="AN6" s="17"/>
      <c r="AO6" s="17"/>
      <c r="AP6" s="50">
        <f>I6</f>
        <v>175255</v>
      </c>
      <c r="AQ6" s="17"/>
      <c r="AR6" s="51"/>
      <c r="AS6" s="52">
        <f t="shared" ref="AS6:AS9" si="1">AR6/(AP6-AR6)</f>
        <v>0</v>
      </c>
      <c r="AT6" s="28"/>
      <c r="AU6" s="28"/>
      <c r="AV6" s="53" t="str">
        <f>VLOOKUP($AC6,銘柄テーブル[#Data],3,FALSE)</f>
        <v>2現金・米国債など</v>
      </c>
      <c r="AW6" s="53" t="str">
        <f>VLOOKUP($AC6,銘柄テーブル[#Data],4,FALSE)</f>
        <v>2現金</v>
      </c>
      <c r="AX6" s="53" t="str">
        <f>VLOOKUP($AC6,銘柄テーブル[#Data],5,FALSE)</f>
        <v>預り金</v>
      </c>
      <c r="AY6" s="53" t="str">
        <f>VLOOKUP($AC6,銘柄テーブル[#Data],6,FALSE)</f>
        <v>預り金</v>
      </c>
      <c r="AZ6" s="53" t="str">
        <f>VLOOKUP($AC6,銘柄テーブル[#Data],7,FALSE)</f>
        <v>01 日本円</v>
      </c>
    </row>
    <row r="7" spans="1:52" ht="19.5" thickBot="1" x14ac:dyDescent="0.45">
      <c r="B7" s="30">
        <v>44665</v>
      </c>
      <c r="C7" s="31">
        <v>6</v>
      </c>
      <c r="D7" s="32" t="s">
        <v>480</v>
      </c>
      <c r="E7" t="s">
        <v>487</v>
      </c>
      <c r="F7" s="17"/>
      <c r="G7" s="17" t="s">
        <v>74</v>
      </c>
      <c r="H7" s="46" t="s">
        <v>8</v>
      </c>
      <c r="I7" s="60">
        <v>713625</v>
      </c>
      <c r="J7" s="17"/>
      <c r="K7" s="17"/>
      <c r="L7" s="17"/>
      <c r="M7" s="17"/>
      <c r="N7" s="17"/>
      <c r="O7" s="17"/>
      <c r="Z7" s="106"/>
      <c r="AA7" s="106"/>
      <c r="AB7" s="17"/>
      <c r="AC7" s="48" t="s">
        <v>511</v>
      </c>
      <c r="AD7" s="17" t="str">
        <f>VLOOKUP($AC7,銘柄テーブル[#Data],2,FALSE)</f>
        <v>楽天証券・外貨預り金</v>
      </c>
      <c r="AE7" s="17" t="s">
        <v>486</v>
      </c>
      <c r="AF7" s="17"/>
      <c r="AG7" s="17"/>
      <c r="AH7" s="49"/>
      <c r="AI7" s="17"/>
      <c r="AJ7" s="49"/>
      <c r="AK7" s="17"/>
      <c r="AL7" s="17"/>
      <c r="AM7" s="17"/>
      <c r="AN7" s="17"/>
      <c r="AO7" s="17"/>
      <c r="AP7" s="50">
        <f>I7</f>
        <v>713625</v>
      </c>
      <c r="AQ7" s="17"/>
      <c r="AR7" s="51"/>
      <c r="AS7" s="52">
        <f t="shared" si="1"/>
        <v>0</v>
      </c>
      <c r="AT7" s="28"/>
      <c r="AU7" s="28"/>
      <c r="AV7" s="53" t="str">
        <f>VLOOKUP($AC7,銘柄テーブル[#Data],3,FALSE)</f>
        <v>2現金・米国債など</v>
      </c>
      <c r="AW7" s="53" t="str">
        <f>VLOOKUP($AC7,銘柄テーブル[#Data],4,FALSE)</f>
        <v>2現金</v>
      </c>
      <c r="AX7" s="53" t="str">
        <f>VLOOKUP($AC7,銘柄テーブル[#Data],5,FALSE)</f>
        <v>預り金</v>
      </c>
      <c r="AY7" s="53" t="str">
        <f>VLOOKUP($AC7,銘柄テーブル[#Data],6,FALSE)</f>
        <v>預り金</v>
      </c>
      <c r="AZ7" s="53" t="str">
        <f>VLOOKUP($AC7,銘柄テーブル[#Data],7,FALSE)</f>
        <v>02 米ドル（円換算）</v>
      </c>
    </row>
    <row r="8" spans="1:52" x14ac:dyDescent="0.4">
      <c r="B8" s="30">
        <v>44665</v>
      </c>
      <c r="C8" s="31">
        <v>7</v>
      </c>
      <c r="D8" s="32" t="s">
        <v>480</v>
      </c>
      <c r="E8" t="s">
        <v>487</v>
      </c>
      <c r="F8" s="17"/>
      <c r="G8" s="17" t="s">
        <v>74</v>
      </c>
      <c r="H8" s="17"/>
      <c r="I8" s="17"/>
      <c r="J8" s="17"/>
      <c r="K8" s="17"/>
      <c r="L8" s="17"/>
      <c r="M8" s="17"/>
      <c r="N8" s="17"/>
      <c r="O8" s="17"/>
      <c r="Z8" s="106"/>
      <c r="AA8" s="106"/>
      <c r="AB8" s="17"/>
      <c r="AC8" s="54"/>
      <c r="AD8" s="17"/>
      <c r="AE8" s="17" t="s">
        <v>486</v>
      </c>
      <c r="AF8" s="17"/>
      <c r="AG8" s="17"/>
      <c r="AH8" s="49"/>
      <c r="AI8" s="17"/>
      <c r="AJ8" s="49"/>
      <c r="AK8" s="17"/>
      <c r="AL8" s="17"/>
      <c r="AM8" s="17"/>
      <c r="AN8" s="17"/>
      <c r="AO8" s="17"/>
      <c r="AP8" s="55"/>
      <c r="AQ8" s="17"/>
      <c r="AR8" s="51"/>
      <c r="AS8" s="52" t="e">
        <f t="shared" si="1"/>
        <v>#DIV/0!</v>
      </c>
      <c r="AT8" s="28"/>
      <c r="AU8" s="28"/>
      <c r="AV8" s="53" t="e">
        <f>VLOOKUP($AC8,銘柄テーブル[#Data],3,FALSE)</f>
        <v>#N/A</v>
      </c>
      <c r="AW8" s="53" t="e">
        <f>VLOOKUP($AC8,銘柄テーブル[#Data],4,FALSE)</f>
        <v>#N/A</v>
      </c>
      <c r="AX8" s="53" t="e">
        <f>VLOOKUP($AC8,銘柄テーブル[#Data],5,FALSE)</f>
        <v>#N/A</v>
      </c>
      <c r="AY8" s="53" t="e">
        <f>VLOOKUP($AC8,銘柄テーブル[#Data],6,FALSE)</f>
        <v>#N/A</v>
      </c>
      <c r="AZ8" s="53" t="e">
        <f>VLOOKUP($AC8,銘柄テーブル[#Data],7,FALSE)</f>
        <v>#N/A</v>
      </c>
    </row>
    <row r="9" spans="1:52" ht="19.5" thickBot="1" x14ac:dyDescent="0.45">
      <c r="B9" s="30">
        <v>44665</v>
      </c>
      <c r="C9" s="31">
        <v>8</v>
      </c>
      <c r="D9" s="32" t="s">
        <v>480</v>
      </c>
      <c r="E9" t="s">
        <v>487</v>
      </c>
      <c r="F9" s="17"/>
      <c r="G9" s="17" t="s">
        <v>74</v>
      </c>
      <c r="H9" s="17"/>
      <c r="I9" s="17"/>
      <c r="J9" s="17"/>
      <c r="K9" s="17"/>
      <c r="L9" s="17"/>
      <c r="M9" s="17"/>
      <c r="N9" s="17"/>
      <c r="O9" s="17"/>
      <c r="Z9" s="106"/>
      <c r="AA9" s="106"/>
      <c r="AB9" s="17"/>
      <c r="AC9" s="54"/>
      <c r="AD9" s="17"/>
      <c r="AE9" s="17" t="s">
        <v>486</v>
      </c>
      <c r="AF9" s="17"/>
      <c r="AG9" s="17"/>
      <c r="AH9" s="49"/>
      <c r="AI9" s="17"/>
      <c r="AJ9" s="49"/>
      <c r="AK9" s="17"/>
      <c r="AL9" s="17"/>
      <c r="AM9" s="17"/>
      <c r="AN9" s="17"/>
      <c r="AO9" s="17"/>
      <c r="AP9" s="55"/>
      <c r="AQ9" s="17"/>
      <c r="AR9" s="51"/>
      <c r="AS9" s="52" t="e">
        <f t="shared" si="1"/>
        <v>#DIV/0!</v>
      </c>
      <c r="AT9" s="28"/>
      <c r="AU9" s="28"/>
      <c r="AV9" s="53" t="e">
        <f>VLOOKUP($AC9,銘柄テーブル[#Data],3,FALSE)</f>
        <v>#N/A</v>
      </c>
      <c r="AW9" s="53" t="e">
        <f>VLOOKUP($AC9,銘柄テーブル[#Data],4,FALSE)</f>
        <v>#N/A</v>
      </c>
      <c r="AX9" s="53" t="e">
        <f>VLOOKUP($AC9,銘柄テーブル[#Data],5,FALSE)</f>
        <v>#N/A</v>
      </c>
      <c r="AY9" s="53" t="e">
        <f>VLOOKUP($AC9,銘柄テーブル[#Data],6,FALSE)</f>
        <v>#N/A</v>
      </c>
      <c r="AZ9" s="53" t="e">
        <f>VLOOKUP($AC9,銘柄テーブル[#Data],7,FALSE)</f>
        <v>#N/A</v>
      </c>
    </row>
    <row r="10" spans="1:52" ht="19.5" thickBot="1" x14ac:dyDescent="0.45">
      <c r="B10" s="30">
        <v>44665</v>
      </c>
      <c r="C10" s="31">
        <v>9</v>
      </c>
      <c r="D10" s="32" t="s">
        <v>480</v>
      </c>
      <c r="E10" t="s">
        <v>487</v>
      </c>
      <c r="F10" s="56" t="s">
        <v>488</v>
      </c>
      <c r="G10" s="34" t="s">
        <v>489</v>
      </c>
      <c r="H10" s="57" t="s">
        <v>490</v>
      </c>
      <c r="I10" s="57" t="s">
        <v>491</v>
      </c>
      <c r="J10" s="57" t="s">
        <v>492</v>
      </c>
      <c r="K10" s="57" t="s">
        <v>493</v>
      </c>
      <c r="L10" s="57" t="s">
        <v>494</v>
      </c>
      <c r="M10" s="57" t="s">
        <v>495</v>
      </c>
      <c r="N10" s="57" t="s">
        <v>496</v>
      </c>
      <c r="O10" s="57" t="s">
        <v>497</v>
      </c>
      <c r="P10" s="57" t="s">
        <v>498</v>
      </c>
      <c r="Q10" s="57" t="s">
        <v>499</v>
      </c>
      <c r="R10" s="57" t="s">
        <v>500</v>
      </c>
      <c r="S10" s="57" t="s">
        <v>501</v>
      </c>
      <c r="T10" s="57" t="s">
        <v>502</v>
      </c>
      <c r="U10" s="57" t="s">
        <v>503</v>
      </c>
      <c r="V10" s="57" t="s">
        <v>504</v>
      </c>
      <c r="W10" s="57" t="s">
        <v>505</v>
      </c>
      <c r="X10" s="57" t="s">
        <v>506</v>
      </c>
      <c r="Y10" s="57" t="s">
        <v>507</v>
      </c>
      <c r="Z10" s="105"/>
      <c r="AA10" s="105"/>
      <c r="AB10" s="36" t="s">
        <v>508</v>
      </c>
      <c r="AC10" s="38"/>
      <c r="AD10" s="36"/>
      <c r="AE10" s="36"/>
      <c r="AF10" s="36"/>
      <c r="AG10" s="36"/>
      <c r="AH10" s="39"/>
      <c r="AI10" s="36"/>
      <c r="AJ10" s="39"/>
      <c r="AK10" s="36"/>
      <c r="AL10" s="36"/>
      <c r="AM10" s="36"/>
      <c r="AN10" s="36"/>
      <c r="AO10" s="36"/>
      <c r="AP10" s="40"/>
      <c r="AQ10" s="36"/>
      <c r="AR10" s="41"/>
      <c r="AS10" s="42"/>
      <c r="AT10" s="43"/>
      <c r="AU10" s="43"/>
      <c r="AV10" s="36"/>
      <c r="AW10" s="36"/>
      <c r="AX10" s="36"/>
      <c r="AY10" s="36"/>
      <c r="AZ10" s="36"/>
    </row>
    <row r="11" spans="1:52" x14ac:dyDescent="0.4">
      <c r="B11" s="30">
        <v>44665</v>
      </c>
      <c r="C11" s="31">
        <v>10</v>
      </c>
      <c r="D11" s="32" t="s">
        <v>480</v>
      </c>
      <c r="E11" t="s">
        <v>487</v>
      </c>
      <c r="F11" s="61" t="s">
        <v>512</v>
      </c>
      <c r="G11" s="62"/>
      <c r="H11" s="53" t="s">
        <v>4</v>
      </c>
      <c r="I11" s="53">
        <v>1540</v>
      </c>
      <c r="J11" s="53" t="s">
        <v>21</v>
      </c>
      <c r="K11" s="63" t="s">
        <v>22</v>
      </c>
      <c r="L11" s="53">
        <v>1</v>
      </c>
      <c r="M11" s="53" t="s">
        <v>23</v>
      </c>
      <c r="N11" s="53">
        <v>5900</v>
      </c>
      <c r="O11" s="64" t="s">
        <v>24</v>
      </c>
      <c r="P11" s="53">
        <v>6358</v>
      </c>
      <c r="Q11" s="53" t="s">
        <v>24</v>
      </c>
      <c r="R11" s="53"/>
      <c r="S11" s="53"/>
      <c r="T11" s="53">
        <v>-11</v>
      </c>
      <c r="U11" s="53" t="s">
        <v>24</v>
      </c>
      <c r="V11" s="53">
        <v>6358</v>
      </c>
      <c r="W11" s="53" t="s">
        <v>3</v>
      </c>
      <c r="X11" s="53">
        <v>458</v>
      </c>
      <c r="Y11" s="53">
        <v>7.76</v>
      </c>
      <c r="Z11" s="106"/>
      <c r="AA11" s="106"/>
      <c r="AB11" s="65" t="str">
        <f t="shared" ref="AB11:AB47" si="2">H11</f>
        <v>国内株式</v>
      </c>
      <c r="AC11" s="65" t="str">
        <f t="shared" ref="AC11:AC47" si="3">TEXT(IF(I11="",J11,I11),"@")</f>
        <v>1540</v>
      </c>
      <c r="AD11" s="65" t="str">
        <f>VLOOKUP($AC11,銘柄テーブル[#Data],2,FALSE)</f>
        <v>純金上場信託</v>
      </c>
      <c r="AE11" s="65" t="str">
        <f t="shared" ref="AE11:AR28" si="4">K11</f>
        <v>特定</v>
      </c>
      <c r="AF11" s="65">
        <f t="shared" si="4"/>
        <v>1</v>
      </c>
      <c r="AG11" s="65" t="str">
        <f t="shared" si="4"/>
        <v>株</v>
      </c>
      <c r="AH11" s="65">
        <f t="shared" si="4"/>
        <v>5900</v>
      </c>
      <c r="AI11" s="65" t="str">
        <f t="shared" si="4"/>
        <v>円</v>
      </c>
      <c r="AJ11" s="65">
        <f t="shared" si="4"/>
        <v>6358</v>
      </c>
      <c r="AK11" s="65" t="str">
        <f t="shared" si="4"/>
        <v>円</v>
      </c>
      <c r="AL11" s="65">
        <f t="shared" si="4"/>
        <v>0</v>
      </c>
      <c r="AM11" s="65">
        <f t="shared" si="4"/>
        <v>0</v>
      </c>
      <c r="AN11" s="65">
        <f t="shared" si="4"/>
        <v>-11</v>
      </c>
      <c r="AO11" s="65" t="str">
        <f t="shared" si="4"/>
        <v>円</v>
      </c>
      <c r="AP11" s="66">
        <f t="shared" si="4"/>
        <v>6358</v>
      </c>
      <c r="AQ11" s="65" t="str">
        <f t="shared" si="4"/>
        <v>-</v>
      </c>
      <c r="AR11" s="67">
        <f t="shared" si="4"/>
        <v>458</v>
      </c>
      <c r="AS11" s="68">
        <f t="shared" ref="AS11:AS47" si="5">AR11/(AP11-AR11)</f>
        <v>7.7627118644067794E-2</v>
      </c>
      <c r="AT11" s="28"/>
      <c r="AU11" s="28"/>
      <c r="AV11" s="65" t="str">
        <f>VLOOKUP($AC11,銘柄テーブル[#Data],3,FALSE)</f>
        <v>3貴金属･ｺﾓ・仮通</v>
      </c>
      <c r="AW11" s="65" t="str">
        <f>VLOOKUP($AC11,銘柄テーブル[#Data],4,FALSE)</f>
        <v>3貴金属</v>
      </c>
      <c r="AX11" s="65" t="str">
        <f>VLOOKUP($AC11,銘柄テーブル[#Data],5,FALSE)</f>
        <v>ゴールド</v>
      </c>
      <c r="AY11" s="65" t="str">
        <f>VLOOKUP($AC11,銘柄テーブル[#Data],6,FALSE)</f>
        <v>国内・ゴールド</v>
      </c>
      <c r="AZ11" s="65" t="str">
        <f>VLOOKUP($AC11,銘柄テーブル[#Data],7,FALSE)</f>
        <v>01 日本円</v>
      </c>
    </row>
    <row r="12" spans="1:52" x14ac:dyDescent="0.4">
      <c r="B12" s="30">
        <v>44665</v>
      </c>
      <c r="C12" s="31">
        <v>11</v>
      </c>
      <c r="D12" s="32" t="s">
        <v>480</v>
      </c>
      <c r="E12" t="s">
        <v>487</v>
      </c>
      <c r="F12" s="61" t="s">
        <v>513</v>
      </c>
      <c r="H12" s="53" t="s">
        <v>4</v>
      </c>
      <c r="I12" s="53">
        <v>1540</v>
      </c>
      <c r="J12" s="53" t="s">
        <v>21</v>
      </c>
      <c r="K12" s="53" t="s">
        <v>25</v>
      </c>
      <c r="L12" s="53">
        <v>20</v>
      </c>
      <c r="M12" s="53" t="s">
        <v>23</v>
      </c>
      <c r="N12" s="53">
        <v>5954</v>
      </c>
      <c r="O12" s="53" t="s">
        <v>24</v>
      </c>
      <c r="P12" s="53">
        <v>6358</v>
      </c>
      <c r="Q12" s="53" t="s">
        <v>24</v>
      </c>
      <c r="R12" s="53"/>
      <c r="S12" s="53"/>
      <c r="T12" s="53">
        <v>-11</v>
      </c>
      <c r="U12" s="53" t="s">
        <v>24</v>
      </c>
      <c r="V12" s="53">
        <v>127160</v>
      </c>
      <c r="W12" s="53" t="s">
        <v>3</v>
      </c>
      <c r="X12" s="53">
        <v>8080</v>
      </c>
      <c r="Y12" s="53">
        <v>6.78</v>
      </c>
      <c r="Z12" s="106"/>
      <c r="AA12" s="106"/>
      <c r="AB12" s="65" t="str">
        <f t="shared" si="2"/>
        <v>国内株式</v>
      </c>
      <c r="AC12" s="65" t="str">
        <f t="shared" si="3"/>
        <v>1540</v>
      </c>
      <c r="AD12" s="65" t="str">
        <f>VLOOKUP($AC12,銘柄テーブル[#Data],2,FALSE)</f>
        <v>純金上場信託</v>
      </c>
      <c r="AE12" s="65" t="str">
        <f t="shared" si="4"/>
        <v>NISA</v>
      </c>
      <c r="AF12" s="65">
        <f t="shared" si="4"/>
        <v>20</v>
      </c>
      <c r="AG12" s="65" t="str">
        <f t="shared" si="4"/>
        <v>株</v>
      </c>
      <c r="AH12" s="65">
        <f t="shared" si="4"/>
        <v>5954</v>
      </c>
      <c r="AI12" s="65" t="str">
        <f t="shared" si="4"/>
        <v>円</v>
      </c>
      <c r="AJ12" s="65">
        <f t="shared" si="4"/>
        <v>6358</v>
      </c>
      <c r="AK12" s="65" t="str">
        <f t="shared" si="4"/>
        <v>円</v>
      </c>
      <c r="AL12" s="65">
        <f t="shared" si="4"/>
        <v>0</v>
      </c>
      <c r="AM12" s="65">
        <f t="shared" si="4"/>
        <v>0</v>
      </c>
      <c r="AN12" s="65">
        <f t="shared" si="4"/>
        <v>-11</v>
      </c>
      <c r="AO12" s="65" t="str">
        <f t="shared" si="4"/>
        <v>円</v>
      </c>
      <c r="AP12" s="66">
        <f t="shared" si="4"/>
        <v>127160</v>
      </c>
      <c r="AQ12" s="65" t="str">
        <f t="shared" si="4"/>
        <v>-</v>
      </c>
      <c r="AR12" s="67">
        <f t="shared" si="4"/>
        <v>8080</v>
      </c>
      <c r="AS12" s="68">
        <f t="shared" si="5"/>
        <v>6.7853543836076585E-2</v>
      </c>
      <c r="AT12" s="28"/>
      <c r="AU12" s="28"/>
      <c r="AV12" s="65" t="str">
        <f>VLOOKUP($AC12,銘柄テーブル[#Data],3,FALSE)</f>
        <v>3貴金属･ｺﾓ・仮通</v>
      </c>
      <c r="AW12" s="65" t="str">
        <f>VLOOKUP($AC12,銘柄テーブル[#Data],4,FALSE)</f>
        <v>3貴金属</v>
      </c>
      <c r="AX12" s="65" t="str">
        <f>VLOOKUP($AC12,銘柄テーブル[#Data],5,FALSE)</f>
        <v>ゴールド</v>
      </c>
      <c r="AY12" s="65" t="str">
        <f>VLOOKUP($AC12,銘柄テーブル[#Data],6,FALSE)</f>
        <v>国内・ゴールド</v>
      </c>
      <c r="AZ12" s="65" t="str">
        <f>VLOOKUP($AC12,銘柄テーブル[#Data],7,FALSE)</f>
        <v>01 日本円</v>
      </c>
    </row>
    <row r="13" spans="1:52" x14ac:dyDescent="0.4">
      <c r="B13" s="30">
        <v>44665</v>
      </c>
      <c r="C13" s="31">
        <v>12</v>
      </c>
      <c r="D13" s="32" t="s">
        <v>480</v>
      </c>
      <c r="E13" t="s">
        <v>487</v>
      </c>
      <c r="H13" s="53" t="s">
        <v>4</v>
      </c>
      <c r="I13" s="53">
        <v>1541</v>
      </c>
      <c r="J13" s="53" t="s">
        <v>26</v>
      </c>
      <c r="K13" s="53" t="s">
        <v>22</v>
      </c>
      <c r="L13" s="53">
        <v>6</v>
      </c>
      <c r="M13" s="53" t="s">
        <v>23</v>
      </c>
      <c r="N13" s="53">
        <v>3270</v>
      </c>
      <c r="O13" s="53" t="s">
        <v>24</v>
      </c>
      <c r="P13" s="53">
        <v>3560</v>
      </c>
      <c r="Q13" s="53" t="s">
        <v>24</v>
      </c>
      <c r="R13" s="53"/>
      <c r="S13" s="53"/>
      <c r="T13" s="53">
        <v>45</v>
      </c>
      <c r="U13" s="53" t="s">
        <v>24</v>
      </c>
      <c r="V13" s="53">
        <v>21360</v>
      </c>
      <c r="W13" s="53" t="s">
        <v>3</v>
      </c>
      <c r="X13" s="53">
        <v>1740</v>
      </c>
      <c r="Y13" s="53">
        <v>8.86</v>
      </c>
      <c r="Z13" s="106"/>
      <c r="AA13" s="106"/>
      <c r="AB13" s="65" t="str">
        <f t="shared" si="2"/>
        <v>国内株式</v>
      </c>
      <c r="AC13" s="65" t="str">
        <f t="shared" si="3"/>
        <v>1541</v>
      </c>
      <c r="AD13" s="65" t="str">
        <f>VLOOKUP($AC13,銘柄テーブル[#Data],2,FALSE)</f>
        <v>純プラチナ上場信託</v>
      </c>
      <c r="AE13" s="65" t="str">
        <f t="shared" si="4"/>
        <v>特定</v>
      </c>
      <c r="AF13" s="65">
        <f t="shared" si="4"/>
        <v>6</v>
      </c>
      <c r="AG13" s="65" t="str">
        <f t="shared" si="4"/>
        <v>株</v>
      </c>
      <c r="AH13" s="65">
        <f t="shared" si="4"/>
        <v>3270</v>
      </c>
      <c r="AI13" s="65" t="str">
        <f t="shared" si="4"/>
        <v>円</v>
      </c>
      <c r="AJ13" s="65">
        <f t="shared" si="4"/>
        <v>3560</v>
      </c>
      <c r="AK13" s="65" t="str">
        <f t="shared" si="4"/>
        <v>円</v>
      </c>
      <c r="AL13" s="65">
        <f t="shared" si="4"/>
        <v>0</v>
      </c>
      <c r="AM13" s="65">
        <f t="shared" si="4"/>
        <v>0</v>
      </c>
      <c r="AN13" s="65">
        <f t="shared" si="4"/>
        <v>45</v>
      </c>
      <c r="AO13" s="65" t="str">
        <f t="shared" si="4"/>
        <v>円</v>
      </c>
      <c r="AP13" s="66">
        <f t="shared" si="4"/>
        <v>21360</v>
      </c>
      <c r="AQ13" s="65" t="str">
        <f t="shared" si="4"/>
        <v>-</v>
      </c>
      <c r="AR13" s="67">
        <f t="shared" si="4"/>
        <v>1740</v>
      </c>
      <c r="AS13" s="68">
        <f t="shared" si="5"/>
        <v>8.8685015290519878E-2</v>
      </c>
      <c r="AT13" s="28"/>
      <c r="AU13" s="28"/>
      <c r="AV13" s="65" t="str">
        <f>VLOOKUP($AC13,銘柄テーブル[#Data],3,FALSE)</f>
        <v>3貴金属･ｺﾓ・仮通</v>
      </c>
      <c r="AW13" s="65" t="str">
        <f>VLOOKUP($AC13,銘柄テーブル[#Data],4,FALSE)</f>
        <v>3貴金属</v>
      </c>
      <c r="AX13" s="65" t="str">
        <f>VLOOKUP($AC13,銘柄テーブル[#Data],5,FALSE)</f>
        <v>プラチナ</v>
      </c>
      <c r="AY13" s="65" t="str">
        <f>VLOOKUP($AC13,銘柄テーブル[#Data],6,FALSE)</f>
        <v>国内・プラチナ</v>
      </c>
      <c r="AZ13" s="65" t="str">
        <f>VLOOKUP($AC13,銘柄テーブル[#Data],7,FALSE)</f>
        <v>01 日本円</v>
      </c>
    </row>
    <row r="14" spans="1:52" x14ac:dyDescent="0.4">
      <c r="B14" s="30">
        <v>44665</v>
      </c>
      <c r="C14" s="31">
        <v>13</v>
      </c>
      <c r="D14" s="32" t="s">
        <v>480</v>
      </c>
      <c r="E14" t="s">
        <v>487</v>
      </c>
      <c r="G14" s="69"/>
      <c r="H14" s="53" t="s">
        <v>4</v>
      </c>
      <c r="I14" s="53">
        <v>1615</v>
      </c>
      <c r="J14" s="53" t="s">
        <v>27</v>
      </c>
      <c r="K14" s="53" t="s">
        <v>22</v>
      </c>
      <c r="L14" s="53">
        <v>600</v>
      </c>
      <c r="M14" s="53" t="s">
        <v>23</v>
      </c>
      <c r="N14" s="53">
        <v>168</v>
      </c>
      <c r="O14" s="53" t="s">
        <v>24</v>
      </c>
      <c r="P14" s="53">
        <v>164.5</v>
      </c>
      <c r="Q14" s="53" t="s">
        <v>24</v>
      </c>
      <c r="R14" s="53"/>
      <c r="S14" s="53"/>
      <c r="T14" s="53">
        <v>3.1</v>
      </c>
      <c r="U14" s="53" t="s">
        <v>24</v>
      </c>
      <c r="V14" s="53">
        <v>98700</v>
      </c>
      <c r="W14" s="53" t="s">
        <v>3</v>
      </c>
      <c r="X14" s="53">
        <v>-2100</v>
      </c>
      <c r="Y14" s="53">
        <v>-2.08</v>
      </c>
      <c r="Z14" s="106"/>
      <c r="AA14" s="106"/>
      <c r="AB14" s="65" t="str">
        <f t="shared" si="2"/>
        <v>国内株式</v>
      </c>
      <c r="AC14" s="65" t="str">
        <f t="shared" si="3"/>
        <v>1615</v>
      </c>
      <c r="AD14" s="65" t="str">
        <f>VLOOKUP($AC14,銘柄テーブル[#Data],2,FALSE)</f>
        <v>ＮＦ銀行業</v>
      </c>
      <c r="AE14" s="65" t="str">
        <f t="shared" si="4"/>
        <v>特定</v>
      </c>
      <c r="AF14" s="65">
        <f t="shared" si="4"/>
        <v>600</v>
      </c>
      <c r="AG14" s="65" t="str">
        <f t="shared" si="4"/>
        <v>株</v>
      </c>
      <c r="AH14" s="65">
        <f t="shared" si="4"/>
        <v>168</v>
      </c>
      <c r="AI14" s="65" t="str">
        <f t="shared" si="4"/>
        <v>円</v>
      </c>
      <c r="AJ14" s="65">
        <f t="shared" si="4"/>
        <v>164.5</v>
      </c>
      <c r="AK14" s="65" t="str">
        <f t="shared" si="4"/>
        <v>円</v>
      </c>
      <c r="AL14" s="65">
        <f t="shared" si="4"/>
        <v>0</v>
      </c>
      <c r="AM14" s="65">
        <f t="shared" si="4"/>
        <v>0</v>
      </c>
      <c r="AN14" s="65">
        <f t="shared" si="4"/>
        <v>3.1</v>
      </c>
      <c r="AO14" s="65" t="str">
        <f t="shared" si="4"/>
        <v>円</v>
      </c>
      <c r="AP14" s="66">
        <f t="shared" si="4"/>
        <v>98700</v>
      </c>
      <c r="AQ14" s="65" t="str">
        <f t="shared" si="4"/>
        <v>-</v>
      </c>
      <c r="AR14" s="67">
        <f t="shared" si="4"/>
        <v>-2100</v>
      </c>
      <c r="AS14" s="68">
        <f t="shared" si="5"/>
        <v>-2.0833333333333332E-2</v>
      </c>
      <c r="AT14" s="28"/>
      <c r="AU14" s="28"/>
      <c r="AV14" s="65" t="str">
        <f>VLOOKUP($AC14,銘柄テーブル[#Data],3,FALSE)</f>
        <v>1株式・投信等</v>
      </c>
      <c r="AW14" s="65" t="str">
        <f>VLOOKUP($AC14,銘柄テーブル[#Data],4,FALSE)</f>
        <v>1株式</v>
      </c>
      <c r="AX14" s="65" t="str">
        <f>VLOOKUP($AC14,銘柄テーブル[#Data],5,FALSE)</f>
        <v>金融</v>
      </c>
      <c r="AY14" s="65" t="str">
        <f>VLOOKUP($AC14,銘柄テーブル[#Data],6,FALSE)</f>
        <v>銀行業</v>
      </c>
      <c r="AZ14" s="65" t="str">
        <f>VLOOKUP($AC14,銘柄テーブル[#Data],7,FALSE)</f>
        <v>01 日本円</v>
      </c>
    </row>
    <row r="15" spans="1:52" x14ac:dyDescent="0.4">
      <c r="B15" s="30">
        <v>44665</v>
      </c>
      <c r="C15" s="31">
        <v>14</v>
      </c>
      <c r="D15" s="32" t="s">
        <v>480</v>
      </c>
      <c r="E15" t="s">
        <v>487</v>
      </c>
      <c r="H15" s="53" t="s">
        <v>4</v>
      </c>
      <c r="I15" s="53">
        <v>1659</v>
      </c>
      <c r="J15" s="53" t="s">
        <v>28</v>
      </c>
      <c r="K15" s="53" t="s">
        <v>22</v>
      </c>
      <c r="L15" s="53">
        <v>100</v>
      </c>
      <c r="M15" s="53" t="s">
        <v>23</v>
      </c>
      <c r="N15" s="53">
        <v>1456.97</v>
      </c>
      <c r="O15" s="53" t="s">
        <v>24</v>
      </c>
      <c r="P15" s="53">
        <v>2621</v>
      </c>
      <c r="Q15" s="53" t="s">
        <v>24</v>
      </c>
      <c r="R15" s="53"/>
      <c r="S15" s="53"/>
      <c r="T15" s="53">
        <v>6</v>
      </c>
      <c r="U15" s="53" t="s">
        <v>24</v>
      </c>
      <c r="V15" s="53">
        <v>262100</v>
      </c>
      <c r="W15" s="53" t="s">
        <v>3</v>
      </c>
      <c r="X15" s="53">
        <v>116403</v>
      </c>
      <c r="Y15" s="53">
        <v>79.89</v>
      </c>
      <c r="Z15" s="106"/>
      <c r="AA15" s="106"/>
      <c r="AB15" s="65" t="str">
        <f t="shared" si="2"/>
        <v>国内株式</v>
      </c>
      <c r="AC15" s="65" t="str">
        <f t="shared" si="3"/>
        <v>1659</v>
      </c>
      <c r="AD15" s="65" t="str">
        <f>VLOOKUP($AC15,銘柄テーブル[#Data],2,FALSE)</f>
        <v>ＩＳ米国リートＥＴＦ</v>
      </c>
      <c r="AE15" s="65" t="str">
        <f t="shared" si="4"/>
        <v>特定</v>
      </c>
      <c r="AF15" s="65">
        <f t="shared" si="4"/>
        <v>100</v>
      </c>
      <c r="AG15" s="65" t="str">
        <f t="shared" si="4"/>
        <v>株</v>
      </c>
      <c r="AH15" s="65">
        <f t="shared" si="4"/>
        <v>1456.97</v>
      </c>
      <c r="AI15" s="65" t="str">
        <f t="shared" si="4"/>
        <v>円</v>
      </c>
      <c r="AJ15" s="65">
        <f t="shared" si="4"/>
        <v>2621</v>
      </c>
      <c r="AK15" s="65" t="str">
        <f t="shared" si="4"/>
        <v>円</v>
      </c>
      <c r="AL15" s="65">
        <f t="shared" si="4"/>
        <v>0</v>
      </c>
      <c r="AM15" s="65">
        <f t="shared" si="4"/>
        <v>0</v>
      </c>
      <c r="AN15" s="65">
        <f t="shared" si="4"/>
        <v>6</v>
      </c>
      <c r="AO15" s="65" t="str">
        <f t="shared" si="4"/>
        <v>円</v>
      </c>
      <c r="AP15" s="66">
        <f t="shared" si="4"/>
        <v>262100</v>
      </c>
      <c r="AQ15" s="65" t="str">
        <f t="shared" si="4"/>
        <v>-</v>
      </c>
      <c r="AR15" s="67">
        <f t="shared" si="4"/>
        <v>116403</v>
      </c>
      <c r="AS15" s="68">
        <f t="shared" si="5"/>
        <v>0.79893889373151128</v>
      </c>
      <c r="AT15" s="28"/>
      <c r="AU15" s="28"/>
      <c r="AV15" s="65" t="str">
        <f>VLOOKUP($AC15,銘柄テーブル[#Data],3,FALSE)</f>
        <v>1株式・投信等</v>
      </c>
      <c r="AW15" s="65" t="str">
        <f>VLOOKUP($AC15,銘柄テーブル[#Data],4,FALSE)</f>
        <v>1株式</v>
      </c>
      <c r="AX15" s="65" t="str">
        <f>VLOOKUP($AC15,銘柄テーブル[#Data],5,FALSE)</f>
        <v>不動産</v>
      </c>
      <c r="AY15" s="65" t="str">
        <f>VLOOKUP($AC15,銘柄テーブル[#Data],6,FALSE)</f>
        <v>米国・リート</v>
      </c>
      <c r="AZ15" s="65" t="str">
        <f>VLOOKUP($AC15,銘柄テーブル[#Data],7,FALSE)</f>
        <v>01 日本円</v>
      </c>
    </row>
    <row r="16" spans="1:52" x14ac:dyDescent="0.4">
      <c r="B16" s="30">
        <v>44665</v>
      </c>
      <c r="C16" s="31">
        <v>15</v>
      </c>
      <c r="D16" s="32" t="s">
        <v>480</v>
      </c>
      <c r="E16" t="s">
        <v>487</v>
      </c>
      <c r="H16" s="53" t="s">
        <v>4</v>
      </c>
      <c r="I16" s="53">
        <v>1659</v>
      </c>
      <c r="J16" s="53" t="s">
        <v>28</v>
      </c>
      <c r="K16" s="53" t="s">
        <v>25</v>
      </c>
      <c r="L16" s="53">
        <v>1</v>
      </c>
      <c r="M16" s="53" t="s">
        <v>23</v>
      </c>
      <c r="N16" s="53">
        <v>1454</v>
      </c>
      <c r="O16" s="53" t="s">
        <v>24</v>
      </c>
      <c r="P16" s="53">
        <v>2621</v>
      </c>
      <c r="Q16" s="53" t="s">
        <v>24</v>
      </c>
      <c r="R16" s="53"/>
      <c r="S16" s="53"/>
      <c r="T16" s="53">
        <v>6</v>
      </c>
      <c r="U16" s="53" t="s">
        <v>24</v>
      </c>
      <c r="V16" s="53">
        <v>2621</v>
      </c>
      <c r="W16" s="53" t="s">
        <v>3</v>
      </c>
      <c r="X16" s="53">
        <v>1167</v>
      </c>
      <c r="Y16" s="53">
        <v>80.260000000000005</v>
      </c>
      <c r="Z16" s="106"/>
      <c r="AA16" s="106"/>
      <c r="AB16" s="65" t="str">
        <f t="shared" si="2"/>
        <v>国内株式</v>
      </c>
      <c r="AC16" s="65" t="str">
        <f t="shared" si="3"/>
        <v>1659</v>
      </c>
      <c r="AD16" s="65" t="str">
        <f>VLOOKUP($AC16,銘柄テーブル[#Data],2,FALSE)</f>
        <v>ＩＳ米国リートＥＴＦ</v>
      </c>
      <c r="AE16" s="65" t="str">
        <f t="shared" si="4"/>
        <v>NISA</v>
      </c>
      <c r="AF16" s="65">
        <f t="shared" si="4"/>
        <v>1</v>
      </c>
      <c r="AG16" s="65" t="str">
        <f t="shared" si="4"/>
        <v>株</v>
      </c>
      <c r="AH16" s="65">
        <f t="shared" si="4"/>
        <v>1454</v>
      </c>
      <c r="AI16" s="65" t="str">
        <f t="shared" si="4"/>
        <v>円</v>
      </c>
      <c r="AJ16" s="65">
        <f t="shared" si="4"/>
        <v>2621</v>
      </c>
      <c r="AK16" s="65" t="str">
        <f t="shared" si="4"/>
        <v>円</v>
      </c>
      <c r="AL16" s="65">
        <f t="shared" si="4"/>
        <v>0</v>
      </c>
      <c r="AM16" s="65">
        <f t="shared" si="4"/>
        <v>0</v>
      </c>
      <c r="AN16" s="65">
        <f t="shared" si="4"/>
        <v>6</v>
      </c>
      <c r="AO16" s="65" t="str">
        <f t="shared" si="4"/>
        <v>円</v>
      </c>
      <c r="AP16" s="66">
        <f t="shared" si="4"/>
        <v>2621</v>
      </c>
      <c r="AQ16" s="65" t="str">
        <f t="shared" si="4"/>
        <v>-</v>
      </c>
      <c r="AR16" s="67">
        <f t="shared" si="4"/>
        <v>1167</v>
      </c>
      <c r="AS16" s="68">
        <f t="shared" si="5"/>
        <v>0.80261348005502064</v>
      </c>
      <c r="AT16" s="28"/>
      <c r="AU16" s="28"/>
      <c r="AV16" s="65" t="str">
        <f>VLOOKUP($AC16,銘柄テーブル[#Data],3,FALSE)</f>
        <v>1株式・投信等</v>
      </c>
      <c r="AW16" s="65" t="str">
        <f>VLOOKUP($AC16,銘柄テーブル[#Data],4,FALSE)</f>
        <v>1株式</v>
      </c>
      <c r="AX16" s="65" t="str">
        <f>VLOOKUP($AC16,銘柄テーブル[#Data],5,FALSE)</f>
        <v>不動産</v>
      </c>
      <c r="AY16" s="65" t="str">
        <f>VLOOKUP($AC16,銘柄テーブル[#Data],6,FALSE)</f>
        <v>米国・リート</v>
      </c>
      <c r="AZ16" s="65" t="str">
        <f>VLOOKUP($AC16,銘柄テーブル[#Data],7,FALSE)</f>
        <v>01 日本円</v>
      </c>
    </row>
    <row r="17" spans="2:52" x14ac:dyDescent="0.4">
      <c r="B17" s="30">
        <v>44665</v>
      </c>
      <c r="C17" s="31">
        <v>16</v>
      </c>
      <c r="D17" s="32" t="s">
        <v>480</v>
      </c>
      <c r="E17" t="s">
        <v>487</v>
      </c>
      <c r="H17" s="53" t="s">
        <v>4</v>
      </c>
      <c r="I17" s="53">
        <v>1678</v>
      </c>
      <c r="J17" s="53" t="s">
        <v>29</v>
      </c>
      <c r="K17" s="53" t="s">
        <v>25</v>
      </c>
      <c r="L17" s="53">
        <v>100</v>
      </c>
      <c r="M17" s="53" t="s">
        <v>23</v>
      </c>
      <c r="N17" s="53">
        <v>247.8</v>
      </c>
      <c r="O17" s="53" t="s">
        <v>24</v>
      </c>
      <c r="P17" s="53">
        <v>235.3</v>
      </c>
      <c r="Q17" s="53" t="s">
        <v>24</v>
      </c>
      <c r="R17" s="53"/>
      <c r="S17" s="53"/>
      <c r="T17" s="53">
        <v>7.5</v>
      </c>
      <c r="U17" s="53" t="s">
        <v>24</v>
      </c>
      <c r="V17" s="53">
        <v>23530</v>
      </c>
      <c r="W17" s="53" t="s">
        <v>3</v>
      </c>
      <c r="X17" s="53">
        <v>-1250</v>
      </c>
      <c r="Y17" s="53">
        <v>-5.04</v>
      </c>
      <c r="Z17" s="106"/>
      <c r="AA17" s="106"/>
      <c r="AB17" s="65" t="str">
        <f t="shared" si="2"/>
        <v>国内株式</v>
      </c>
      <c r="AC17" s="65" t="str">
        <f t="shared" si="3"/>
        <v>1678</v>
      </c>
      <c r="AD17" s="65" t="str">
        <f>VLOOKUP($AC17,銘柄テーブル[#Data],2,FALSE)</f>
        <v>ＮＥＸＴ　ＦＵＮＤＳ　インド株式指数・Ｎｉｆｔｙ　５０連動型上場投信</v>
      </c>
      <c r="AE17" s="65" t="str">
        <f t="shared" si="4"/>
        <v>NISA</v>
      </c>
      <c r="AF17" s="65">
        <f t="shared" si="4"/>
        <v>100</v>
      </c>
      <c r="AG17" s="65" t="str">
        <f t="shared" si="4"/>
        <v>株</v>
      </c>
      <c r="AH17" s="65">
        <f t="shared" si="4"/>
        <v>247.8</v>
      </c>
      <c r="AI17" s="65" t="str">
        <f t="shared" si="4"/>
        <v>円</v>
      </c>
      <c r="AJ17" s="65">
        <f t="shared" si="4"/>
        <v>235.3</v>
      </c>
      <c r="AK17" s="65" t="str">
        <f t="shared" si="4"/>
        <v>円</v>
      </c>
      <c r="AL17" s="65">
        <f t="shared" si="4"/>
        <v>0</v>
      </c>
      <c r="AM17" s="65">
        <f t="shared" si="4"/>
        <v>0</v>
      </c>
      <c r="AN17" s="65">
        <f t="shared" si="4"/>
        <v>7.5</v>
      </c>
      <c r="AO17" s="65" t="str">
        <f t="shared" si="4"/>
        <v>円</v>
      </c>
      <c r="AP17" s="66">
        <f t="shared" si="4"/>
        <v>23530</v>
      </c>
      <c r="AQ17" s="65" t="str">
        <f t="shared" si="4"/>
        <v>-</v>
      </c>
      <c r="AR17" s="67">
        <f t="shared" si="4"/>
        <v>-1250</v>
      </c>
      <c r="AS17" s="68">
        <f t="shared" si="5"/>
        <v>-5.0443906376109765E-2</v>
      </c>
      <c r="AT17" s="28"/>
      <c r="AU17" s="28"/>
      <c r="AV17" s="65" t="str">
        <f>VLOOKUP($AC17,銘柄テーブル[#Data],3,FALSE)</f>
        <v>1株式・投信等</v>
      </c>
      <c r="AW17" s="65" t="str">
        <f>VLOOKUP($AC17,銘柄テーブル[#Data],4,FALSE)</f>
        <v>1株式</v>
      </c>
      <c r="AX17" s="65" t="str">
        <f>VLOOKUP($AC17,銘柄テーブル[#Data],5,FALSE)</f>
        <v>新興国</v>
      </c>
      <c r="AY17" s="65" t="str">
        <f>VLOOKUP($AC17,銘柄テーブル[#Data],6,FALSE)</f>
        <v>インド</v>
      </c>
      <c r="AZ17" s="65" t="str">
        <f>VLOOKUP($AC17,銘柄テーブル[#Data],7,FALSE)</f>
        <v>01 日本円</v>
      </c>
    </row>
    <row r="18" spans="2:52" x14ac:dyDescent="0.4">
      <c r="B18" s="30">
        <v>44665</v>
      </c>
      <c r="C18" s="31">
        <v>17</v>
      </c>
      <c r="D18" s="32" t="s">
        <v>480</v>
      </c>
      <c r="E18" t="s">
        <v>487</v>
      </c>
      <c r="H18" s="53" t="s">
        <v>4</v>
      </c>
      <c r="I18" s="53">
        <v>9142</v>
      </c>
      <c r="J18" s="53" t="s">
        <v>30</v>
      </c>
      <c r="K18" s="53" t="s">
        <v>25</v>
      </c>
      <c r="L18" s="53">
        <v>100</v>
      </c>
      <c r="M18" s="53" t="s">
        <v>23</v>
      </c>
      <c r="N18" s="53">
        <v>2137</v>
      </c>
      <c r="O18" s="53" t="s">
        <v>24</v>
      </c>
      <c r="P18" s="53">
        <v>2385</v>
      </c>
      <c r="Q18" s="53" t="s">
        <v>24</v>
      </c>
      <c r="R18" s="53"/>
      <c r="S18" s="53"/>
      <c r="T18" s="53">
        <v>53</v>
      </c>
      <c r="U18" s="53" t="s">
        <v>24</v>
      </c>
      <c r="V18" s="53">
        <v>238500</v>
      </c>
      <c r="W18" s="53" t="s">
        <v>3</v>
      </c>
      <c r="X18" s="53">
        <v>24800</v>
      </c>
      <c r="Y18" s="53">
        <v>11.6</v>
      </c>
      <c r="Z18" s="106"/>
      <c r="AA18" s="106"/>
      <c r="AB18" s="65" t="str">
        <f t="shared" si="2"/>
        <v>国内株式</v>
      </c>
      <c r="AC18" s="65" t="str">
        <f t="shared" si="3"/>
        <v>9142</v>
      </c>
      <c r="AD18" s="65" t="str">
        <f>VLOOKUP($AC18,銘柄テーブル[#Data],2,FALSE)</f>
        <v>九州旅客鉄道</v>
      </c>
      <c r="AE18" s="65" t="str">
        <f t="shared" si="4"/>
        <v>NISA</v>
      </c>
      <c r="AF18" s="65">
        <f t="shared" si="4"/>
        <v>100</v>
      </c>
      <c r="AG18" s="65" t="str">
        <f t="shared" si="4"/>
        <v>株</v>
      </c>
      <c r="AH18" s="65">
        <f t="shared" si="4"/>
        <v>2137</v>
      </c>
      <c r="AI18" s="65" t="str">
        <f t="shared" si="4"/>
        <v>円</v>
      </c>
      <c r="AJ18" s="65">
        <f t="shared" si="4"/>
        <v>2385</v>
      </c>
      <c r="AK18" s="65" t="str">
        <f t="shared" si="4"/>
        <v>円</v>
      </c>
      <c r="AL18" s="65">
        <f t="shared" si="4"/>
        <v>0</v>
      </c>
      <c r="AM18" s="65">
        <f t="shared" si="4"/>
        <v>0</v>
      </c>
      <c r="AN18" s="65">
        <f t="shared" si="4"/>
        <v>53</v>
      </c>
      <c r="AO18" s="65" t="str">
        <f t="shared" si="4"/>
        <v>円</v>
      </c>
      <c r="AP18" s="66">
        <f t="shared" si="4"/>
        <v>238500</v>
      </c>
      <c r="AQ18" s="65" t="str">
        <f t="shared" si="4"/>
        <v>-</v>
      </c>
      <c r="AR18" s="67">
        <f t="shared" si="4"/>
        <v>24800</v>
      </c>
      <c r="AS18" s="68">
        <f t="shared" si="5"/>
        <v>0.11605053813757604</v>
      </c>
      <c r="AT18" s="28"/>
      <c r="AU18" s="28"/>
      <c r="AV18" s="65" t="str">
        <f>VLOOKUP($AC18,銘柄テーブル[#Data],3,FALSE)</f>
        <v>1株式・投信等</v>
      </c>
      <c r="AW18" s="65" t="str">
        <f>VLOOKUP($AC18,銘柄テーブル[#Data],4,FALSE)</f>
        <v>1株式</v>
      </c>
      <c r="AX18" s="65" t="str">
        <f>VLOOKUP($AC18,銘柄テーブル[#Data],5,FALSE)</f>
        <v>観光</v>
      </c>
      <c r="AY18" s="65" t="str">
        <f>VLOOKUP($AC18,銘柄テーブル[#Data],6,FALSE)</f>
        <v>鉄道</v>
      </c>
      <c r="AZ18" s="65" t="str">
        <f>VLOOKUP($AC18,銘柄テーブル[#Data],7,FALSE)</f>
        <v>01 日本円</v>
      </c>
    </row>
    <row r="19" spans="2:52" x14ac:dyDescent="0.4">
      <c r="B19" s="30">
        <v>44665</v>
      </c>
      <c r="C19" s="31">
        <v>18</v>
      </c>
      <c r="D19" s="32" t="s">
        <v>480</v>
      </c>
      <c r="E19" t="s">
        <v>487</v>
      </c>
      <c r="H19" s="53" t="s">
        <v>4</v>
      </c>
      <c r="I19" s="53">
        <v>9202</v>
      </c>
      <c r="J19" s="53" t="s">
        <v>31</v>
      </c>
      <c r="K19" s="53" t="s">
        <v>25</v>
      </c>
      <c r="L19" s="53">
        <v>100</v>
      </c>
      <c r="M19" s="53" t="s">
        <v>23</v>
      </c>
      <c r="N19" s="53">
        <v>2191</v>
      </c>
      <c r="O19" s="53" t="s">
        <v>24</v>
      </c>
      <c r="P19" s="53">
        <v>2370.5</v>
      </c>
      <c r="Q19" s="53" t="s">
        <v>24</v>
      </c>
      <c r="R19" s="53"/>
      <c r="S19" s="53"/>
      <c r="T19" s="53">
        <v>41</v>
      </c>
      <c r="U19" s="53" t="s">
        <v>24</v>
      </c>
      <c r="V19" s="53">
        <v>237050</v>
      </c>
      <c r="W19" s="53" t="s">
        <v>3</v>
      </c>
      <c r="X19" s="53">
        <v>17950</v>
      </c>
      <c r="Y19" s="53">
        <v>8.19</v>
      </c>
      <c r="Z19" s="106"/>
      <c r="AA19" s="106"/>
      <c r="AB19" s="65" t="str">
        <f t="shared" si="2"/>
        <v>国内株式</v>
      </c>
      <c r="AC19" s="65" t="str">
        <f t="shared" si="3"/>
        <v>9202</v>
      </c>
      <c r="AD19" s="65" t="str">
        <f>VLOOKUP($AC19,銘柄テーブル[#Data],2,FALSE)</f>
        <v>ＡＮＡホールディングス</v>
      </c>
      <c r="AE19" s="65" t="str">
        <f t="shared" si="4"/>
        <v>NISA</v>
      </c>
      <c r="AF19" s="65">
        <f t="shared" si="4"/>
        <v>100</v>
      </c>
      <c r="AG19" s="65" t="str">
        <f t="shared" si="4"/>
        <v>株</v>
      </c>
      <c r="AH19" s="65">
        <f t="shared" si="4"/>
        <v>2191</v>
      </c>
      <c r="AI19" s="65" t="str">
        <f t="shared" si="4"/>
        <v>円</v>
      </c>
      <c r="AJ19" s="65">
        <f t="shared" si="4"/>
        <v>2370.5</v>
      </c>
      <c r="AK19" s="65" t="str">
        <f t="shared" si="4"/>
        <v>円</v>
      </c>
      <c r="AL19" s="65">
        <f t="shared" si="4"/>
        <v>0</v>
      </c>
      <c r="AM19" s="65">
        <f t="shared" si="4"/>
        <v>0</v>
      </c>
      <c r="AN19" s="65">
        <f t="shared" si="4"/>
        <v>41</v>
      </c>
      <c r="AO19" s="65" t="str">
        <f t="shared" si="4"/>
        <v>円</v>
      </c>
      <c r="AP19" s="66">
        <f t="shared" si="4"/>
        <v>237050</v>
      </c>
      <c r="AQ19" s="65" t="str">
        <f t="shared" si="4"/>
        <v>-</v>
      </c>
      <c r="AR19" s="67">
        <f t="shared" si="4"/>
        <v>17950</v>
      </c>
      <c r="AS19" s="68">
        <f t="shared" si="5"/>
        <v>8.1926061159287994E-2</v>
      </c>
      <c r="AT19" s="28"/>
      <c r="AU19" s="28"/>
      <c r="AV19" s="65" t="str">
        <f>VLOOKUP($AC19,銘柄テーブル[#Data],3,FALSE)</f>
        <v>1株式・投信等</v>
      </c>
      <c r="AW19" s="65" t="str">
        <f>VLOOKUP($AC19,銘柄テーブル[#Data],4,FALSE)</f>
        <v>1株式</v>
      </c>
      <c r="AX19" s="65" t="str">
        <f>VLOOKUP($AC19,銘柄テーブル[#Data],5,FALSE)</f>
        <v>観光</v>
      </c>
      <c r="AY19" s="65" t="str">
        <f>VLOOKUP($AC19,銘柄テーブル[#Data],6,FALSE)</f>
        <v>航空</v>
      </c>
      <c r="AZ19" s="65" t="str">
        <f>VLOOKUP($AC19,銘柄テーブル[#Data],7,FALSE)</f>
        <v>01 日本円</v>
      </c>
    </row>
    <row r="20" spans="2:52" x14ac:dyDescent="0.4">
      <c r="B20" s="30">
        <v>44665</v>
      </c>
      <c r="C20" s="31">
        <v>19</v>
      </c>
      <c r="D20" s="32" t="s">
        <v>480</v>
      </c>
      <c r="E20" t="s">
        <v>487</v>
      </c>
      <c r="H20" s="53" t="s">
        <v>5</v>
      </c>
      <c r="I20" s="53" t="s">
        <v>32</v>
      </c>
      <c r="J20" s="53" t="s">
        <v>33</v>
      </c>
      <c r="K20" s="53" t="s">
        <v>22</v>
      </c>
      <c r="L20" s="53">
        <v>10</v>
      </c>
      <c r="M20" s="53" t="s">
        <v>23</v>
      </c>
      <c r="N20" s="53">
        <v>218.53</v>
      </c>
      <c r="O20" s="53" t="s">
        <v>34</v>
      </c>
      <c r="P20" s="53">
        <v>222.09</v>
      </c>
      <c r="Q20" s="53" t="s">
        <v>34</v>
      </c>
      <c r="R20" s="53"/>
      <c r="S20" s="53"/>
      <c r="T20" s="53">
        <v>5.34</v>
      </c>
      <c r="U20" s="53" t="s">
        <v>34</v>
      </c>
      <c r="V20" s="53">
        <v>255958</v>
      </c>
      <c r="W20" s="53" t="s">
        <v>35</v>
      </c>
      <c r="X20" s="53">
        <v>16034</v>
      </c>
      <c r="Y20" s="53">
        <v>6.68</v>
      </c>
      <c r="Z20" s="106"/>
      <c r="AA20" s="106"/>
      <c r="AB20" s="65" t="str">
        <f t="shared" si="2"/>
        <v>米国株式</v>
      </c>
      <c r="AC20" s="65" t="str">
        <f t="shared" si="3"/>
        <v>VTI</v>
      </c>
      <c r="AD20" s="65" t="str">
        <f>VLOOKUP($AC20,銘柄テーブル[#Data],2,FALSE)</f>
        <v>バンガード・トータル・ストック・マーケットETF</v>
      </c>
      <c r="AE20" s="65" t="str">
        <f t="shared" si="4"/>
        <v>特定</v>
      </c>
      <c r="AF20" s="65">
        <f t="shared" si="4"/>
        <v>10</v>
      </c>
      <c r="AG20" s="65" t="str">
        <f t="shared" si="4"/>
        <v>株</v>
      </c>
      <c r="AH20" s="65">
        <f t="shared" si="4"/>
        <v>218.53</v>
      </c>
      <c r="AI20" s="65" t="str">
        <f t="shared" si="4"/>
        <v>USD</v>
      </c>
      <c r="AJ20" s="65">
        <f t="shared" si="4"/>
        <v>222.09</v>
      </c>
      <c r="AK20" s="65" t="str">
        <f t="shared" si="4"/>
        <v>USD</v>
      </c>
      <c r="AL20" s="65">
        <f t="shared" si="4"/>
        <v>0</v>
      </c>
      <c r="AM20" s="65">
        <f t="shared" si="4"/>
        <v>0</v>
      </c>
      <c r="AN20" s="65">
        <f t="shared" si="4"/>
        <v>5.34</v>
      </c>
      <c r="AO20" s="65" t="str">
        <f t="shared" si="4"/>
        <v>USD</v>
      </c>
      <c r="AP20" s="66">
        <f t="shared" si="4"/>
        <v>255958</v>
      </c>
      <c r="AQ20" s="65" t="str">
        <f t="shared" si="4"/>
        <v>2,220.90 USD</v>
      </c>
      <c r="AR20" s="67">
        <f t="shared" si="4"/>
        <v>16034</v>
      </c>
      <c r="AS20" s="68">
        <f t="shared" si="5"/>
        <v>6.6829496007068903E-2</v>
      </c>
      <c r="AT20" s="28"/>
      <c r="AU20" s="28"/>
      <c r="AV20" s="65" t="str">
        <f>VLOOKUP($AC20,銘柄テーブル[#Data],3,FALSE)</f>
        <v>1株式・投信等</v>
      </c>
      <c r="AW20" s="65" t="str">
        <f>VLOOKUP($AC20,銘柄テーブル[#Data],4,FALSE)</f>
        <v>1株式</v>
      </c>
      <c r="AX20" s="65" t="str">
        <f>VLOOKUP($AC20,銘柄テーブル[#Data],5,FALSE)</f>
        <v>指数</v>
      </c>
      <c r="AY20" s="65" t="str">
        <f>VLOOKUP($AC20,銘柄テーブル[#Data],6,FALSE)</f>
        <v>全米国指数</v>
      </c>
      <c r="AZ20" s="65" t="str">
        <f>VLOOKUP($AC20,銘柄テーブル[#Data],7,FALSE)</f>
        <v>02 米ドル（円換算）</v>
      </c>
    </row>
    <row r="21" spans="2:52" x14ac:dyDescent="0.4">
      <c r="B21" s="30">
        <v>44665</v>
      </c>
      <c r="C21" s="31">
        <v>20</v>
      </c>
      <c r="D21" s="32" t="s">
        <v>480</v>
      </c>
      <c r="E21" t="s">
        <v>487</v>
      </c>
      <c r="H21" s="53" t="s">
        <v>5</v>
      </c>
      <c r="I21" s="53" t="s">
        <v>36</v>
      </c>
      <c r="J21" s="53" t="s">
        <v>37</v>
      </c>
      <c r="K21" s="53" t="s">
        <v>22</v>
      </c>
      <c r="L21" s="53">
        <v>10</v>
      </c>
      <c r="M21" s="53" t="s">
        <v>23</v>
      </c>
      <c r="N21" s="53">
        <v>43.945</v>
      </c>
      <c r="O21" s="53" t="s">
        <v>34</v>
      </c>
      <c r="P21" s="53">
        <v>48.14</v>
      </c>
      <c r="Q21" s="53" t="s">
        <v>34</v>
      </c>
      <c r="R21" s="53"/>
      <c r="S21" s="53"/>
      <c r="T21" s="53">
        <v>0.09</v>
      </c>
      <c r="U21" s="53" t="s">
        <v>34</v>
      </c>
      <c r="V21" s="53">
        <v>55481</v>
      </c>
      <c r="W21" s="53" t="s">
        <v>38</v>
      </c>
      <c r="X21" s="53">
        <v>8363</v>
      </c>
      <c r="Y21" s="53">
        <v>17.739999999999998</v>
      </c>
      <c r="Z21" s="106"/>
      <c r="AA21" s="106"/>
      <c r="AB21" s="65" t="str">
        <f t="shared" si="2"/>
        <v>米国株式</v>
      </c>
      <c r="AC21" s="65" t="str">
        <f t="shared" si="3"/>
        <v>VWO</v>
      </c>
      <c r="AD21" s="65" t="str">
        <f>VLOOKUP($AC21,銘柄テーブル[#Data],2,FALSE)</f>
        <v>バンガード・FTSE・エマージング・マーケッツETF</v>
      </c>
      <c r="AE21" s="65" t="str">
        <f t="shared" si="4"/>
        <v>特定</v>
      </c>
      <c r="AF21" s="65">
        <f t="shared" si="4"/>
        <v>10</v>
      </c>
      <c r="AG21" s="65" t="str">
        <f t="shared" si="4"/>
        <v>株</v>
      </c>
      <c r="AH21" s="65">
        <f t="shared" si="4"/>
        <v>43.945</v>
      </c>
      <c r="AI21" s="65" t="str">
        <f t="shared" si="4"/>
        <v>USD</v>
      </c>
      <c r="AJ21" s="65">
        <f t="shared" si="4"/>
        <v>48.14</v>
      </c>
      <c r="AK21" s="65" t="str">
        <f t="shared" si="4"/>
        <v>USD</v>
      </c>
      <c r="AL21" s="65">
        <f t="shared" si="4"/>
        <v>0</v>
      </c>
      <c r="AM21" s="65">
        <f t="shared" si="4"/>
        <v>0</v>
      </c>
      <c r="AN21" s="65">
        <f t="shared" si="4"/>
        <v>0.09</v>
      </c>
      <c r="AO21" s="65" t="str">
        <f t="shared" si="4"/>
        <v>USD</v>
      </c>
      <c r="AP21" s="66">
        <f t="shared" si="4"/>
        <v>55481</v>
      </c>
      <c r="AQ21" s="65" t="str">
        <f t="shared" si="4"/>
        <v>481.40 USD</v>
      </c>
      <c r="AR21" s="67">
        <f t="shared" si="4"/>
        <v>8363</v>
      </c>
      <c r="AS21" s="68">
        <f t="shared" si="5"/>
        <v>0.17749055562629992</v>
      </c>
      <c r="AT21" s="28"/>
      <c r="AU21" s="28"/>
      <c r="AV21" s="65" t="str">
        <f>VLOOKUP($AC21,銘柄テーブル[#Data],3,FALSE)</f>
        <v>1株式・投信等</v>
      </c>
      <c r="AW21" s="65" t="str">
        <f>VLOOKUP($AC21,銘柄テーブル[#Data],4,FALSE)</f>
        <v>1株式</v>
      </c>
      <c r="AX21" s="65" t="str">
        <f>VLOOKUP($AC21,銘柄テーブル[#Data],5,FALSE)</f>
        <v>新興国</v>
      </c>
      <c r="AY21" s="65" t="str">
        <f>VLOOKUP($AC21,銘柄テーブル[#Data],6,FALSE)</f>
        <v>新興国ETF</v>
      </c>
      <c r="AZ21" s="65" t="str">
        <f>VLOOKUP($AC21,銘柄テーブル[#Data],7,FALSE)</f>
        <v>02 米ドル（円換算）</v>
      </c>
    </row>
    <row r="22" spans="2:52" x14ac:dyDescent="0.4">
      <c r="B22" s="30">
        <v>44665</v>
      </c>
      <c r="C22" s="31">
        <v>21</v>
      </c>
      <c r="D22" s="32" t="s">
        <v>480</v>
      </c>
      <c r="E22" t="s">
        <v>487</v>
      </c>
      <c r="H22" s="53" t="s">
        <v>5</v>
      </c>
      <c r="I22" s="53" t="s">
        <v>39</v>
      </c>
      <c r="J22" s="53" t="s">
        <v>40</v>
      </c>
      <c r="K22" s="53" t="s">
        <v>25</v>
      </c>
      <c r="L22" s="53">
        <v>30</v>
      </c>
      <c r="M22" s="53" t="s">
        <v>23</v>
      </c>
      <c r="N22" s="53">
        <v>23.575600000000001</v>
      </c>
      <c r="O22" s="53" t="s">
        <v>34</v>
      </c>
      <c r="P22" s="53">
        <v>20.71</v>
      </c>
      <c r="Q22" s="53" t="s">
        <v>34</v>
      </c>
      <c r="R22" s="53"/>
      <c r="S22" s="53"/>
      <c r="T22" s="53">
        <v>-0.31</v>
      </c>
      <c r="U22" s="53" t="s">
        <v>34</v>
      </c>
      <c r="V22" s="53">
        <v>71604</v>
      </c>
      <c r="W22" s="53" t="s">
        <v>41</v>
      </c>
      <c r="X22" s="53">
        <v>-2116</v>
      </c>
      <c r="Y22" s="53">
        <v>-2.87</v>
      </c>
      <c r="Z22" s="106"/>
      <c r="AA22" s="106"/>
      <c r="AB22" s="65" t="str">
        <f t="shared" si="2"/>
        <v>米国株式</v>
      </c>
      <c r="AC22" s="65" t="str">
        <f t="shared" si="3"/>
        <v>SLV</v>
      </c>
      <c r="AD22" s="65" t="str">
        <f>VLOOKUP($AC22,銘柄テーブル[#Data],2,FALSE)</f>
        <v>iシェアーズ シルバー・トラスト</v>
      </c>
      <c r="AE22" s="65" t="str">
        <f t="shared" si="4"/>
        <v>NISA</v>
      </c>
      <c r="AF22" s="65">
        <f t="shared" si="4"/>
        <v>30</v>
      </c>
      <c r="AG22" s="65" t="str">
        <f t="shared" si="4"/>
        <v>株</v>
      </c>
      <c r="AH22" s="65">
        <f t="shared" si="4"/>
        <v>23.575600000000001</v>
      </c>
      <c r="AI22" s="65" t="str">
        <f t="shared" si="4"/>
        <v>USD</v>
      </c>
      <c r="AJ22" s="65">
        <f t="shared" si="4"/>
        <v>20.71</v>
      </c>
      <c r="AK22" s="65" t="str">
        <f t="shared" si="4"/>
        <v>USD</v>
      </c>
      <c r="AL22" s="65">
        <f t="shared" si="4"/>
        <v>0</v>
      </c>
      <c r="AM22" s="65">
        <f t="shared" si="4"/>
        <v>0</v>
      </c>
      <c r="AN22" s="65">
        <f t="shared" si="4"/>
        <v>-0.31</v>
      </c>
      <c r="AO22" s="65" t="str">
        <f t="shared" si="4"/>
        <v>USD</v>
      </c>
      <c r="AP22" s="66">
        <f t="shared" si="4"/>
        <v>71604</v>
      </c>
      <c r="AQ22" s="65" t="str">
        <f t="shared" si="4"/>
        <v>621.30 USD</v>
      </c>
      <c r="AR22" s="67">
        <f t="shared" si="4"/>
        <v>-2116</v>
      </c>
      <c r="AS22" s="68">
        <f t="shared" si="5"/>
        <v>-2.8703201302224635E-2</v>
      </c>
      <c r="AT22" s="28"/>
      <c r="AU22" s="28"/>
      <c r="AV22" s="65" t="str">
        <f>VLOOKUP($AC22,銘柄テーブル[#Data],3,FALSE)</f>
        <v>3貴金属･ｺﾓ・仮通</v>
      </c>
      <c r="AW22" s="65" t="str">
        <f>VLOOKUP($AC22,銘柄テーブル[#Data],4,FALSE)</f>
        <v>3貴金属</v>
      </c>
      <c r="AX22" s="65" t="str">
        <f>VLOOKUP($AC22,銘柄テーブル[#Data],5,FALSE)</f>
        <v>シルバー</v>
      </c>
      <c r="AY22" s="65" t="str">
        <f>VLOOKUP($AC22,銘柄テーブル[#Data],6,FALSE)</f>
        <v>米国・シルバー</v>
      </c>
      <c r="AZ22" s="65" t="str">
        <f>VLOOKUP($AC22,銘柄テーブル[#Data],7,FALSE)</f>
        <v>02 米ドル（円換算）</v>
      </c>
    </row>
    <row r="23" spans="2:52" x14ac:dyDescent="0.4">
      <c r="B23" s="30">
        <v>44665</v>
      </c>
      <c r="C23" s="31">
        <v>22</v>
      </c>
      <c r="D23" s="32" t="s">
        <v>480</v>
      </c>
      <c r="E23" t="s">
        <v>487</v>
      </c>
      <c r="H23" s="53" t="s">
        <v>5</v>
      </c>
      <c r="I23" s="53" t="s">
        <v>45</v>
      </c>
      <c r="J23" s="53" t="s">
        <v>46</v>
      </c>
      <c r="K23" s="53" t="s">
        <v>22</v>
      </c>
      <c r="L23" s="53">
        <v>6</v>
      </c>
      <c r="M23" s="53" t="s">
        <v>23</v>
      </c>
      <c r="N23" s="53">
        <v>87.043300000000002</v>
      </c>
      <c r="O23" s="53" t="s">
        <v>34</v>
      </c>
      <c r="P23" s="53">
        <v>83.06</v>
      </c>
      <c r="Q23" s="53" t="s">
        <v>34</v>
      </c>
      <c r="R23" s="53"/>
      <c r="S23" s="53"/>
      <c r="T23" s="53">
        <v>0.1</v>
      </c>
      <c r="U23" s="53" t="s">
        <v>34</v>
      </c>
      <c r="V23" s="53">
        <v>57435</v>
      </c>
      <c r="W23" s="53" t="s">
        <v>47</v>
      </c>
      <c r="X23" s="53">
        <v>2307</v>
      </c>
      <c r="Y23" s="53">
        <v>4.18</v>
      </c>
      <c r="Z23" s="106"/>
      <c r="AA23" s="106"/>
      <c r="AB23" s="65" t="str">
        <f t="shared" si="2"/>
        <v>米国株式</v>
      </c>
      <c r="AC23" s="65" t="str">
        <f t="shared" si="3"/>
        <v>BND</v>
      </c>
      <c r="AD23" s="65" t="str">
        <f>VLOOKUP($AC23,銘柄テーブル[#Data],2,FALSE)</f>
        <v>バンガード・米国トータル債券市場ETF</v>
      </c>
      <c r="AE23" s="65" t="str">
        <f t="shared" si="4"/>
        <v>特定</v>
      </c>
      <c r="AF23" s="65">
        <f t="shared" si="4"/>
        <v>6</v>
      </c>
      <c r="AG23" s="65" t="str">
        <f t="shared" si="4"/>
        <v>株</v>
      </c>
      <c r="AH23" s="65">
        <f t="shared" si="4"/>
        <v>87.043300000000002</v>
      </c>
      <c r="AI23" s="65" t="str">
        <f t="shared" si="4"/>
        <v>USD</v>
      </c>
      <c r="AJ23" s="65">
        <f t="shared" si="4"/>
        <v>83.06</v>
      </c>
      <c r="AK23" s="65" t="str">
        <f t="shared" si="4"/>
        <v>USD</v>
      </c>
      <c r="AL23" s="65">
        <f t="shared" si="4"/>
        <v>0</v>
      </c>
      <c r="AM23" s="65">
        <f t="shared" si="4"/>
        <v>0</v>
      </c>
      <c r="AN23" s="65">
        <f t="shared" si="4"/>
        <v>0.1</v>
      </c>
      <c r="AO23" s="65" t="str">
        <f t="shared" si="4"/>
        <v>USD</v>
      </c>
      <c r="AP23" s="66">
        <f t="shared" si="4"/>
        <v>57435</v>
      </c>
      <c r="AQ23" s="65" t="str">
        <f t="shared" si="4"/>
        <v>498.36 USD</v>
      </c>
      <c r="AR23" s="67">
        <f t="shared" si="4"/>
        <v>2307</v>
      </c>
      <c r="AS23" s="68">
        <f t="shared" si="5"/>
        <v>4.1848062690465822E-2</v>
      </c>
      <c r="AT23" s="28"/>
      <c r="AU23" s="28"/>
      <c r="AV23" s="65" t="str">
        <f>VLOOKUP($AC23,銘柄テーブル[#Data],3,FALSE)</f>
        <v>2現金・米国債など</v>
      </c>
      <c r="AW23" s="65" t="str">
        <f>VLOOKUP($AC23,銘柄テーブル[#Data],4,FALSE)</f>
        <v>2米国債など</v>
      </c>
      <c r="AX23" s="65" t="str">
        <f>VLOOKUP($AC23,銘柄テーブル[#Data],5,FALSE)</f>
        <v>債券</v>
      </c>
      <c r="AY23" s="65" t="str">
        <f>VLOOKUP($AC23,銘柄テーブル[#Data],6,FALSE)</f>
        <v>米国債</v>
      </c>
      <c r="AZ23" s="65" t="str">
        <f>VLOOKUP($AC23,銘柄テーブル[#Data],7,FALSE)</f>
        <v>02 米ドル（円換算）</v>
      </c>
    </row>
    <row r="24" spans="2:52" x14ac:dyDescent="0.4">
      <c r="B24" s="30">
        <v>44665</v>
      </c>
      <c r="C24" s="31">
        <v>23</v>
      </c>
      <c r="D24" s="32" t="s">
        <v>480</v>
      </c>
      <c r="E24" t="s">
        <v>487</v>
      </c>
      <c r="H24" s="53" t="s">
        <v>5</v>
      </c>
      <c r="I24" s="53" t="s">
        <v>48</v>
      </c>
      <c r="J24" s="53" t="s">
        <v>49</v>
      </c>
      <c r="K24" s="53" t="s">
        <v>22</v>
      </c>
      <c r="L24" s="53">
        <v>17</v>
      </c>
      <c r="M24" s="53" t="s">
        <v>23</v>
      </c>
      <c r="N24" s="53">
        <v>42.514699999999998</v>
      </c>
      <c r="O24" s="53" t="s">
        <v>34</v>
      </c>
      <c r="P24" s="53">
        <v>40.909999999999997</v>
      </c>
      <c r="Q24" s="53" t="s">
        <v>34</v>
      </c>
      <c r="R24" s="53"/>
      <c r="S24" s="53"/>
      <c r="T24" s="53">
        <v>-0.02</v>
      </c>
      <c r="U24" s="53" t="s">
        <v>34</v>
      </c>
      <c r="V24" s="53">
        <v>80152</v>
      </c>
      <c r="W24" s="53" t="s">
        <v>50</v>
      </c>
      <c r="X24" s="53">
        <v>3686</v>
      </c>
      <c r="Y24" s="53">
        <v>4.82</v>
      </c>
      <c r="Z24" s="106"/>
      <c r="AA24" s="106"/>
      <c r="AB24" s="65" t="str">
        <f t="shared" si="2"/>
        <v>米国株式</v>
      </c>
      <c r="AC24" s="65" t="str">
        <f t="shared" si="3"/>
        <v>UAL</v>
      </c>
      <c r="AD24" s="65" t="str">
        <f>VLOOKUP($AC24,銘柄テーブル[#Data],2,FALSE)</f>
        <v>ユナイテッド・エアラインズ・ホールディングス</v>
      </c>
      <c r="AE24" s="65" t="str">
        <f t="shared" si="4"/>
        <v>特定</v>
      </c>
      <c r="AF24" s="65">
        <f t="shared" si="4"/>
        <v>17</v>
      </c>
      <c r="AG24" s="65" t="str">
        <f t="shared" si="4"/>
        <v>株</v>
      </c>
      <c r="AH24" s="65">
        <f t="shared" si="4"/>
        <v>42.514699999999998</v>
      </c>
      <c r="AI24" s="65" t="str">
        <f t="shared" si="4"/>
        <v>USD</v>
      </c>
      <c r="AJ24" s="65">
        <f t="shared" si="4"/>
        <v>40.909999999999997</v>
      </c>
      <c r="AK24" s="65" t="str">
        <f t="shared" si="4"/>
        <v>USD</v>
      </c>
      <c r="AL24" s="65">
        <f t="shared" si="4"/>
        <v>0</v>
      </c>
      <c r="AM24" s="65">
        <f t="shared" si="4"/>
        <v>0</v>
      </c>
      <c r="AN24" s="65">
        <f t="shared" si="4"/>
        <v>-0.02</v>
      </c>
      <c r="AO24" s="65" t="str">
        <f t="shared" si="4"/>
        <v>USD</v>
      </c>
      <c r="AP24" s="66">
        <f t="shared" si="4"/>
        <v>80152</v>
      </c>
      <c r="AQ24" s="65" t="str">
        <f t="shared" si="4"/>
        <v>695.47 USD</v>
      </c>
      <c r="AR24" s="67">
        <f t="shared" si="4"/>
        <v>3686</v>
      </c>
      <c r="AS24" s="68">
        <f t="shared" si="5"/>
        <v>4.8204430727382105E-2</v>
      </c>
      <c r="AT24" s="28"/>
      <c r="AU24" s="28"/>
      <c r="AV24" s="65" t="str">
        <f>VLOOKUP($AC24,銘柄テーブル[#Data],3,FALSE)</f>
        <v>1株式・投信等</v>
      </c>
      <c r="AW24" s="65" t="str">
        <f>VLOOKUP($AC24,銘柄テーブル[#Data],4,FALSE)</f>
        <v>1株式</v>
      </c>
      <c r="AX24" s="65" t="str">
        <f>VLOOKUP($AC24,銘柄テーブル[#Data],5,FALSE)</f>
        <v>観光</v>
      </c>
      <c r="AY24" s="65" t="str">
        <f>VLOOKUP($AC24,銘柄テーブル[#Data],6,FALSE)</f>
        <v>航空・米国</v>
      </c>
      <c r="AZ24" s="65" t="str">
        <f>VLOOKUP($AC24,銘柄テーブル[#Data],7,FALSE)</f>
        <v>02 米ドル（円換算）</v>
      </c>
    </row>
    <row r="25" spans="2:52" x14ac:dyDescent="0.4">
      <c r="B25" s="30">
        <v>44665</v>
      </c>
      <c r="C25" s="31">
        <v>24</v>
      </c>
      <c r="D25" s="32" t="s">
        <v>480</v>
      </c>
      <c r="E25" t="s">
        <v>487</v>
      </c>
      <c r="H25" s="53" t="s">
        <v>5</v>
      </c>
      <c r="I25" s="53" t="s">
        <v>48</v>
      </c>
      <c r="J25" s="53" t="s">
        <v>49</v>
      </c>
      <c r="K25" s="53" t="s">
        <v>25</v>
      </c>
      <c r="L25" s="53">
        <v>10</v>
      </c>
      <c r="M25" s="53" t="s">
        <v>23</v>
      </c>
      <c r="N25" s="53">
        <v>46.667999999999999</v>
      </c>
      <c r="O25" s="53" t="s">
        <v>34</v>
      </c>
      <c r="P25" s="53">
        <v>40.909999999999997</v>
      </c>
      <c r="Q25" s="53" t="s">
        <v>34</v>
      </c>
      <c r="R25" s="53"/>
      <c r="S25" s="53"/>
      <c r="T25" s="53">
        <v>-0.02</v>
      </c>
      <c r="U25" s="53" t="s">
        <v>34</v>
      </c>
      <c r="V25" s="53">
        <v>47148</v>
      </c>
      <c r="W25" s="53" t="s">
        <v>51</v>
      </c>
      <c r="X25" s="53">
        <v>-7196</v>
      </c>
      <c r="Y25" s="53">
        <v>-13.24</v>
      </c>
      <c r="Z25" s="106"/>
      <c r="AA25" s="106"/>
      <c r="AB25" s="65" t="str">
        <f t="shared" si="2"/>
        <v>米国株式</v>
      </c>
      <c r="AC25" s="65" t="str">
        <f t="shared" si="3"/>
        <v>UAL</v>
      </c>
      <c r="AD25" s="65" t="str">
        <f>VLOOKUP($AC25,銘柄テーブル[#Data],2,FALSE)</f>
        <v>ユナイテッド・エアラインズ・ホールディングス</v>
      </c>
      <c r="AE25" s="65" t="str">
        <f t="shared" si="4"/>
        <v>NISA</v>
      </c>
      <c r="AF25" s="65">
        <f t="shared" si="4"/>
        <v>10</v>
      </c>
      <c r="AG25" s="65" t="str">
        <f t="shared" si="4"/>
        <v>株</v>
      </c>
      <c r="AH25" s="65">
        <f t="shared" si="4"/>
        <v>46.667999999999999</v>
      </c>
      <c r="AI25" s="65" t="str">
        <f t="shared" si="4"/>
        <v>USD</v>
      </c>
      <c r="AJ25" s="65">
        <f t="shared" si="4"/>
        <v>40.909999999999997</v>
      </c>
      <c r="AK25" s="65" t="str">
        <f t="shared" si="4"/>
        <v>USD</v>
      </c>
      <c r="AL25" s="65">
        <f t="shared" si="4"/>
        <v>0</v>
      </c>
      <c r="AM25" s="65">
        <f t="shared" si="4"/>
        <v>0</v>
      </c>
      <c r="AN25" s="65">
        <f t="shared" si="4"/>
        <v>-0.02</v>
      </c>
      <c r="AO25" s="65" t="str">
        <f t="shared" si="4"/>
        <v>USD</v>
      </c>
      <c r="AP25" s="66">
        <f t="shared" si="4"/>
        <v>47148</v>
      </c>
      <c r="AQ25" s="65" t="str">
        <f t="shared" si="4"/>
        <v>409.10 USD</v>
      </c>
      <c r="AR25" s="67">
        <f t="shared" si="4"/>
        <v>-7196</v>
      </c>
      <c r="AS25" s="68">
        <f t="shared" si="5"/>
        <v>-0.1324157220668335</v>
      </c>
      <c r="AT25" s="28"/>
      <c r="AU25" s="28"/>
      <c r="AV25" s="65" t="str">
        <f>VLOOKUP($AC25,銘柄テーブル[#Data],3,FALSE)</f>
        <v>1株式・投信等</v>
      </c>
      <c r="AW25" s="65" t="str">
        <f>VLOOKUP($AC25,銘柄テーブル[#Data],4,FALSE)</f>
        <v>1株式</v>
      </c>
      <c r="AX25" s="65" t="str">
        <f>VLOOKUP($AC25,銘柄テーブル[#Data],5,FALSE)</f>
        <v>観光</v>
      </c>
      <c r="AY25" s="65" t="str">
        <f>VLOOKUP($AC25,銘柄テーブル[#Data],6,FALSE)</f>
        <v>航空・米国</v>
      </c>
      <c r="AZ25" s="65" t="str">
        <f>VLOOKUP($AC25,銘柄テーブル[#Data],7,FALSE)</f>
        <v>02 米ドル（円換算）</v>
      </c>
    </row>
    <row r="26" spans="2:52" x14ac:dyDescent="0.4">
      <c r="B26" s="30">
        <v>44665</v>
      </c>
      <c r="C26" s="31">
        <v>25</v>
      </c>
      <c r="D26" s="32" t="s">
        <v>480</v>
      </c>
      <c r="E26" t="s">
        <v>487</v>
      </c>
      <c r="H26" s="53" t="s">
        <v>5</v>
      </c>
      <c r="I26" s="53" t="s">
        <v>52</v>
      </c>
      <c r="J26" s="53" t="s">
        <v>53</v>
      </c>
      <c r="K26" s="53" t="s">
        <v>22</v>
      </c>
      <c r="L26" s="53">
        <v>34</v>
      </c>
      <c r="M26" s="53" t="s">
        <v>23</v>
      </c>
      <c r="N26" s="53">
        <v>22.920200000000001</v>
      </c>
      <c r="O26" s="53" t="s">
        <v>34</v>
      </c>
      <c r="P26" s="53">
        <v>23.2</v>
      </c>
      <c r="Q26" s="53" t="s">
        <v>34</v>
      </c>
      <c r="R26" s="53"/>
      <c r="S26" s="53"/>
      <c r="T26" s="53">
        <v>0.12</v>
      </c>
      <c r="U26" s="53" t="s">
        <v>34</v>
      </c>
      <c r="V26" s="53">
        <v>90909</v>
      </c>
      <c r="W26" s="53" t="s">
        <v>54</v>
      </c>
      <c r="X26" s="53">
        <v>7609</v>
      </c>
      <c r="Y26" s="53">
        <v>9.1300000000000008</v>
      </c>
      <c r="Z26" s="106"/>
      <c r="AA26" s="106"/>
      <c r="AB26" s="65" t="str">
        <f t="shared" si="2"/>
        <v>米国株式</v>
      </c>
      <c r="AC26" s="65" t="str">
        <f t="shared" si="3"/>
        <v>EIDO</v>
      </c>
      <c r="AD26" s="65" t="str">
        <f>VLOOKUP($AC26,銘柄テーブル[#Data],2,FALSE)</f>
        <v>iシェアーズ MSCI インドネシア ETF</v>
      </c>
      <c r="AE26" s="65" t="str">
        <f t="shared" si="4"/>
        <v>特定</v>
      </c>
      <c r="AF26" s="65">
        <f t="shared" si="4"/>
        <v>34</v>
      </c>
      <c r="AG26" s="65" t="str">
        <f t="shared" si="4"/>
        <v>株</v>
      </c>
      <c r="AH26" s="65">
        <f t="shared" si="4"/>
        <v>22.920200000000001</v>
      </c>
      <c r="AI26" s="65" t="str">
        <f t="shared" si="4"/>
        <v>USD</v>
      </c>
      <c r="AJ26" s="65">
        <f t="shared" si="4"/>
        <v>23.2</v>
      </c>
      <c r="AK26" s="65" t="str">
        <f t="shared" si="4"/>
        <v>USD</v>
      </c>
      <c r="AL26" s="65">
        <f t="shared" si="4"/>
        <v>0</v>
      </c>
      <c r="AM26" s="65">
        <f t="shared" si="4"/>
        <v>0</v>
      </c>
      <c r="AN26" s="65">
        <f t="shared" si="4"/>
        <v>0.12</v>
      </c>
      <c r="AO26" s="65" t="str">
        <f t="shared" si="4"/>
        <v>USD</v>
      </c>
      <c r="AP26" s="66">
        <f t="shared" si="4"/>
        <v>90909</v>
      </c>
      <c r="AQ26" s="65" t="str">
        <f t="shared" si="4"/>
        <v>788.80 USD</v>
      </c>
      <c r="AR26" s="67">
        <f t="shared" si="4"/>
        <v>7609</v>
      </c>
      <c r="AS26" s="68">
        <f t="shared" si="5"/>
        <v>9.1344537815126053E-2</v>
      </c>
      <c r="AT26" s="28"/>
      <c r="AU26" s="28"/>
      <c r="AV26" s="65" t="str">
        <f>VLOOKUP($AC26,銘柄テーブル[#Data],3,FALSE)</f>
        <v>1株式・投信等</v>
      </c>
      <c r="AW26" s="65" t="str">
        <f>VLOOKUP($AC26,銘柄テーブル[#Data],4,FALSE)</f>
        <v>1株式</v>
      </c>
      <c r="AX26" s="65" t="str">
        <f>VLOOKUP($AC26,銘柄テーブル[#Data],5,FALSE)</f>
        <v>新興国</v>
      </c>
      <c r="AY26" s="65" t="str">
        <f>VLOOKUP($AC26,銘柄テーブル[#Data],6,FALSE)</f>
        <v>インドネシア</v>
      </c>
      <c r="AZ26" s="65" t="str">
        <f>VLOOKUP($AC26,銘柄テーブル[#Data],7,FALSE)</f>
        <v>02 米ドル（円換算）</v>
      </c>
    </row>
    <row r="27" spans="2:52" x14ac:dyDescent="0.4">
      <c r="B27" s="30">
        <v>44665</v>
      </c>
      <c r="C27" s="31">
        <v>26</v>
      </c>
      <c r="D27" s="32" t="s">
        <v>480</v>
      </c>
      <c r="E27" t="s">
        <v>487</v>
      </c>
      <c r="H27" s="53" t="s">
        <v>5</v>
      </c>
      <c r="I27" s="53" t="s">
        <v>55</v>
      </c>
      <c r="J27" s="53" t="s">
        <v>56</v>
      </c>
      <c r="K27" s="53" t="s">
        <v>22</v>
      </c>
      <c r="L27" s="53">
        <v>4</v>
      </c>
      <c r="M27" s="53" t="s">
        <v>23</v>
      </c>
      <c r="N27" s="53">
        <v>75.222499999999997</v>
      </c>
      <c r="O27" s="53" t="s">
        <v>34</v>
      </c>
      <c r="P27" s="53">
        <v>75.06</v>
      </c>
      <c r="Q27" s="53" t="s">
        <v>34</v>
      </c>
      <c r="R27" s="53"/>
      <c r="S27" s="53"/>
      <c r="T27" s="53">
        <v>0.11</v>
      </c>
      <c r="U27" s="53" t="s">
        <v>34</v>
      </c>
      <c r="V27" s="53">
        <v>34602</v>
      </c>
      <c r="W27" s="53" t="s">
        <v>57</v>
      </c>
      <c r="X27" s="53">
        <v>3395</v>
      </c>
      <c r="Y27" s="53">
        <v>10.87</v>
      </c>
      <c r="Z27" s="106"/>
      <c r="AA27" s="106"/>
      <c r="AB27" s="65" t="str">
        <f t="shared" si="2"/>
        <v>米国株式</v>
      </c>
      <c r="AC27" s="65" t="str">
        <f t="shared" si="3"/>
        <v>THD</v>
      </c>
      <c r="AD27" s="65" t="str">
        <f>VLOOKUP($AC27,銘柄テーブル[#Data],2,FALSE)</f>
        <v>iシェアーズ MSCI タイ ETF</v>
      </c>
      <c r="AE27" s="65" t="str">
        <f t="shared" si="4"/>
        <v>特定</v>
      </c>
      <c r="AF27" s="65">
        <f t="shared" si="4"/>
        <v>4</v>
      </c>
      <c r="AG27" s="65" t="str">
        <f t="shared" si="4"/>
        <v>株</v>
      </c>
      <c r="AH27" s="65">
        <f t="shared" si="4"/>
        <v>75.222499999999997</v>
      </c>
      <c r="AI27" s="65" t="str">
        <f t="shared" si="4"/>
        <v>USD</v>
      </c>
      <c r="AJ27" s="65">
        <f t="shared" si="4"/>
        <v>75.06</v>
      </c>
      <c r="AK27" s="65" t="str">
        <f t="shared" si="4"/>
        <v>USD</v>
      </c>
      <c r="AL27" s="65">
        <f t="shared" si="4"/>
        <v>0</v>
      </c>
      <c r="AM27" s="65">
        <f t="shared" si="4"/>
        <v>0</v>
      </c>
      <c r="AN27" s="65">
        <f t="shared" si="4"/>
        <v>0.11</v>
      </c>
      <c r="AO27" s="65" t="str">
        <f t="shared" si="4"/>
        <v>USD</v>
      </c>
      <c r="AP27" s="66">
        <f t="shared" si="4"/>
        <v>34602</v>
      </c>
      <c r="AQ27" s="65" t="str">
        <f t="shared" si="4"/>
        <v>300.24 USD</v>
      </c>
      <c r="AR27" s="67">
        <f t="shared" si="4"/>
        <v>3395</v>
      </c>
      <c r="AS27" s="68">
        <f t="shared" si="5"/>
        <v>0.10878969461979685</v>
      </c>
      <c r="AT27" s="28"/>
      <c r="AU27" s="28"/>
      <c r="AV27" s="65" t="str">
        <f>VLOOKUP($AC27,銘柄テーブル[#Data],3,FALSE)</f>
        <v>1株式・投信等</v>
      </c>
      <c r="AW27" s="65" t="str">
        <f>VLOOKUP($AC27,銘柄テーブル[#Data],4,FALSE)</f>
        <v>1株式</v>
      </c>
      <c r="AX27" s="65" t="str">
        <f>VLOOKUP($AC27,銘柄テーブル[#Data],5,FALSE)</f>
        <v>新興国</v>
      </c>
      <c r="AY27" s="65" t="str">
        <f>VLOOKUP($AC27,銘柄テーブル[#Data],6,FALSE)</f>
        <v>タイ</v>
      </c>
      <c r="AZ27" s="65" t="str">
        <f>VLOOKUP($AC27,銘柄テーブル[#Data],7,FALSE)</f>
        <v>02 米ドル（円換算）</v>
      </c>
    </row>
    <row r="28" spans="2:52" x14ac:dyDescent="0.4">
      <c r="B28" s="30">
        <v>44665</v>
      </c>
      <c r="C28" s="31">
        <v>27</v>
      </c>
      <c r="D28" s="32" t="s">
        <v>480</v>
      </c>
      <c r="E28" t="s">
        <v>487</v>
      </c>
      <c r="H28" s="53" t="s">
        <v>5</v>
      </c>
      <c r="I28" s="53" t="s">
        <v>58</v>
      </c>
      <c r="J28" s="53" t="s">
        <v>59</v>
      </c>
      <c r="K28" s="53" t="s">
        <v>22</v>
      </c>
      <c r="L28" s="53">
        <v>16</v>
      </c>
      <c r="M28" s="53" t="s">
        <v>23</v>
      </c>
      <c r="N28" s="53">
        <v>31.824999999999999</v>
      </c>
      <c r="O28" s="53" t="s">
        <v>34</v>
      </c>
      <c r="P28" s="53">
        <v>31.69</v>
      </c>
      <c r="Q28" s="53" t="s">
        <v>34</v>
      </c>
      <c r="R28" s="53"/>
      <c r="S28" s="53"/>
      <c r="T28" s="53">
        <v>0.1</v>
      </c>
      <c r="U28" s="53" t="s">
        <v>34</v>
      </c>
      <c r="V28" s="53">
        <v>58436</v>
      </c>
      <c r="W28" s="53" t="s">
        <v>60</v>
      </c>
      <c r="X28" s="53">
        <v>4868</v>
      </c>
      <c r="Y28" s="53">
        <v>9.08</v>
      </c>
      <c r="Z28" s="106"/>
      <c r="AA28" s="106"/>
      <c r="AB28" s="65" t="str">
        <f t="shared" si="2"/>
        <v>米国株式</v>
      </c>
      <c r="AC28" s="65" t="str">
        <f t="shared" si="3"/>
        <v>EPHE</v>
      </c>
      <c r="AD28" s="65" t="str">
        <f>VLOOKUP($AC28,銘柄テーブル[#Data],2,FALSE)</f>
        <v>iシェアーズ MSCI フィリピン ETF</v>
      </c>
      <c r="AE28" s="65" t="str">
        <f t="shared" si="4"/>
        <v>特定</v>
      </c>
      <c r="AF28" s="65">
        <f t="shared" si="4"/>
        <v>16</v>
      </c>
      <c r="AG28" s="65" t="str">
        <f t="shared" si="4"/>
        <v>株</v>
      </c>
      <c r="AH28" s="65">
        <f t="shared" si="4"/>
        <v>31.824999999999999</v>
      </c>
      <c r="AI28" s="65" t="str">
        <f t="shared" si="4"/>
        <v>USD</v>
      </c>
      <c r="AJ28" s="65">
        <f t="shared" si="4"/>
        <v>31.69</v>
      </c>
      <c r="AK28" s="65" t="str">
        <f t="shared" si="4"/>
        <v>USD</v>
      </c>
      <c r="AL28" s="65">
        <f t="shared" si="4"/>
        <v>0</v>
      </c>
      <c r="AM28" s="65">
        <f t="shared" si="4"/>
        <v>0</v>
      </c>
      <c r="AN28" s="65">
        <f t="shared" si="4"/>
        <v>0.1</v>
      </c>
      <c r="AO28" s="65" t="str">
        <f t="shared" si="4"/>
        <v>USD</v>
      </c>
      <c r="AP28" s="66">
        <f t="shared" si="4"/>
        <v>58436</v>
      </c>
      <c r="AQ28" s="65" t="str">
        <f t="shared" si="4"/>
        <v>507.04 USD</v>
      </c>
      <c r="AR28" s="67">
        <f t="shared" si="4"/>
        <v>4868</v>
      </c>
      <c r="AS28" s="68">
        <f t="shared" si="5"/>
        <v>9.0875149342891273E-2</v>
      </c>
      <c r="AT28" s="28"/>
      <c r="AU28" s="28"/>
      <c r="AV28" s="65" t="str">
        <f>VLOOKUP($AC28,銘柄テーブル[#Data],3,FALSE)</f>
        <v>1株式・投信等</v>
      </c>
      <c r="AW28" s="65" t="str">
        <f>VLOOKUP($AC28,銘柄テーブル[#Data],4,FALSE)</f>
        <v>1株式</v>
      </c>
      <c r="AX28" s="65" t="str">
        <f>VLOOKUP($AC28,銘柄テーブル[#Data],5,FALSE)</f>
        <v>新興国</v>
      </c>
      <c r="AY28" s="65" t="str">
        <f>VLOOKUP($AC28,銘柄テーブル[#Data],6,FALSE)</f>
        <v>フィリピン</v>
      </c>
      <c r="AZ28" s="65" t="str">
        <f>VLOOKUP($AC28,銘柄テーブル[#Data],7,FALSE)</f>
        <v>02 米ドル（円換算）</v>
      </c>
    </row>
    <row r="29" spans="2:52" x14ac:dyDescent="0.4">
      <c r="B29" s="30">
        <v>44665</v>
      </c>
      <c r="C29" s="31">
        <v>28</v>
      </c>
      <c r="D29" s="32" t="s">
        <v>480</v>
      </c>
      <c r="E29" t="s">
        <v>487</v>
      </c>
      <c r="H29" s="53" t="s">
        <v>5</v>
      </c>
      <c r="I29" s="53" t="s">
        <v>58</v>
      </c>
      <c r="J29" s="53" t="s">
        <v>59</v>
      </c>
      <c r="K29" s="53" t="s">
        <v>25</v>
      </c>
      <c r="L29" s="53">
        <v>4</v>
      </c>
      <c r="M29" s="53" t="s">
        <v>23</v>
      </c>
      <c r="N29" s="53">
        <v>30.135000000000002</v>
      </c>
      <c r="O29" s="53" t="s">
        <v>34</v>
      </c>
      <c r="P29" s="53">
        <v>31.69</v>
      </c>
      <c r="Q29" s="53" t="s">
        <v>34</v>
      </c>
      <c r="R29" s="53"/>
      <c r="S29" s="53"/>
      <c r="T29" s="53">
        <v>0.1</v>
      </c>
      <c r="U29" s="53" t="s">
        <v>34</v>
      </c>
      <c r="V29" s="53">
        <v>14609</v>
      </c>
      <c r="W29" s="53" t="s">
        <v>61</v>
      </c>
      <c r="X29" s="53">
        <v>1961</v>
      </c>
      <c r="Y29" s="53">
        <v>15.5</v>
      </c>
      <c r="Z29" s="106"/>
      <c r="AA29" s="106"/>
      <c r="AB29" s="65" t="str">
        <f t="shared" si="2"/>
        <v>米国株式</v>
      </c>
      <c r="AC29" s="65" t="str">
        <f t="shared" si="3"/>
        <v>EPHE</v>
      </c>
      <c r="AD29" s="65" t="str">
        <f>VLOOKUP($AC29,銘柄テーブル[#Data],2,FALSE)</f>
        <v>iシェアーズ MSCI フィリピン ETF</v>
      </c>
      <c r="AE29" s="65" t="str">
        <f t="shared" ref="AE29:AR47" si="6">K29</f>
        <v>NISA</v>
      </c>
      <c r="AF29" s="65">
        <f t="shared" si="6"/>
        <v>4</v>
      </c>
      <c r="AG29" s="65" t="str">
        <f t="shared" si="6"/>
        <v>株</v>
      </c>
      <c r="AH29" s="65">
        <f t="shared" si="6"/>
        <v>30.135000000000002</v>
      </c>
      <c r="AI29" s="65" t="str">
        <f t="shared" si="6"/>
        <v>USD</v>
      </c>
      <c r="AJ29" s="65">
        <f t="shared" si="6"/>
        <v>31.69</v>
      </c>
      <c r="AK29" s="65" t="str">
        <f t="shared" si="6"/>
        <v>USD</v>
      </c>
      <c r="AL29" s="65">
        <f t="shared" si="6"/>
        <v>0</v>
      </c>
      <c r="AM29" s="65">
        <f t="shared" si="6"/>
        <v>0</v>
      </c>
      <c r="AN29" s="65">
        <f t="shared" si="6"/>
        <v>0.1</v>
      </c>
      <c r="AO29" s="65" t="str">
        <f t="shared" si="6"/>
        <v>USD</v>
      </c>
      <c r="AP29" s="66">
        <f t="shared" si="6"/>
        <v>14609</v>
      </c>
      <c r="AQ29" s="65" t="str">
        <f t="shared" si="6"/>
        <v>126.76 USD</v>
      </c>
      <c r="AR29" s="67">
        <f t="shared" si="6"/>
        <v>1961</v>
      </c>
      <c r="AS29" s="68">
        <f t="shared" si="5"/>
        <v>0.15504427577482605</v>
      </c>
      <c r="AT29" s="28"/>
      <c r="AU29" s="28"/>
      <c r="AV29" s="65" t="str">
        <f>VLOOKUP($AC29,銘柄テーブル[#Data],3,FALSE)</f>
        <v>1株式・投信等</v>
      </c>
      <c r="AW29" s="65" t="str">
        <f>VLOOKUP($AC29,銘柄テーブル[#Data],4,FALSE)</f>
        <v>1株式</v>
      </c>
      <c r="AX29" s="65" t="str">
        <f>VLOOKUP($AC29,銘柄テーブル[#Data],5,FALSE)</f>
        <v>新興国</v>
      </c>
      <c r="AY29" s="65" t="str">
        <f>VLOOKUP($AC29,銘柄テーブル[#Data],6,FALSE)</f>
        <v>フィリピン</v>
      </c>
      <c r="AZ29" s="65" t="str">
        <f>VLOOKUP($AC29,銘柄テーブル[#Data],7,FALSE)</f>
        <v>02 米ドル（円換算）</v>
      </c>
    </row>
    <row r="30" spans="2:52" x14ac:dyDescent="0.4">
      <c r="B30" s="30">
        <v>44665</v>
      </c>
      <c r="C30" s="31">
        <v>29</v>
      </c>
      <c r="D30" s="32" t="s">
        <v>480</v>
      </c>
      <c r="E30" t="s">
        <v>487</v>
      </c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106"/>
      <c r="AA30" s="106"/>
      <c r="AB30" s="65">
        <f t="shared" si="2"/>
        <v>0</v>
      </c>
      <c r="AC30" s="65" t="str">
        <f t="shared" si="3"/>
        <v>0</v>
      </c>
      <c r="AD30" s="65" t="e">
        <f>VLOOKUP($AC30,銘柄テーブル[#Data],2,FALSE)</f>
        <v>#N/A</v>
      </c>
      <c r="AE30" s="65">
        <f t="shared" si="6"/>
        <v>0</v>
      </c>
      <c r="AF30" s="65">
        <f t="shared" si="6"/>
        <v>0</v>
      </c>
      <c r="AG30" s="65">
        <f t="shared" si="6"/>
        <v>0</v>
      </c>
      <c r="AH30" s="65">
        <f t="shared" si="6"/>
        <v>0</v>
      </c>
      <c r="AI30" s="65">
        <f t="shared" si="6"/>
        <v>0</v>
      </c>
      <c r="AJ30" s="65">
        <f t="shared" si="6"/>
        <v>0</v>
      </c>
      <c r="AK30" s="65">
        <f t="shared" si="6"/>
        <v>0</v>
      </c>
      <c r="AL30" s="65">
        <f t="shared" si="6"/>
        <v>0</v>
      </c>
      <c r="AM30" s="65">
        <f t="shared" si="6"/>
        <v>0</v>
      </c>
      <c r="AN30" s="65">
        <f t="shared" si="6"/>
        <v>0</v>
      </c>
      <c r="AO30" s="65">
        <f t="shared" si="6"/>
        <v>0</v>
      </c>
      <c r="AP30" s="66">
        <f t="shared" si="6"/>
        <v>0</v>
      </c>
      <c r="AQ30" s="65">
        <f t="shared" si="6"/>
        <v>0</v>
      </c>
      <c r="AR30" s="67">
        <f t="shared" si="6"/>
        <v>0</v>
      </c>
      <c r="AS30" s="68" t="e">
        <f t="shared" si="5"/>
        <v>#DIV/0!</v>
      </c>
      <c r="AT30" s="28"/>
      <c r="AU30" s="28"/>
      <c r="AV30" s="65" t="e">
        <f>VLOOKUP($AC30,銘柄テーブル[#Data],3,FALSE)</f>
        <v>#N/A</v>
      </c>
      <c r="AW30" s="65" t="e">
        <f>VLOOKUP($AC30,銘柄テーブル[#Data],4,FALSE)</f>
        <v>#N/A</v>
      </c>
      <c r="AX30" s="65" t="e">
        <f>VLOOKUP($AC30,銘柄テーブル[#Data],5,FALSE)</f>
        <v>#N/A</v>
      </c>
      <c r="AY30" s="65" t="e">
        <f>VLOOKUP($AC30,銘柄テーブル[#Data],6,FALSE)</f>
        <v>#N/A</v>
      </c>
      <c r="AZ30" s="65" t="e">
        <f>VLOOKUP($AC30,銘柄テーブル[#Data],7,FALSE)</f>
        <v>#N/A</v>
      </c>
    </row>
    <row r="31" spans="2:52" x14ac:dyDescent="0.4">
      <c r="B31" s="30">
        <v>44665</v>
      </c>
      <c r="C31" s="31">
        <v>30</v>
      </c>
      <c r="D31" s="32" t="s">
        <v>480</v>
      </c>
      <c r="E31" t="s">
        <v>487</v>
      </c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106"/>
      <c r="AA31" s="106"/>
      <c r="AB31" s="65">
        <f t="shared" si="2"/>
        <v>0</v>
      </c>
      <c r="AC31" s="65" t="str">
        <f t="shared" si="3"/>
        <v>0</v>
      </c>
      <c r="AD31" s="65" t="e">
        <f>VLOOKUP($AC31,銘柄テーブル[#Data],2,FALSE)</f>
        <v>#N/A</v>
      </c>
      <c r="AE31" s="65">
        <f t="shared" si="6"/>
        <v>0</v>
      </c>
      <c r="AF31" s="65">
        <f t="shared" si="6"/>
        <v>0</v>
      </c>
      <c r="AG31" s="65">
        <f t="shared" si="6"/>
        <v>0</v>
      </c>
      <c r="AH31" s="65">
        <f t="shared" si="6"/>
        <v>0</v>
      </c>
      <c r="AI31" s="65">
        <f t="shared" si="6"/>
        <v>0</v>
      </c>
      <c r="AJ31" s="65">
        <f t="shared" si="6"/>
        <v>0</v>
      </c>
      <c r="AK31" s="65">
        <f t="shared" si="6"/>
        <v>0</v>
      </c>
      <c r="AL31" s="65">
        <f t="shared" si="6"/>
        <v>0</v>
      </c>
      <c r="AM31" s="65">
        <f t="shared" si="6"/>
        <v>0</v>
      </c>
      <c r="AN31" s="65">
        <f t="shared" si="6"/>
        <v>0</v>
      </c>
      <c r="AO31" s="65">
        <f t="shared" si="6"/>
        <v>0</v>
      </c>
      <c r="AP31" s="66">
        <f t="shared" si="6"/>
        <v>0</v>
      </c>
      <c r="AQ31" s="65">
        <f t="shared" si="6"/>
        <v>0</v>
      </c>
      <c r="AR31" s="67">
        <f t="shared" si="6"/>
        <v>0</v>
      </c>
      <c r="AS31" s="68" t="e">
        <f t="shared" si="5"/>
        <v>#DIV/0!</v>
      </c>
      <c r="AT31" s="28"/>
      <c r="AU31" s="28"/>
      <c r="AV31" s="65" t="e">
        <f>VLOOKUP($AC31,銘柄テーブル[#Data],3,FALSE)</f>
        <v>#N/A</v>
      </c>
      <c r="AW31" s="65" t="e">
        <f>VLOOKUP($AC31,銘柄テーブル[#Data],4,FALSE)</f>
        <v>#N/A</v>
      </c>
      <c r="AX31" s="65" t="e">
        <f>VLOOKUP($AC31,銘柄テーブル[#Data],5,FALSE)</f>
        <v>#N/A</v>
      </c>
      <c r="AY31" s="65" t="e">
        <f>VLOOKUP($AC31,銘柄テーブル[#Data],6,FALSE)</f>
        <v>#N/A</v>
      </c>
      <c r="AZ31" s="65" t="e">
        <f>VLOOKUP($AC31,銘柄テーブル[#Data],7,FALSE)</f>
        <v>#N/A</v>
      </c>
    </row>
    <row r="32" spans="2:52" x14ac:dyDescent="0.4">
      <c r="B32" s="30">
        <v>44665</v>
      </c>
      <c r="C32" s="31">
        <v>31</v>
      </c>
      <c r="D32" s="32" t="s">
        <v>480</v>
      </c>
      <c r="E32" t="s">
        <v>487</v>
      </c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106"/>
      <c r="AA32" s="106"/>
      <c r="AB32" s="65">
        <f t="shared" si="2"/>
        <v>0</v>
      </c>
      <c r="AC32" s="65" t="str">
        <f t="shared" si="3"/>
        <v>0</v>
      </c>
      <c r="AD32" s="65" t="e">
        <f>VLOOKUP($AC32,銘柄テーブル[#Data],2,FALSE)</f>
        <v>#N/A</v>
      </c>
      <c r="AE32" s="65">
        <f t="shared" si="6"/>
        <v>0</v>
      </c>
      <c r="AF32" s="65">
        <f t="shared" si="6"/>
        <v>0</v>
      </c>
      <c r="AG32" s="65">
        <f t="shared" si="6"/>
        <v>0</v>
      </c>
      <c r="AH32" s="65">
        <f t="shared" si="6"/>
        <v>0</v>
      </c>
      <c r="AI32" s="65">
        <f t="shared" si="6"/>
        <v>0</v>
      </c>
      <c r="AJ32" s="65">
        <f t="shared" si="6"/>
        <v>0</v>
      </c>
      <c r="AK32" s="65">
        <f t="shared" si="6"/>
        <v>0</v>
      </c>
      <c r="AL32" s="65">
        <f t="shared" si="6"/>
        <v>0</v>
      </c>
      <c r="AM32" s="65">
        <f t="shared" si="6"/>
        <v>0</v>
      </c>
      <c r="AN32" s="65">
        <f t="shared" si="6"/>
        <v>0</v>
      </c>
      <c r="AO32" s="65">
        <f t="shared" si="6"/>
        <v>0</v>
      </c>
      <c r="AP32" s="66">
        <f t="shared" si="6"/>
        <v>0</v>
      </c>
      <c r="AQ32" s="65">
        <f t="shared" si="6"/>
        <v>0</v>
      </c>
      <c r="AR32" s="67">
        <f t="shared" si="6"/>
        <v>0</v>
      </c>
      <c r="AS32" s="68" t="e">
        <f t="shared" si="5"/>
        <v>#DIV/0!</v>
      </c>
      <c r="AT32" s="28"/>
      <c r="AU32" s="28"/>
      <c r="AV32" s="65" t="e">
        <f>VLOOKUP($AC32,銘柄テーブル[#Data],3,FALSE)</f>
        <v>#N/A</v>
      </c>
      <c r="AW32" s="65" t="e">
        <f>VLOOKUP($AC32,銘柄テーブル[#Data],4,FALSE)</f>
        <v>#N/A</v>
      </c>
      <c r="AX32" s="65" t="e">
        <f>VLOOKUP($AC32,銘柄テーブル[#Data],5,FALSE)</f>
        <v>#N/A</v>
      </c>
      <c r="AY32" s="65" t="e">
        <f>VLOOKUP($AC32,銘柄テーブル[#Data],6,FALSE)</f>
        <v>#N/A</v>
      </c>
      <c r="AZ32" s="65" t="e">
        <f>VLOOKUP($AC32,銘柄テーブル[#Data],7,FALSE)</f>
        <v>#N/A</v>
      </c>
    </row>
    <row r="33" spans="2:52" x14ac:dyDescent="0.4">
      <c r="B33" s="30">
        <v>44665</v>
      </c>
      <c r="C33" s="31">
        <v>32</v>
      </c>
      <c r="D33" s="32" t="s">
        <v>480</v>
      </c>
      <c r="E33" t="s">
        <v>487</v>
      </c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106"/>
      <c r="AA33" s="106"/>
      <c r="AB33" s="65">
        <f t="shared" si="2"/>
        <v>0</v>
      </c>
      <c r="AC33" s="65" t="str">
        <f t="shared" si="3"/>
        <v>0</v>
      </c>
      <c r="AD33" s="65" t="e">
        <f>VLOOKUP($AC33,銘柄テーブル[#Data],2,FALSE)</f>
        <v>#N/A</v>
      </c>
      <c r="AE33" s="65">
        <f t="shared" si="6"/>
        <v>0</v>
      </c>
      <c r="AF33" s="65">
        <f t="shared" si="6"/>
        <v>0</v>
      </c>
      <c r="AG33" s="65">
        <f t="shared" si="6"/>
        <v>0</v>
      </c>
      <c r="AH33" s="65">
        <f t="shared" si="6"/>
        <v>0</v>
      </c>
      <c r="AI33" s="65">
        <f t="shared" si="6"/>
        <v>0</v>
      </c>
      <c r="AJ33" s="65">
        <f t="shared" si="6"/>
        <v>0</v>
      </c>
      <c r="AK33" s="65">
        <f t="shared" si="6"/>
        <v>0</v>
      </c>
      <c r="AL33" s="65">
        <f t="shared" si="6"/>
        <v>0</v>
      </c>
      <c r="AM33" s="65">
        <f t="shared" si="6"/>
        <v>0</v>
      </c>
      <c r="AN33" s="65">
        <f t="shared" si="6"/>
        <v>0</v>
      </c>
      <c r="AO33" s="65">
        <f t="shared" si="6"/>
        <v>0</v>
      </c>
      <c r="AP33" s="66">
        <f t="shared" si="6"/>
        <v>0</v>
      </c>
      <c r="AQ33" s="65">
        <f t="shared" si="6"/>
        <v>0</v>
      </c>
      <c r="AR33" s="67">
        <f t="shared" si="6"/>
        <v>0</v>
      </c>
      <c r="AS33" s="68" t="e">
        <f t="shared" si="5"/>
        <v>#DIV/0!</v>
      </c>
      <c r="AT33" s="28"/>
      <c r="AU33" s="28"/>
      <c r="AV33" s="65" t="e">
        <f>VLOOKUP($AC33,銘柄テーブル[#Data],3,FALSE)</f>
        <v>#N/A</v>
      </c>
      <c r="AW33" s="65" t="e">
        <f>VLOOKUP($AC33,銘柄テーブル[#Data],4,FALSE)</f>
        <v>#N/A</v>
      </c>
      <c r="AX33" s="65" t="e">
        <f>VLOOKUP($AC33,銘柄テーブル[#Data],5,FALSE)</f>
        <v>#N/A</v>
      </c>
      <c r="AY33" s="65" t="e">
        <f>VLOOKUP($AC33,銘柄テーブル[#Data],6,FALSE)</f>
        <v>#N/A</v>
      </c>
      <c r="AZ33" s="65" t="e">
        <f>VLOOKUP($AC33,銘柄テーブル[#Data],7,FALSE)</f>
        <v>#N/A</v>
      </c>
    </row>
    <row r="34" spans="2:52" x14ac:dyDescent="0.4">
      <c r="B34" s="30">
        <v>44665</v>
      </c>
      <c r="C34" s="31">
        <v>33</v>
      </c>
      <c r="D34" s="32" t="s">
        <v>480</v>
      </c>
      <c r="E34" t="s">
        <v>487</v>
      </c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106"/>
      <c r="AA34" s="106"/>
      <c r="AB34" s="65">
        <f t="shared" si="2"/>
        <v>0</v>
      </c>
      <c r="AC34" s="65" t="str">
        <f t="shared" si="3"/>
        <v>0</v>
      </c>
      <c r="AD34" s="65" t="e">
        <f>VLOOKUP($AC34,銘柄テーブル[#Data],2,FALSE)</f>
        <v>#N/A</v>
      </c>
      <c r="AE34" s="65">
        <f t="shared" si="6"/>
        <v>0</v>
      </c>
      <c r="AF34" s="65">
        <f t="shared" si="6"/>
        <v>0</v>
      </c>
      <c r="AG34" s="65">
        <f t="shared" si="6"/>
        <v>0</v>
      </c>
      <c r="AH34" s="65">
        <f t="shared" si="6"/>
        <v>0</v>
      </c>
      <c r="AI34" s="65">
        <f t="shared" si="6"/>
        <v>0</v>
      </c>
      <c r="AJ34" s="65">
        <f t="shared" si="6"/>
        <v>0</v>
      </c>
      <c r="AK34" s="65">
        <f t="shared" si="6"/>
        <v>0</v>
      </c>
      <c r="AL34" s="65">
        <f t="shared" si="6"/>
        <v>0</v>
      </c>
      <c r="AM34" s="65">
        <f t="shared" si="6"/>
        <v>0</v>
      </c>
      <c r="AN34" s="65">
        <f t="shared" si="6"/>
        <v>0</v>
      </c>
      <c r="AO34" s="65">
        <f t="shared" si="6"/>
        <v>0</v>
      </c>
      <c r="AP34" s="66">
        <f t="shared" si="6"/>
        <v>0</v>
      </c>
      <c r="AQ34" s="65">
        <f t="shared" si="6"/>
        <v>0</v>
      </c>
      <c r="AR34" s="67">
        <f t="shared" si="6"/>
        <v>0</v>
      </c>
      <c r="AS34" s="68" t="e">
        <f t="shared" si="5"/>
        <v>#DIV/0!</v>
      </c>
      <c r="AT34" s="28"/>
      <c r="AU34" s="28"/>
      <c r="AV34" s="65" t="e">
        <f>VLOOKUP($AC34,銘柄テーブル[#Data],3,FALSE)</f>
        <v>#N/A</v>
      </c>
      <c r="AW34" s="65" t="e">
        <f>VLOOKUP($AC34,銘柄テーブル[#Data],4,FALSE)</f>
        <v>#N/A</v>
      </c>
      <c r="AX34" s="65" t="e">
        <f>VLOOKUP($AC34,銘柄テーブル[#Data],5,FALSE)</f>
        <v>#N/A</v>
      </c>
      <c r="AY34" s="65" t="e">
        <f>VLOOKUP($AC34,銘柄テーブル[#Data],6,FALSE)</f>
        <v>#N/A</v>
      </c>
      <c r="AZ34" s="65" t="e">
        <f>VLOOKUP($AC34,銘柄テーブル[#Data],7,FALSE)</f>
        <v>#N/A</v>
      </c>
    </row>
    <row r="35" spans="2:52" x14ac:dyDescent="0.4">
      <c r="B35" s="30">
        <v>44665</v>
      </c>
      <c r="C35" s="31">
        <v>34</v>
      </c>
      <c r="D35" s="32" t="s">
        <v>480</v>
      </c>
      <c r="E35" t="s">
        <v>487</v>
      </c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106"/>
      <c r="AA35" s="106"/>
      <c r="AB35" s="65">
        <f t="shared" si="2"/>
        <v>0</v>
      </c>
      <c r="AC35" s="65" t="str">
        <f t="shared" si="3"/>
        <v>0</v>
      </c>
      <c r="AD35" s="65" t="e">
        <f>VLOOKUP($AC35,銘柄テーブル[#Data],2,FALSE)</f>
        <v>#N/A</v>
      </c>
      <c r="AE35" s="65">
        <f t="shared" si="6"/>
        <v>0</v>
      </c>
      <c r="AF35" s="65">
        <f t="shared" si="6"/>
        <v>0</v>
      </c>
      <c r="AG35" s="65">
        <f t="shared" si="6"/>
        <v>0</v>
      </c>
      <c r="AH35" s="65">
        <f t="shared" si="6"/>
        <v>0</v>
      </c>
      <c r="AI35" s="65">
        <f t="shared" si="6"/>
        <v>0</v>
      </c>
      <c r="AJ35" s="65">
        <f t="shared" si="6"/>
        <v>0</v>
      </c>
      <c r="AK35" s="65">
        <f t="shared" si="6"/>
        <v>0</v>
      </c>
      <c r="AL35" s="65">
        <f t="shared" si="6"/>
        <v>0</v>
      </c>
      <c r="AM35" s="65">
        <f t="shared" si="6"/>
        <v>0</v>
      </c>
      <c r="AN35" s="65">
        <f t="shared" si="6"/>
        <v>0</v>
      </c>
      <c r="AO35" s="65">
        <f t="shared" si="6"/>
        <v>0</v>
      </c>
      <c r="AP35" s="66">
        <f t="shared" si="6"/>
        <v>0</v>
      </c>
      <c r="AQ35" s="65">
        <f t="shared" si="6"/>
        <v>0</v>
      </c>
      <c r="AR35" s="67">
        <f t="shared" si="6"/>
        <v>0</v>
      </c>
      <c r="AS35" s="68" t="e">
        <f t="shared" si="5"/>
        <v>#DIV/0!</v>
      </c>
      <c r="AT35" s="28"/>
      <c r="AU35" s="28"/>
      <c r="AV35" s="65" t="e">
        <f>VLOOKUP($AC35,銘柄テーブル[#Data],3,FALSE)</f>
        <v>#N/A</v>
      </c>
      <c r="AW35" s="65" t="e">
        <f>VLOOKUP($AC35,銘柄テーブル[#Data],4,FALSE)</f>
        <v>#N/A</v>
      </c>
      <c r="AX35" s="65" t="e">
        <f>VLOOKUP($AC35,銘柄テーブル[#Data],5,FALSE)</f>
        <v>#N/A</v>
      </c>
      <c r="AY35" s="65" t="e">
        <f>VLOOKUP($AC35,銘柄テーブル[#Data],6,FALSE)</f>
        <v>#N/A</v>
      </c>
      <c r="AZ35" s="65" t="e">
        <f>VLOOKUP($AC35,銘柄テーブル[#Data],7,FALSE)</f>
        <v>#N/A</v>
      </c>
    </row>
    <row r="36" spans="2:52" x14ac:dyDescent="0.4">
      <c r="B36" s="30">
        <v>44665</v>
      </c>
      <c r="C36" s="31">
        <v>35</v>
      </c>
      <c r="D36" s="32" t="s">
        <v>480</v>
      </c>
      <c r="E36" t="s">
        <v>487</v>
      </c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106"/>
      <c r="AA36" s="106"/>
      <c r="AB36" s="65">
        <f t="shared" si="2"/>
        <v>0</v>
      </c>
      <c r="AC36" s="65" t="str">
        <f t="shared" si="3"/>
        <v>0</v>
      </c>
      <c r="AD36" s="65" t="e">
        <f>VLOOKUP($AC36,銘柄テーブル[#Data],2,FALSE)</f>
        <v>#N/A</v>
      </c>
      <c r="AE36" s="65">
        <f t="shared" si="6"/>
        <v>0</v>
      </c>
      <c r="AF36" s="65">
        <f t="shared" si="6"/>
        <v>0</v>
      </c>
      <c r="AG36" s="65">
        <f t="shared" si="6"/>
        <v>0</v>
      </c>
      <c r="AH36" s="65">
        <f t="shared" si="6"/>
        <v>0</v>
      </c>
      <c r="AI36" s="65">
        <f t="shared" si="6"/>
        <v>0</v>
      </c>
      <c r="AJ36" s="65">
        <f t="shared" si="6"/>
        <v>0</v>
      </c>
      <c r="AK36" s="65">
        <f t="shared" si="6"/>
        <v>0</v>
      </c>
      <c r="AL36" s="65">
        <f t="shared" si="6"/>
        <v>0</v>
      </c>
      <c r="AM36" s="65">
        <f t="shared" si="6"/>
        <v>0</v>
      </c>
      <c r="AN36" s="65">
        <f t="shared" si="6"/>
        <v>0</v>
      </c>
      <c r="AO36" s="65">
        <f t="shared" si="6"/>
        <v>0</v>
      </c>
      <c r="AP36" s="66">
        <f t="shared" si="6"/>
        <v>0</v>
      </c>
      <c r="AQ36" s="65">
        <f t="shared" si="6"/>
        <v>0</v>
      </c>
      <c r="AR36" s="67">
        <f t="shared" si="6"/>
        <v>0</v>
      </c>
      <c r="AS36" s="68" t="e">
        <f t="shared" si="5"/>
        <v>#DIV/0!</v>
      </c>
      <c r="AT36" s="28"/>
      <c r="AU36" s="28"/>
      <c r="AV36" s="65" t="e">
        <f>VLOOKUP($AC36,銘柄テーブル[#Data],3,FALSE)</f>
        <v>#N/A</v>
      </c>
      <c r="AW36" s="65" t="e">
        <f>VLOOKUP($AC36,銘柄テーブル[#Data],4,FALSE)</f>
        <v>#N/A</v>
      </c>
      <c r="AX36" s="65" t="e">
        <f>VLOOKUP($AC36,銘柄テーブル[#Data],5,FALSE)</f>
        <v>#N/A</v>
      </c>
      <c r="AY36" s="65" t="e">
        <f>VLOOKUP($AC36,銘柄テーブル[#Data],6,FALSE)</f>
        <v>#N/A</v>
      </c>
      <c r="AZ36" s="65" t="e">
        <f>VLOOKUP($AC36,銘柄テーブル[#Data],7,FALSE)</f>
        <v>#N/A</v>
      </c>
    </row>
    <row r="37" spans="2:52" x14ac:dyDescent="0.4">
      <c r="B37" s="30">
        <v>44665</v>
      </c>
      <c r="C37" s="31">
        <v>36</v>
      </c>
      <c r="D37" s="32" t="s">
        <v>480</v>
      </c>
      <c r="E37" t="s">
        <v>487</v>
      </c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106"/>
      <c r="AA37" s="106"/>
      <c r="AB37" s="65">
        <f t="shared" si="2"/>
        <v>0</v>
      </c>
      <c r="AC37" s="65" t="str">
        <f t="shared" si="3"/>
        <v>0</v>
      </c>
      <c r="AD37" s="65" t="e">
        <f>VLOOKUP($AC37,銘柄テーブル[#Data],2,FALSE)</f>
        <v>#N/A</v>
      </c>
      <c r="AE37" s="65">
        <f t="shared" si="6"/>
        <v>0</v>
      </c>
      <c r="AF37" s="65">
        <f t="shared" si="6"/>
        <v>0</v>
      </c>
      <c r="AG37" s="65">
        <f t="shared" si="6"/>
        <v>0</v>
      </c>
      <c r="AH37" s="65">
        <f t="shared" si="6"/>
        <v>0</v>
      </c>
      <c r="AI37" s="65">
        <f t="shared" si="6"/>
        <v>0</v>
      </c>
      <c r="AJ37" s="65">
        <f t="shared" si="6"/>
        <v>0</v>
      </c>
      <c r="AK37" s="65">
        <f t="shared" si="6"/>
        <v>0</v>
      </c>
      <c r="AL37" s="65">
        <f t="shared" si="6"/>
        <v>0</v>
      </c>
      <c r="AM37" s="65">
        <f t="shared" si="6"/>
        <v>0</v>
      </c>
      <c r="AN37" s="65">
        <f t="shared" si="6"/>
        <v>0</v>
      </c>
      <c r="AO37" s="65">
        <f t="shared" si="6"/>
        <v>0</v>
      </c>
      <c r="AP37" s="66">
        <f t="shared" si="6"/>
        <v>0</v>
      </c>
      <c r="AQ37" s="65">
        <f t="shared" si="6"/>
        <v>0</v>
      </c>
      <c r="AR37" s="67">
        <f t="shared" si="6"/>
        <v>0</v>
      </c>
      <c r="AS37" s="68" t="e">
        <f t="shared" si="5"/>
        <v>#DIV/0!</v>
      </c>
      <c r="AT37" s="28"/>
      <c r="AU37" s="28"/>
      <c r="AV37" s="65" t="e">
        <f>VLOOKUP($AC37,銘柄テーブル[#Data],3,FALSE)</f>
        <v>#N/A</v>
      </c>
      <c r="AW37" s="65" t="e">
        <f>VLOOKUP($AC37,銘柄テーブル[#Data],4,FALSE)</f>
        <v>#N/A</v>
      </c>
      <c r="AX37" s="65" t="e">
        <f>VLOOKUP($AC37,銘柄テーブル[#Data],5,FALSE)</f>
        <v>#N/A</v>
      </c>
      <c r="AY37" s="65" t="e">
        <f>VLOOKUP($AC37,銘柄テーブル[#Data],6,FALSE)</f>
        <v>#N/A</v>
      </c>
      <c r="AZ37" s="65" t="e">
        <f>VLOOKUP($AC37,銘柄テーブル[#Data],7,FALSE)</f>
        <v>#N/A</v>
      </c>
    </row>
    <row r="38" spans="2:52" x14ac:dyDescent="0.4">
      <c r="B38" s="30">
        <v>44665</v>
      </c>
      <c r="C38" s="31">
        <v>37</v>
      </c>
      <c r="D38" s="32" t="s">
        <v>480</v>
      </c>
      <c r="E38" t="s">
        <v>487</v>
      </c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106"/>
      <c r="AA38" s="106"/>
      <c r="AB38" s="65">
        <f t="shared" si="2"/>
        <v>0</v>
      </c>
      <c r="AC38" s="65" t="str">
        <f t="shared" si="3"/>
        <v>0</v>
      </c>
      <c r="AD38" s="65" t="e">
        <f>VLOOKUP($AC38,銘柄テーブル[#Data],2,FALSE)</f>
        <v>#N/A</v>
      </c>
      <c r="AE38" s="65">
        <f t="shared" si="6"/>
        <v>0</v>
      </c>
      <c r="AF38" s="65">
        <f t="shared" si="6"/>
        <v>0</v>
      </c>
      <c r="AG38" s="65">
        <f t="shared" si="6"/>
        <v>0</v>
      </c>
      <c r="AH38" s="65">
        <f t="shared" si="6"/>
        <v>0</v>
      </c>
      <c r="AI38" s="65">
        <f t="shared" si="6"/>
        <v>0</v>
      </c>
      <c r="AJ38" s="65">
        <f t="shared" si="6"/>
        <v>0</v>
      </c>
      <c r="AK38" s="65">
        <f t="shared" si="6"/>
        <v>0</v>
      </c>
      <c r="AL38" s="65">
        <f t="shared" si="6"/>
        <v>0</v>
      </c>
      <c r="AM38" s="65">
        <f t="shared" si="6"/>
        <v>0</v>
      </c>
      <c r="AN38" s="65">
        <f t="shared" si="6"/>
        <v>0</v>
      </c>
      <c r="AO38" s="65">
        <f t="shared" si="6"/>
        <v>0</v>
      </c>
      <c r="AP38" s="66">
        <f t="shared" si="6"/>
        <v>0</v>
      </c>
      <c r="AQ38" s="65">
        <f t="shared" si="6"/>
        <v>0</v>
      </c>
      <c r="AR38" s="67">
        <f t="shared" si="6"/>
        <v>0</v>
      </c>
      <c r="AS38" s="68" t="e">
        <f t="shared" si="5"/>
        <v>#DIV/0!</v>
      </c>
      <c r="AT38" s="28"/>
      <c r="AU38" s="28"/>
      <c r="AV38" s="65" t="e">
        <f>VLOOKUP($AC38,銘柄テーブル[#Data],3,FALSE)</f>
        <v>#N/A</v>
      </c>
      <c r="AW38" s="65" t="e">
        <f>VLOOKUP($AC38,銘柄テーブル[#Data],4,FALSE)</f>
        <v>#N/A</v>
      </c>
      <c r="AX38" s="65" t="e">
        <f>VLOOKUP($AC38,銘柄テーブル[#Data],5,FALSE)</f>
        <v>#N/A</v>
      </c>
      <c r="AY38" s="65" t="e">
        <f>VLOOKUP($AC38,銘柄テーブル[#Data],6,FALSE)</f>
        <v>#N/A</v>
      </c>
      <c r="AZ38" s="65" t="e">
        <f>VLOOKUP($AC38,銘柄テーブル[#Data],7,FALSE)</f>
        <v>#N/A</v>
      </c>
    </row>
    <row r="39" spans="2:52" x14ac:dyDescent="0.4">
      <c r="B39" s="30">
        <v>44665</v>
      </c>
      <c r="C39" s="31">
        <v>38</v>
      </c>
      <c r="D39" s="32" t="s">
        <v>480</v>
      </c>
      <c r="E39" t="s">
        <v>487</v>
      </c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106"/>
      <c r="AA39" s="106"/>
      <c r="AB39" s="65">
        <f t="shared" si="2"/>
        <v>0</v>
      </c>
      <c r="AC39" s="65" t="str">
        <f t="shared" si="3"/>
        <v>0</v>
      </c>
      <c r="AD39" s="65" t="e">
        <f>VLOOKUP($AC39,銘柄テーブル[#Data],2,FALSE)</f>
        <v>#N/A</v>
      </c>
      <c r="AE39" s="65">
        <f t="shared" si="6"/>
        <v>0</v>
      </c>
      <c r="AF39" s="65">
        <f t="shared" si="6"/>
        <v>0</v>
      </c>
      <c r="AG39" s="65">
        <f t="shared" si="6"/>
        <v>0</v>
      </c>
      <c r="AH39" s="65">
        <f t="shared" si="6"/>
        <v>0</v>
      </c>
      <c r="AI39" s="65">
        <f t="shared" si="6"/>
        <v>0</v>
      </c>
      <c r="AJ39" s="65">
        <f t="shared" si="6"/>
        <v>0</v>
      </c>
      <c r="AK39" s="65">
        <f t="shared" si="6"/>
        <v>0</v>
      </c>
      <c r="AL39" s="65">
        <f t="shared" si="6"/>
        <v>0</v>
      </c>
      <c r="AM39" s="65">
        <f t="shared" si="6"/>
        <v>0</v>
      </c>
      <c r="AN39" s="65">
        <f t="shared" si="6"/>
        <v>0</v>
      </c>
      <c r="AO39" s="65">
        <f t="shared" si="6"/>
        <v>0</v>
      </c>
      <c r="AP39" s="66">
        <f t="shared" si="6"/>
        <v>0</v>
      </c>
      <c r="AQ39" s="65">
        <f t="shared" si="6"/>
        <v>0</v>
      </c>
      <c r="AR39" s="67">
        <f t="shared" si="6"/>
        <v>0</v>
      </c>
      <c r="AS39" s="68" t="e">
        <f t="shared" si="5"/>
        <v>#DIV/0!</v>
      </c>
      <c r="AT39" s="28"/>
      <c r="AU39" s="28"/>
      <c r="AV39" s="65" t="e">
        <f>VLOOKUP($AC39,銘柄テーブル[#Data],3,FALSE)</f>
        <v>#N/A</v>
      </c>
      <c r="AW39" s="65" t="e">
        <f>VLOOKUP($AC39,銘柄テーブル[#Data],4,FALSE)</f>
        <v>#N/A</v>
      </c>
      <c r="AX39" s="65" t="e">
        <f>VLOOKUP($AC39,銘柄テーブル[#Data],5,FALSE)</f>
        <v>#N/A</v>
      </c>
      <c r="AY39" s="65" t="e">
        <f>VLOOKUP($AC39,銘柄テーブル[#Data],6,FALSE)</f>
        <v>#N/A</v>
      </c>
      <c r="AZ39" s="65" t="e">
        <f>VLOOKUP($AC39,銘柄テーブル[#Data],7,FALSE)</f>
        <v>#N/A</v>
      </c>
    </row>
    <row r="40" spans="2:52" x14ac:dyDescent="0.4">
      <c r="B40" s="30">
        <v>44665</v>
      </c>
      <c r="C40" s="31">
        <v>39</v>
      </c>
      <c r="D40" s="32" t="s">
        <v>480</v>
      </c>
      <c r="E40" t="s">
        <v>487</v>
      </c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106"/>
      <c r="AA40" s="106"/>
      <c r="AB40" s="65">
        <f t="shared" si="2"/>
        <v>0</v>
      </c>
      <c r="AC40" s="65" t="str">
        <f t="shared" si="3"/>
        <v>0</v>
      </c>
      <c r="AD40" s="65" t="e">
        <f>VLOOKUP($AC40,銘柄テーブル[#Data],2,FALSE)</f>
        <v>#N/A</v>
      </c>
      <c r="AE40" s="65">
        <f t="shared" si="6"/>
        <v>0</v>
      </c>
      <c r="AF40" s="65">
        <f t="shared" si="6"/>
        <v>0</v>
      </c>
      <c r="AG40" s="65">
        <f t="shared" si="6"/>
        <v>0</v>
      </c>
      <c r="AH40" s="65">
        <f t="shared" si="6"/>
        <v>0</v>
      </c>
      <c r="AI40" s="65">
        <f t="shared" si="6"/>
        <v>0</v>
      </c>
      <c r="AJ40" s="65">
        <f t="shared" si="6"/>
        <v>0</v>
      </c>
      <c r="AK40" s="65">
        <f t="shared" si="6"/>
        <v>0</v>
      </c>
      <c r="AL40" s="65">
        <f t="shared" si="6"/>
        <v>0</v>
      </c>
      <c r="AM40" s="65">
        <f t="shared" si="6"/>
        <v>0</v>
      </c>
      <c r="AN40" s="65">
        <f t="shared" si="6"/>
        <v>0</v>
      </c>
      <c r="AO40" s="65">
        <f t="shared" si="6"/>
        <v>0</v>
      </c>
      <c r="AP40" s="66">
        <f t="shared" si="6"/>
        <v>0</v>
      </c>
      <c r="AQ40" s="65">
        <f t="shared" si="6"/>
        <v>0</v>
      </c>
      <c r="AR40" s="67">
        <f t="shared" si="6"/>
        <v>0</v>
      </c>
      <c r="AS40" s="68" t="e">
        <f t="shared" si="5"/>
        <v>#DIV/0!</v>
      </c>
      <c r="AT40" s="28"/>
      <c r="AU40" s="28"/>
      <c r="AV40" s="65" t="e">
        <f>VLOOKUP($AC40,銘柄テーブル[#Data],3,FALSE)</f>
        <v>#N/A</v>
      </c>
      <c r="AW40" s="65" t="e">
        <f>VLOOKUP($AC40,銘柄テーブル[#Data],4,FALSE)</f>
        <v>#N/A</v>
      </c>
      <c r="AX40" s="65" t="e">
        <f>VLOOKUP($AC40,銘柄テーブル[#Data],5,FALSE)</f>
        <v>#N/A</v>
      </c>
      <c r="AY40" s="65" t="e">
        <f>VLOOKUP($AC40,銘柄テーブル[#Data],6,FALSE)</f>
        <v>#N/A</v>
      </c>
      <c r="AZ40" s="65" t="e">
        <f>VLOOKUP($AC40,銘柄テーブル[#Data],7,FALSE)</f>
        <v>#N/A</v>
      </c>
    </row>
    <row r="41" spans="2:52" x14ac:dyDescent="0.4">
      <c r="B41" s="30">
        <v>44665</v>
      </c>
      <c r="C41" s="31">
        <v>40</v>
      </c>
      <c r="D41" s="32" t="s">
        <v>480</v>
      </c>
      <c r="E41" t="s">
        <v>487</v>
      </c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106"/>
      <c r="AA41" s="106"/>
      <c r="AB41" s="65">
        <f t="shared" si="2"/>
        <v>0</v>
      </c>
      <c r="AC41" s="65" t="str">
        <f t="shared" si="3"/>
        <v>0</v>
      </c>
      <c r="AD41" s="65" t="e">
        <f>VLOOKUP($AC41,銘柄テーブル[#Data],2,FALSE)</f>
        <v>#N/A</v>
      </c>
      <c r="AE41" s="65">
        <f t="shared" si="6"/>
        <v>0</v>
      </c>
      <c r="AF41" s="65">
        <f t="shared" si="6"/>
        <v>0</v>
      </c>
      <c r="AG41" s="65">
        <f t="shared" si="6"/>
        <v>0</v>
      </c>
      <c r="AH41" s="65">
        <f t="shared" si="6"/>
        <v>0</v>
      </c>
      <c r="AI41" s="65">
        <f t="shared" si="6"/>
        <v>0</v>
      </c>
      <c r="AJ41" s="65">
        <f t="shared" si="6"/>
        <v>0</v>
      </c>
      <c r="AK41" s="65">
        <f t="shared" si="6"/>
        <v>0</v>
      </c>
      <c r="AL41" s="65">
        <f t="shared" si="6"/>
        <v>0</v>
      </c>
      <c r="AM41" s="65">
        <f t="shared" si="6"/>
        <v>0</v>
      </c>
      <c r="AN41" s="65">
        <f t="shared" si="6"/>
        <v>0</v>
      </c>
      <c r="AO41" s="65">
        <f t="shared" si="6"/>
        <v>0</v>
      </c>
      <c r="AP41" s="66">
        <f t="shared" si="6"/>
        <v>0</v>
      </c>
      <c r="AQ41" s="65">
        <f t="shared" si="6"/>
        <v>0</v>
      </c>
      <c r="AR41" s="67">
        <f t="shared" si="6"/>
        <v>0</v>
      </c>
      <c r="AS41" s="68" t="e">
        <f t="shared" si="5"/>
        <v>#DIV/0!</v>
      </c>
      <c r="AT41" s="28"/>
      <c r="AU41" s="28"/>
      <c r="AV41" s="65" t="e">
        <f>VLOOKUP($AC41,銘柄テーブル[#Data],3,FALSE)</f>
        <v>#N/A</v>
      </c>
      <c r="AW41" s="65" t="e">
        <f>VLOOKUP($AC41,銘柄テーブル[#Data],4,FALSE)</f>
        <v>#N/A</v>
      </c>
      <c r="AX41" s="65" t="e">
        <f>VLOOKUP($AC41,銘柄テーブル[#Data],5,FALSE)</f>
        <v>#N/A</v>
      </c>
      <c r="AY41" s="65" t="e">
        <f>VLOOKUP($AC41,銘柄テーブル[#Data],6,FALSE)</f>
        <v>#N/A</v>
      </c>
      <c r="AZ41" s="65" t="e">
        <f>VLOOKUP($AC41,銘柄テーブル[#Data],7,FALSE)</f>
        <v>#N/A</v>
      </c>
    </row>
    <row r="42" spans="2:52" x14ac:dyDescent="0.4">
      <c r="B42" s="30">
        <v>44665</v>
      </c>
      <c r="C42" s="31">
        <v>41</v>
      </c>
      <c r="D42" s="32" t="s">
        <v>480</v>
      </c>
      <c r="E42" t="s">
        <v>487</v>
      </c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106"/>
      <c r="AA42" s="106"/>
      <c r="AB42" s="65">
        <f t="shared" si="2"/>
        <v>0</v>
      </c>
      <c r="AC42" s="65" t="str">
        <f t="shared" si="3"/>
        <v>0</v>
      </c>
      <c r="AD42" s="65" t="e">
        <f>VLOOKUP($AC42,銘柄テーブル[#Data],2,FALSE)</f>
        <v>#N/A</v>
      </c>
      <c r="AE42" s="65">
        <f t="shared" si="6"/>
        <v>0</v>
      </c>
      <c r="AF42" s="65">
        <f t="shared" si="6"/>
        <v>0</v>
      </c>
      <c r="AG42" s="65">
        <f t="shared" si="6"/>
        <v>0</v>
      </c>
      <c r="AH42" s="65">
        <f t="shared" si="6"/>
        <v>0</v>
      </c>
      <c r="AI42" s="65">
        <f t="shared" si="6"/>
        <v>0</v>
      </c>
      <c r="AJ42" s="65">
        <f t="shared" si="6"/>
        <v>0</v>
      </c>
      <c r="AK42" s="65">
        <f t="shared" si="6"/>
        <v>0</v>
      </c>
      <c r="AL42" s="65">
        <f t="shared" si="6"/>
        <v>0</v>
      </c>
      <c r="AM42" s="65">
        <f t="shared" si="6"/>
        <v>0</v>
      </c>
      <c r="AN42" s="65">
        <f t="shared" si="6"/>
        <v>0</v>
      </c>
      <c r="AO42" s="65">
        <f t="shared" si="6"/>
        <v>0</v>
      </c>
      <c r="AP42" s="66">
        <f t="shared" si="6"/>
        <v>0</v>
      </c>
      <c r="AQ42" s="65">
        <f t="shared" si="6"/>
        <v>0</v>
      </c>
      <c r="AR42" s="67">
        <f t="shared" si="6"/>
        <v>0</v>
      </c>
      <c r="AS42" s="68" t="e">
        <f t="shared" si="5"/>
        <v>#DIV/0!</v>
      </c>
      <c r="AT42" s="28"/>
      <c r="AU42" s="28"/>
      <c r="AV42" s="65" t="e">
        <f>VLOOKUP($AC42,銘柄テーブル[#Data],3,FALSE)</f>
        <v>#N/A</v>
      </c>
      <c r="AW42" s="65" t="e">
        <f>VLOOKUP($AC42,銘柄テーブル[#Data],4,FALSE)</f>
        <v>#N/A</v>
      </c>
      <c r="AX42" s="65" t="e">
        <f>VLOOKUP($AC42,銘柄テーブル[#Data],5,FALSE)</f>
        <v>#N/A</v>
      </c>
      <c r="AY42" s="65" t="e">
        <f>VLOOKUP($AC42,銘柄テーブル[#Data],6,FALSE)</f>
        <v>#N/A</v>
      </c>
      <c r="AZ42" s="65" t="e">
        <f>VLOOKUP($AC42,銘柄テーブル[#Data],7,FALSE)</f>
        <v>#N/A</v>
      </c>
    </row>
    <row r="43" spans="2:52" x14ac:dyDescent="0.4">
      <c r="B43" s="30">
        <v>44665</v>
      </c>
      <c r="C43" s="31">
        <v>42</v>
      </c>
      <c r="D43" s="32" t="s">
        <v>480</v>
      </c>
      <c r="E43" t="s">
        <v>487</v>
      </c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106"/>
      <c r="AA43" s="106"/>
      <c r="AB43" s="65">
        <f t="shared" si="2"/>
        <v>0</v>
      </c>
      <c r="AC43" s="65" t="str">
        <f t="shared" si="3"/>
        <v>0</v>
      </c>
      <c r="AD43" s="65" t="e">
        <f>VLOOKUP($AC43,銘柄テーブル[#Data],2,FALSE)</f>
        <v>#N/A</v>
      </c>
      <c r="AE43" s="65">
        <f t="shared" si="6"/>
        <v>0</v>
      </c>
      <c r="AF43" s="65">
        <f t="shared" si="6"/>
        <v>0</v>
      </c>
      <c r="AG43" s="65">
        <f t="shared" si="6"/>
        <v>0</v>
      </c>
      <c r="AH43" s="65">
        <f t="shared" si="6"/>
        <v>0</v>
      </c>
      <c r="AI43" s="65">
        <f t="shared" si="6"/>
        <v>0</v>
      </c>
      <c r="AJ43" s="65">
        <f t="shared" si="6"/>
        <v>0</v>
      </c>
      <c r="AK43" s="65">
        <f t="shared" si="6"/>
        <v>0</v>
      </c>
      <c r="AL43" s="65">
        <f t="shared" si="6"/>
        <v>0</v>
      </c>
      <c r="AM43" s="65">
        <f t="shared" si="6"/>
        <v>0</v>
      </c>
      <c r="AN43" s="65">
        <f t="shared" si="6"/>
        <v>0</v>
      </c>
      <c r="AO43" s="65">
        <f t="shared" si="6"/>
        <v>0</v>
      </c>
      <c r="AP43" s="66">
        <f t="shared" si="6"/>
        <v>0</v>
      </c>
      <c r="AQ43" s="65">
        <f t="shared" si="6"/>
        <v>0</v>
      </c>
      <c r="AR43" s="67">
        <f t="shared" si="6"/>
        <v>0</v>
      </c>
      <c r="AS43" s="68" t="e">
        <f t="shared" si="5"/>
        <v>#DIV/0!</v>
      </c>
      <c r="AT43" s="28"/>
      <c r="AU43" s="28"/>
      <c r="AV43" s="65" t="e">
        <f>VLOOKUP($AC43,銘柄テーブル[#Data],3,FALSE)</f>
        <v>#N/A</v>
      </c>
      <c r="AW43" s="65" t="e">
        <f>VLOOKUP($AC43,銘柄テーブル[#Data],4,FALSE)</f>
        <v>#N/A</v>
      </c>
      <c r="AX43" s="65" t="e">
        <f>VLOOKUP($AC43,銘柄テーブル[#Data],5,FALSE)</f>
        <v>#N/A</v>
      </c>
      <c r="AY43" s="65" t="e">
        <f>VLOOKUP($AC43,銘柄テーブル[#Data],6,FALSE)</f>
        <v>#N/A</v>
      </c>
      <c r="AZ43" s="65" t="e">
        <f>VLOOKUP($AC43,銘柄テーブル[#Data],7,FALSE)</f>
        <v>#N/A</v>
      </c>
    </row>
    <row r="44" spans="2:52" x14ac:dyDescent="0.4">
      <c r="B44" s="30">
        <v>44665</v>
      </c>
      <c r="C44" s="31">
        <v>43</v>
      </c>
      <c r="D44" s="32" t="s">
        <v>480</v>
      </c>
      <c r="E44" t="s">
        <v>487</v>
      </c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106"/>
      <c r="AA44" s="106"/>
      <c r="AB44" s="65">
        <f t="shared" si="2"/>
        <v>0</v>
      </c>
      <c r="AC44" s="65" t="str">
        <f t="shared" si="3"/>
        <v>0</v>
      </c>
      <c r="AD44" s="65" t="e">
        <f>VLOOKUP($AC44,銘柄テーブル[#Data],2,FALSE)</f>
        <v>#N/A</v>
      </c>
      <c r="AE44" s="65">
        <f t="shared" si="6"/>
        <v>0</v>
      </c>
      <c r="AF44" s="65">
        <f t="shared" si="6"/>
        <v>0</v>
      </c>
      <c r="AG44" s="65">
        <f t="shared" si="6"/>
        <v>0</v>
      </c>
      <c r="AH44" s="65">
        <f t="shared" si="6"/>
        <v>0</v>
      </c>
      <c r="AI44" s="65">
        <f t="shared" si="6"/>
        <v>0</v>
      </c>
      <c r="AJ44" s="65">
        <f t="shared" si="6"/>
        <v>0</v>
      </c>
      <c r="AK44" s="65">
        <f t="shared" si="6"/>
        <v>0</v>
      </c>
      <c r="AL44" s="65">
        <f t="shared" si="6"/>
        <v>0</v>
      </c>
      <c r="AM44" s="65">
        <f t="shared" si="6"/>
        <v>0</v>
      </c>
      <c r="AN44" s="65">
        <f t="shared" si="6"/>
        <v>0</v>
      </c>
      <c r="AO44" s="65">
        <f t="shared" si="6"/>
        <v>0</v>
      </c>
      <c r="AP44" s="66">
        <f t="shared" si="6"/>
        <v>0</v>
      </c>
      <c r="AQ44" s="65">
        <f t="shared" si="6"/>
        <v>0</v>
      </c>
      <c r="AR44" s="67">
        <f t="shared" si="6"/>
        <v>0</v>
      </c>
      <c r="AS44" s="68" t="e">
        <f t="shared" si="5"/>
        <v>#DIV/0!</v>
      </c>
      <c r="AT44" s="28"/>
      <c r="AU44" s="28"/>
      <c r="AV44" s="65" t="e">
        <f>VLOOKUP($AC44,銘柄テーブル[#Data],3,FALSE)</f>
        <v>#N/A</v>
      </c>
      <c r="AW44" s="65" t="e">
        <f>VLOOKUP($AC44,銘柄テーブル[#Data],4,FALSE)</f>
        <v>#N/A</v>
      </c>
      <c r="AX44" s="65" t="e">
        <f>VLOOKUP($AC44,銘柄テーブル[#Data],5,FALSE)</f>
        <v>#N/A</v>
      </c>
      <c r="AY44" s="65" t="e">
        <f>VLOOKUP($AC44,銘柄テーブル[#Data],6,FALSE)</f>
        <v>#N/A</v>
      </c>
      <c r="AZ44" s="65" t="e">
        <f>VLOOKUP($AC44,銘柄テーブル[#Data],7,FALSE)</f>
        <v>#N/A</v>
      </c>
    </row>
    <row r="45" spans="2:52" x14ac:dyDescent="0.4">
      <c r="B45" s="30">
        <v>44665</v>
      </c>
      <c r="C45" s="31">
        <v>44</v>
      </c>
      <c r="D45" s="32" t="s">
        <v>480</v>
      </c>
      <c r="E45" t="s">
        <v>487</v>
      </c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106"/>
      <c r="AA45" s="106"/>
      <c r="AB45" s="65">
        <f t="shared" si="2"/>
        <v>0</v>
      </c>
      <c r="AC45" s="65" t="str">
        <f t="shared" si="3"/>
        <v>0</v>
      </c>
      <c r="AD45" s="65" t="e">
        <f>VLOOKUP($AC45,銘柄テーブル[#Data],2,FALSE)</f>
        <v>#N/A</v>
      </c>
      <c r="AE45" s="65">
        <f t="shared" si="6"/>
        <v>0</v>
      </c>
      <c r="AF45" s="65">
        <f t="shared" si="6"/>
        <v>0</v>
      </c>
      <c r="AG45" s="65">
        <f t="shared" si="6"/>
        <v>0</v>
      </c>
      <c r="AH45" s="65">
        <f t="shared" si="6"/>
        <v>0</v>
      </c>
      <c r="AI45" s="65">
        <f t="shared" si="6"/>
        <v>0</v>
      </c>
      <c r="AJ45" s="65">
        <f t="shared" si="6"/>
        <v>0</v>
      </c>
      <c r="AK45" s="65">
        <f t="shared" si="6"/>
        <v>0</v>
      </c>
      <c r="AL45" s="65">
        <f t="shared" si="6"/>
        <v>0</v>
      </c>
      <c r="AM45" s="65">
        <f t="shared" si="6"/>
        <v>0</v>
      </c>
      <c r="AN45" s="65">
        <f t="shared" si="6"/>
        <v>0</v>
      </c>
      <c r="AO45" s="65">
        <f t="shared" si="6"/>
        <v>0</v>
      </c>
      <c r="AP45" s="66">
        <f t="shared" si="6"/>
        <v>0</v>
      </c>
      <c r="AQ45" s="65">
        <f t="shared" si="6"/>
        <v>0</v>
      </c>
      <c r="AR45" s="67">
        <f t="shared" si="6"/>
        <v>0</v>
      </c>
      <c r="AS45" s="68" t="e">
        <f t="shared" si="5"/>
        <v>#DIV/0!</v>
      </c>
      <c r="AT45" s="28"/>
      <c r="AU45" s="28"/>
      <c r="AV45" s="65" t="e">
        <f>VLOOKUP($AC45,銘柄テーブル[#Data],3,FALSE)</f>
        <v>#N/A</v>
      </c>
      <c r="AW45" s="65" t="e">
        <f>VLOOKUP($AC45,銘柄テーブル[#Data],4,FALSE)</f>
        <v>#N/A</v>
      </c>
      <c r="AX45" s="65" t="e">
        <f>VLOOKUP($AC45,銘柄テーブル[#Data],5,FALSE)</f>
        <v>#N/A</v>
      </c>
      <c r="AY45" s="65" t="e">
        <f>VLOOKUP($AC45,銘柄テーブル[#Data],6,FALSE)</f>
        <v>#N/A</v>
      </c>
      <c r="AZ45" s="65" t="e">
        <f>VLOOKUP($AC45,銘柄テーブル[#Data],7,FALSE)</f>
        <v>#N/A</v>
      </c>
    </row>
    <row r="46" spans="2:52" x14ac:dyDescent="0.4">
      <c r="B46" s="30">
        <v>44665</v>
      </c>
      <c r="C46" s="31">
        <v>45</v>
      </c>
      <c r="D46" s="32" t="s">
        <v>480</v>
      </c>
      <c r="E46" t="s">
        <v>487</v>
      </c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106"/>
      <c r="AA46" s="106"/>
      <c r="AB46" s="65">
        <f t="shared" si="2"/>
        <v>0</v>
      </c>
      <c r="AC46" s="65" t="str">
        <f t="shared" si="3"/>
        <v>0</v>
      </c>
      <c r="AD46" s="65" t="e">
        <f>VLOOKUP($AC46,銘柄テーブル[#Data],2,FALSE)</f>
        <v>#N/A</v>
      </c>
      <c r="AE46" s="65">
        <f t="shared" si="6"/>
        <v>0</v>
      </c>
      <c r="AF46" s="65">
        <f t="shared" si="6"/>
        <v>0</v>
      </c>
      <c r="AG46" s="65">
        <f t="shared" si="6"/>
        <v>0</v>
      </c>
      <c r="AH46" s="65">
        <f t="shared" si="6"/>
        <v>0</v>
      </c>
      <c r="AI46" s="65">
        <f t="shared" si="6"/>
        <v>0</v>
      </c>
      <c r="AJ46" s="65">
        <f t="shared" si="6"/>
        <v>0</v>
      </c>
      <c r="AK46" s="65">
        <f t="shared" si="6"/>
        <v>0</v>
      </c>
      <c r="AL46" s="65">
        <f t="shared" si="6"/>
        <v>0</v>
      </c>
      <c r="AM46" s="65">
        <f t="shared" si="6"/>
        <v>0</v>
      </c>
      <c r="AN46" s="65">
        <f t="shared" si="6"/>
        <v>0</v>
      </c>
      <c r="AO46" s="65">
        <f t="shared" si="6"/>
        <v>0</v>
      </c>
      <c r="AP46" s="66">
        <f t="shared" si="6"/>
        <v>0</v>
      </c>
      <c r="AQ46" s="65">
        <f t="shared" si="6"/>
        <v>0</v>
      </c>
      <c r="AR46" s="67">
        <f t="shared" si="6"/>
        <v>0</v>
      </c>
      <c r="AS46" s="68" t="e">
        <f t="shared" si="5"/>
        <v>#DIV/0!</v>
      </c>
      <c r="AT46" s="28"/>
      <c r="AU46" s="28"/>
      <c r="AV46" s="65" t="e">
        <f>VLOOKUP($AC46,銘柄テーブル[#Data],3,FALSE)</f>
        <v>#N/A</v>
      </c>
      <c r="AW46" s="65" t="e">
        <f>VLOOKUP($AC46,銘柄テーブル[#Data],4,FALSE)</f>
        <v>#N/A</v>
      </c>
      <c r="AX46" s="65" t="e">
        <f>VLOOKUP($AC46,銘柄テーブル[#Data],5,FALSE)</f>
        <v>#N/A</v>
      </c>
      <c r="AY46" s="65" t="e">
        <f>VLOOKUP($AC46,銘柄テーブル[#Data],6,FALSE)</f>
        <v>#N/A</v>
      </c>
      <c r="AZ46" s="65" t="e">
        <f>VLOOKUP($AC46,銘柄テーブル[#Data],7,FALSE)</f>
        <v>#N/A</v>
      </c>
    </row>
    <row r="47" spans="2:52" ht="19.5" thickBot="1" x14ac:dyDescent="0.45">
      <c r="B47" s="30">
        <v>44665</v>
      </c>
      <c r="C47" s="31">
        <v>46</v>
      </c>
      <c r="D47" s="32" t="s">
        <v>480</v>
      </c>
      <c r="E47" t="s">
        <v>487</v>
      </c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106"/>
      <c r="AA47" s="106"/>
      <c r="AB47" s="65">
        <f t="shared" si="2"/>
        <v>0</v>
      </c>
      <c r="AC47" s="65" t="str">
        <f t="shared" si="3"/>
        <v>0</v>
      </c>
      <c r="AD47" s="65" t="e">
        <f>VLOOKUP($AC47,銘柄テーブル[#Data],2,FALSE)</f>
        <v>#N/A</v>
      </c>
      <c r="AE47" s="65">
        <f t="shared" si="6"/>
        <v>0</v>
      </c>
      <c r="AF47" s="65">
        <f t="shared" si="6"/>
        <v>0</v>
      </c>
      <c r="AG47" s="65">
        <f t="shared" si="6"/>
        <v>0</v>
      </c>
      <c r="AH47" s="65">
        <f t="shared" ref="AH47:AR47" si="7">N47</f>
        <v>0</v>
      </c>
      <c r="AI47" s="65">
        <f t="shared" si="7"/>
        <v>0</v>
      </c>
      <c r="AJ47" s="65">
        <f t="shared" si="7"/>
        <v>0</v>
      </c>
      <c r="AK47" s="65">
        <f t="shared" si="7"/>
        <v>0</v>
      </c>
      <c r="AL47" s="65">
        <f t="shared" si="7"/>
        <v>0</v>
      </c>
      <c r="AM47" s="65">
        <f t="shared" si="7"/>
        <v>0</v>
      </c>
      <c r="AN47" s="65">
        <f t="shared" si="7"/>
        <v>0</v>
      </c>
      <c r="AO47" s="65">
        <f t="shared" si="7"/>
        <v>0</v>
      </c>
      <c r="AP47" s="66">
        <f t="shared" si="7"/>
        <v>0</v>
      </c>
      <c r="AQ47" s="65">
        <f t="shared" si="7"/>
        <v>0</v>
      </c>
      <c r="AR47" s="67">
        <f t="shared" si="7"/>
        <v>0</v>
      </c>
      <c r="AS47" s="68" t="e">
        <f t="shared" si="5"/>
        <v>#DIV/0!</v>
      </c>
      <c r="AT47" s="28"/>
      <c r="AU47" s="28"/>
      <c r="AV47" s="65" t="e">
        <f>VLOOKUP($AC47,銘柄テーブル[#Data],3,FALSE)</f>
        <v>#N/A</v>
      </c>
      <c r="AW47" s="65" t="e">
        <f>VLOOKUP($AC47,銘柄テーブル[#Data],4,FALSE)</f>
        <v>#N/A</v>
      </c>
      <c r="AX47" s="65" t="e">
        <f>VLOOKUP($AC47,銘柄テーブル[#Data],5,FALSE)</f>
        <v>#N/A</v>
      </c>
      <c r="AY47" s="65" t="e">
        <f>VLOOKUP($AC47,銘柄テーブル[#Data],6,FALSE)</f>
        <v>#N/A</v>
      </c>
      <c r="AZ47" s="65" t="e">
        <f>VLOOKUP($AC47,銘柄テーブル[#Data],7,FALSE)</f>
        <v>#N/A</v>
      </c>
    </row>
    <row r="48" spans="2:52" ht="19.5" thickBot="1" x14ac:dyDescent="0.45">
      <c r="B48" s="30">
        <v>44665</v>
      </c>
      <c r="C48" s="31">
        <v>47</v>
      </c>
      <c r="D48" s="37" t="s">
        <v>514</v>
      </c>
      <c r="E48" s="33" t="s">
        <v>481</v>
      </c>
      <c r="F48" s="33" t="s">
        <v>482</v>
      </c>
      <c r="G48" s="34" t="s">
        <v>74</v>
      </c>
      <c r="H48" s="33" t="s">
        <v>457</v>
      </c>
      <c r="I48" s="35" t="s">
        <v>458</v>
      </c>
      <c r="J48" s="36" t="s">
        <v>459</v>
      </c>
      <c r="K48" s="36" t="s">
        <v>460</v>
      </c>
      <c r="L48" s="36" t="s">
        <v>461</v>
      </c>
      <c r="M48" s="36" t="s">
        <v>462</v>
      </c>
      <c r="N48" s="36" t="s">
        <v>463</v>
      </c>
      <c r="O48" s="36" t="s">
        <v>464</v>
      </c>
      <c r="P48" s="36" t="s">
        <v>465</v>
      </c>
      <c r="Q48" s="36" t="s">
        <v>466</v>
      </c>
      <c r="R48" s="36" t="s">
        <v>467</v>
      </c>
      <c r="S48" s="36" t="s">
        <v>468</v>
      </c>
      <c r="T48" s="36" t="s">
        <v>469</v>
      </c>
      <c r="U48" s="36" t="s">
        <v>470</v>
      </c>
      <c r="V48" s="36" t="s">
        <v>471</v>
      </c>
      <c r="W48" s="36" t="s">
        <v>472</v>
      </c>
      <c r="X48" s="36" t="s">
        <v>473</v>
      </c>
      <c r="Y48" s="36" t="s">
        <v>474</v>
      </c>
      <c r="Z48" s="105"/>
      <c r="AA48" s="105"/>
      <c r="AB48" s="36" t="s">
        <v>483</v>
      </c>
      <c r="AC48" s="38"/>
      <c r="AD48" s="36"/>
      <c r="AE48" s="36"/>
      <c r="AF48" s="36"/>
      <c r="AG48" s="36"/>
      <c r="AH48" s="39"/>
      <c r="AI48" s="36"/>
      <c r="AJ48" s="39"/>
      <c r="AK48" s="36"/>
      <c r="AL48" s="36"/>
      <c r="AM48" s="36"/>
      <c r="AN48" s="36"/>
      <c r="AO48" s="36"/>
      <c r="AP48" s="40"/>
      <c r="AQ48" s="36"/>
      <c r="AR48" s="41"/>
      <c r="AS48" s="42"/>
      <c r="AT48" s="43"/>
      <c r="AU48" s="43"/>
      <c r="AV48" s="36"/>
      <c r="AW48" s="36"/>
      <c r="AX48" s="36"/>
      <c r="AY48" s="36"/>
      <c r="AZ48" s="36"/>
    </row>
    <row r="49" spans="2:52" ht="15.6" customHeight="1" thickBot="1" x14ac:dyDescent="0.45">
      <c r="B49" s="30">
        <v>44665</v>
      </c>
      <c r="C49" s="31">
        <v>48</v>
      </c>
      <c r="D49" s="37" t="s">
        <v>514</v>
      </c>
      <c r="E49" s="44" t="s">
        <v>481</v>
      </c>
      <c r="F49" s="45" t="s">
        <v>484</v>
      </c>
      <c r="G49" s="17" t="s">
        <v>74</v>
      </c>
      <c r="H49" s="46" t="s">
        <v>9</v>
      </c>
      <c r="I49" s="47">
        <v>100000</v>
      </c>
      <c r="J49" s="17"/>
      <c r="K49" s="17"/>
      <c r="L49" s="17"/>
      <c r="M49" s="17"/>
      <c r="N49" s="17"/>
      <c r="O49" s="17"/>
      <c r="Z49" s="106"/>
      <c r="AA49" s="106"/>
      <c r="AB49" s="17"/>
      <c r="AC49" s="48" t="s">
        <v>485</v>
      </c>
      <c r="AD49" s="17" t="str">
        <f>VLOOKUP($AC49,銘柄テーブル[#Data],2,FALSE)</f>
        <v>楽天銀行・普通口座</v>
      </c>
      <c r="AE49" s="17" t="s">
        <v>486</v>
      </c>
      <c r="AF49" s="17"/>
      <c r="AG49" s="17"/>
      <c r="AH49" s="49"/>
      <c r="AI49" s="17"/>
      <c r="AJ49" s="49"/>
      <c r="AK49" s="17"/>
      <c r="AL49" s="17"/>
      <c r="AM49" s="17"/>
      <c r="AN49" s="17"/>
      <c r="AO49" s="17"/>
      <c r="AP49" s="50">
        <f>I49</f>
        <v>100000</v>
      </c>
      <c r="AQ49" s="17"/>
      <c r="AR49" s="51"/>
      <c r="AS49" s="52">
        <f t="shared" ref="AS49:AS94" si="8">AR49/(AP49-AR49)</f>
        <v>0</v>
      </c>
      <c r="AT49" s="28"/>
      <c r="AU49" s="28"/>
      <c r="AV49" s="53" t="str">
        <f>VLOOKUP($AC49,銘柄テーブル[#Data],3,FALSE)</f>
        <v>2現金・米国債など</v>
      </c>
      <c r="AW49" s="53" t="str">
        <f>VLOOKUP($AC49,銘柄テーブル[#Data],4,FALSE)</f>
        <v>2現金</v>
      </c>
      <c r="AX49" s="53" t="str">
        <f>VLOOKUP($AC49,銘柄テーブル[#Data],5,FALSE)</f>
        <v>現預金</v>
      </c>
      <c r="AY49" s="53" t="str">
        <f>VLOOKUP($AC49,銘柄テーブル[#Data],6,FALSE)</f>
        <v>現預金</v>
      </c>
      <c r="AZ49" s="53" t="str">
        <f>VLOOKUP($AC49,銘柄テーブル[#Data],7,FALSE)</f>
        <v>01 日本円</v>
      </c>
    </row>
    <row r="50" spans="2:52" ht="19.5" thickBot="1" x14ac:dyDescent="0.45">
      <c r="B50" s="30">
        <v>44665</v>
      </c>
      <c r="C50" s="31">
        <v>49</v>
      </c>
      <c r="D50" s="37" t="s">
        <v>514</v>
      </c>
      <c r="E50" s="44" t="s">
        <v>481</v>
      </c>
      <c r="F50" s="44"/>
      <c r="G50" s="17" t="s">
        <v>74</v>
      </c>
      <c r="H50" s="17"/>
      <c r="I50" s="17"/>
      <c r="J50" s="17"/>
      <c r="K50" s="17"/>
      <c r="L50" s="17"/>
      <c r="M50" s="17"/>
      <c r="N50" s="17"/>
      <c r="O50" s="17"/>
      <c r="Z50" s="106"/>
      <c r="AA50" s="106"/>
      <c r="AB50" s="17"/>
      <c r="AC50" s="54"/>
      <c r="AD50" s="17"/>
      <c r="AE50" s="17" t="s">
        <v>486</v>
      </c>
      <c r="AF50" s="17"/>
      <c r="AG50" s="17"/>
      <c r="AH50" s="49"/>
      <c r="AI50" s="17"/>
      <c r="AJ50" s="49"/>
      <c r="AK50" s="17"/>
      <c r="AL50" s="17"/>
      <c r="AM50" s="17"/>
      <c r="AN50" s="17"/>
      <c r="AO50" s="17"/>
      <c r="AP50" s="55"/>
      <c r="AQ50" s="17"/>
      <c r="AR50" s="51"/>
      <c r="AS50" s="52" t="e">
        <f t="shared" si="8"/>
        <v>#DIV/0!</v>
      </c>
      <c r="AT50" s="28"/>
      <c r="AU50" s="28"/>
      <c r="AV50" s="53" t="e">
        <f>VLOOKUP($AC50,銘柄テーブル[#Data],3,FALSE)</f>
        <v>#N/A</v>
      </c>
      <c r="AW50" s="53" t="e">
        <f>VLOOKUP($AC50,銘柄テーブル[#Data],4,FALSE)</f>
        <v>#N/A</v>
      </c>
      <c r="AX50" s="53" t="e">
        <f>VLOOKUP($AC50,銘柄テーブル[#Data],5,FALSE)</f>
        <v>#N/A</v>
      </c>
      <c r="AY50" s="53" t="e">
        <f>VLOOKUP($AC50,銘柄テーブル[#Data],6,FALSE)</f>
        <v>#N/A</v>
      </c>
      <c r="AZ50" s="53" t="e">
        <f>VLOOKUP($AC50,銘柄テーブル[#Data],7,FALSE)</f>
        <v>#N/A</v>
      </c>
    </row>
    <row r="51" spans="2:52" ht="19.5" thickBot="1" x14ac:dyDescent="0.45">
      <c r="B51" s="30">
        <v>44665</v>
      </c>
      <c r="C51" s="31">
        <v>50</v>
      </c>
      <c r="D51" s="37" t="s">
        <v>514</v>
      </c>
      <c r="E51" s="56" t="s">
        <v>487</v>
      </c>
      <c r="F51" s="56" t="s">
        <v>488</v>
      </c>
      <c r="G51" s="34" t="s">
        <v>489</v>
      </c>
      <c r="H51" s="57" t="s">
        <v>490</v>
      </c>
      <c r="I51" s="57" t="s">
        <v>491</v>
      </c>
      <c r="J51" s="57" t="s">
        <v>492</v>
      </c>
      <c r="K51" s="57" t="s">
        <v>493</v>
      </c>
      <c r="L51" s="57" t="s">
        <v>494</v>
      </c>
      <c r="M51" s="57" t="s">
        <v>495</v>
      </c>
      <c r="N51" s="57" t="s">
        <v>496</v>
      </c>
      <c r="O51" s="57" t="s">
        <v>497</v>
      </c>
      <c r="P51" s="57" t="s">
        <v>498</v>
      </c>
      <c r="Q51" s="57" t="s">
        <v>499</v>
      </c>
      <c r="R51" s="57" t="s">
        <v>500</v>
      </c>
      <c r="S51" s="57" t="s">
        <v>501</v>
      </c>
      <c r="T51" s="57" t="s">
        <v>502</v>
      </c>
      <c r="U51" s="57" t="s">
        <v>503</v>
      </c>
      <c r="V51" s="57" t="s">
        <v>504</v>
      </c>
      <c r="W51" s="57" t="s">
        <v>505</v>
      </c>
      <c r="X51" s="57" t="s">
        <v>506</v>
      </c>
      <c r="Y51" s="57" t="s">
        <v>507</v>
      </c>
      <c r="Z51" s="105"/>
      <c r="AA51" s="105"/>
      <c r="AB51" s="36" t="s">
        <v>508</v>
      </c>
      <c r="AC51" s="38"/>
      <c r="AD51" s="36"/>
      <c r="AE51" s="36"/>
      <c r="AF51" s="36"/>
      <c r="AG51" s="36"/>
      <c r="AH51" s="39"/>
      <c r="AI51" s="36"/>
      <c r="AJ51" s="39"/>
      <c r="AK51" s="36"/>
      <c r="AL51" s="36"/>
      <c r="AM51" s="36"/>
      <c r="AN51" s="36"/>
      <c r="AO51" s="36"/>
      <c r="AP51" s="40"/>
      <c r="AQ51" s="36"/>
      <c r="AR51" s="41"/>
      <c r="AS51" s="42"/>
      <c r="AT51" s="43"/>
      <c r="AU51" s="43"/>
      <c r="AV51" s="36"/>
      <c r="AW51" s="36"/>
      <c r="AX51" s="36"/>
      <c r="AY51" s="36"/>
      <c r="AZ51" s="36"/>
    </row>
    <row r="52" spans="2:52" ht="19.5" thickBot="1" x14ac:dyDescent="0.45">
      <c r="B52" s="30">
        <v>44665</v>
      </c>
      <c r="C52" s="31">
        <v>51</v>
      </c>
      <c r="D52" s="37" t="s">
        <v>514</v>
      </c>
      <c r="E52" t="s">
        <v>487</v>
      </c>
      <c r="F52" s="45" t="s">
        <v>484</v>
      </c>
      <c r="G52" s="17" t="s">
        <v>74</v>
      </c>
      <c r="H52" s="58" t="s">
        <v>7</v>
      </c>
      <c r="I52" s="59">
        <v>200000</v>
      </c>
      <c r="J52" s="17"/>
      <c r="K52" s="17"/>
      <c r="L52" s="17" t="s">
        <v>509</v>
      </c>
      <c r="M52" s="17" t="s">
        <v>509</v>
      </c>
      <c r="N52" s="17" t="s">
        <v>509</v>
      </c>
      <c r="O52" s="17"/>
      <c r="Z52" s="106"/>
      <c r="AA52" s="106"/>
      <c r="AB52" s="17"/>
      <c r="AC52" s="48" t="s">
        <v>510</v>
      </c>
      <c r="AD52" s="17" t="str">
        <f>VLOOKUP($AC52,銘柄テーブル[#Data],2,FALSE)</f>
        <v>楽天証券・預り金</v>
      </c>
      <c r="AE52" s="17" t="s">
        <v>486</v>
      </c>
      <c r="AF52" s="17"/>
      <c r="AG52" s="17"/>
      <c r="AH52" s="49"/>
      <c r="AI52" s="17"/>
      <c r="AJ52" s="49"/>
      <c r="AK52" s="17"/>
      <c r="AL52" s="17"/>
      <c r="AM52" s="17"/>
      <c r="AN52" s="17"/>
      <c r="AO52" s="17"/>
      <c r="AP52" s="50">
        <f>I52</f>
        <v>200000</v>
      </c>
      <c r="AQ52" s="17"/>
      <c r="AR52" s="51"/>
      <c r="AS52" s="52">
        <f t="shared" ref="AS52:AS53" si="9">AR52/(AP52-AR52)</f>
        <v>0</v>
      </c>
      <c r="AT52" s="28"/>
      <c r="AU52" s="28"/>
      <c r="AV52" s="53" t="str">
        <f>VLOOKUP($AC52,銘柄テーブル[#Data],3,FALSE)</f>
        <v>2現金・米国債など</v>
      </c>
      <c r="AW52" s="53" t="str">
        <f>VLOOKUP($AC52,銘柄テーブル[#Data],4,FALSE)</f>
        <v>2現金</v>
      </c>
      <c r="AX52" s="53" t="str">
        <f>VLOOKUP($AC52,銘柄テーブル[#Data],5,FALSE)</f>
        <v>預り金</v>
      </c>
      <c r="AY52" s="53" t="str">
        <f>VLOOKUP($AC52,銘柄テーブル[#Data],6,FALSE)</f>
        <v>預り金</v>
      </c>
      <c r="AZ52" s="53" t="str">
        <f>VLOOKUP($AC52,銘柄テーブル[#Data],7,FALSE)</f>
        <v>01 日本円</v>
      </c>
    </row>
    <row r="53" spans="2:52" ht="19.5" thickBot="1" x14ac:dyDescent="0.45">
      <c r="B53" s="30">
        <v>44665</v>
      </c>
      <c r="C53" s="31">
        <v>52</v>
      </c>
      <c r="D53" s="37" t="s">
        <v>514</v>
      </c>
      <c r="E53" t="s">
        <v>487</v>
      </c>
      <c r="F53" s="17"/>
      <c r="G53" s="17" t="s">
        <v>74</v>
      </c>
      <c r="H53" s="46" t="s">
        <v>8</v>
      </c>
      <c r="I53" s="60">
        <v>300000</v>
      </c>
      <c r="J53" s="17"/>
      <c r="K53" s="17"/>
      <c r="L53" s="17"/>
      <c r="M53" s="17"/>
      <c r="N53" s="17"/>
      <c r="O53" s="17"/>
      <c r="Z53" s="106"/>
      <c r="AA53" s="106"/>
      <c r="AB53" s="17"/>
      <c r="AC53" s="48" t="s">
        <v>511</v>
      </c>
      <c r="AD53" s="17" t="str">
        <f>VLOOKUP($AC53,銘柄テーブル[#Data],2,FALSE)</f>
        <v>楽天証券・外貨預り金</v>
      </c>
      <c r="AE53" s="17" t="s">
        <v>486</v>
      </c>
      <c r="AF53" s="17"/>
      <c r="AG53" s="17"/>
      <c r="AH53" s="49"/>
      <c r="AI53" s="17"/>
      <c r="AJ53" s="49"/>
      <c r="AK53" s="17"/>
      <c r="AL53" s="17"/>
      <c r="AM53" s="17"/>
      <c r="AN53" s="17"/>
      <c r="AO53" s="17"/>
      <c r="AP53" s="50">
        <f>I53</f>
        <v>300000</v>
      </c>
      <c r="AQ53" s="17"/>
      <c r="AR53" s="51"/>
      <c r="AS53" s="52">
        <f t="shared" si="9"/>
        <v>0</v>
      </c>
      <c r="AT53" s="28"/>
      <c r="AU53" s="28"/>
      <c r="AV53" s="53" t="str">
        <f>VLOOKUP($AC53,銘柄テーブル[#Data],3,FALSE)</f>
        <v>2現金・米国債など</v>
      </c>
      <c r="AW53" s="53" t="str">
        <f>VLOOKUP($AC53,銘柄テーブル[#Data],4,FALSE)</f>
        <v>2現金</v>
      </c>
      <c r="AX53" s="53" t="str">
        <f>VLOOKUP($AC53,銘柄テーブル[#Data],5,FALSE)</f>
        <v>預り金</v>
      </c>
      <c r="AY53" s="53" t="str">
        <f>VLOOKUP($AC53,銘柄テーブル[#Data],6,FALSE)</f>
        <v>預り金</v>
      </c>
      <c r="AZ53" s="53" t="str">
        <f>VLOOKUP($AC53,銘柄テーブル[#Data],7,FALSE)</f>
        <v>02 米ドル（円換算）</v>
      </c>
    </row>
    <row r="54" spans="2:52" x14ac:dyDescent="0.4">
      <c r="B54" s="30">
        <v>44665</v>
      </c>
      <c r="C54" s="31">
        <v>53</v>
      </c>
      <c r="D54" s="37" t="s">
        <v>514</v>
      </c>
      <c r="E54" t="s">
        <v>487</v>
      </c>
      <c r="F54" s="17"/>
      <c r="G54" s="17" t="s">
        <v>74</v>
      </c>
      <c r="H54" s="17"/>
      <c r="I54" s="17"/>
      <c r="J54" s="17"/>
      <c r="K54" s="17"/>
      <c r="L54" s="17"/>
      <c r="M54" s="17"/>
      <c r="N54" s="17"/>
      <c r="O54" s="17"/>
      <c r="Z54" s="106"/>
      <c r="AA54" s="106"/>
      <c r="AB54" s="17"/>
      <c r="AC54" s="54"/>
      <c r="AD54" s="17"/>
      <c r="AE54" s="17" t="s">
        <v>486</v>
      </c>
      <c r="AF54" s="17"/>
      <c r="AG54" s="17"/>
      <c r="AH54" s="49"/>
      <c r="AI54" s="17"/>
      <c r="AJ54" s="49"/>
      <c r="AK54" s="17"/>
      <c r="AL54" s="17"/>
      <c r="AM54" s="17"/>
      <c r="AN54" s="17"/>
      <c r="AO54" s="17"/>
      <c r="AP54" s="55"/>
      <c r="AQ54" s="17"/>
      <c r="AR54" s="51"/>
      <c r="AS54" s="52" t="e">
        <f t="shared" si="8"/>
        <v>#DIV/0!</v>
      </c>
      <c r="AT54" s="28"/>
      <c r="AU54" s="28"/>
      <c r="AV54" s="53" t="e">
        <f>VLOOKUP($AC54,銘柄テーブル[#Data],3,FALSE)</f>
        <v>#N/A</v>
      </c>
      <c r="AW54" s="53" t="e">
        <f>VLOOKUP($AC54,銘柄テーブル[#Data],4,FALSE)</f>
        <v>#N/A</v>
      </c>
      <c r="AX54" s="53" t="e">
        <f>VLOOKUP($AC54,銘柄テーブル[#Data],5,FALSE)</f>
        <v>#N/A</v>
      </c>
      <c r="AY54" s="53" t="e">
        <f>VLOOKUP($AC54,銘柄テーブル[#Data],6,FALSE)</f>
        <v>#N/A</v>
      </c>
      <c r="AZ54" s="53" t="e">
        <f>VLOOKUP($AC54,銘柄テーブル[#Data],7,FALSE)</f>
        <v>#N/A</v>
      </c>
    </row>
    <row r="55" spans="2:52" ht="19.5" thickBot="1" x14ac:dyDescent="0.45">
      <c r="B55" s="30">
        <v>44665</v>
      </c>
      <c r="C55" s="31">
        <v>54</v>
      </c>
      <c r="D55" s="37" t="s">
        <v>514</v>
      </c>
      <c r="E55" t="s">
        <v>487</v>
      </c>
      <c r="F55" s="17"/>
      <c r="G55" s="17" t="s">
        <v>74</v>
      </c>
      <c r="H55" s="17"/>
      <c r="I55" s="17"/>
      <c r="J55" s="17"/>
      <c r="K55" s="17"/>
      <c r="L55" s="17"/>
      <c r="M55" s="17"/>
      <c r="N55" s="17"/>
      <c r="O55" s="17"/>
      <c r="Z55" s="106"/>
      <c r="AA55" s="106"/>
      <c r="AB55" s="17"/>
      <c r="AC55" s="54"/>
      <c r="AD55" s="17"/>
      <c r="AE55" s="17" t="s">
        <v>486</v>
      </c>
      <c r="AF55" s="17"/>
      <c r="AG55" s="17"/>
      <c r="AH55" s="49"/>
      <c r="AI55" s="17"/>
      <c r="AJ55" s="49"/>
      <c r="AK55" s="17"/>
      <c r="AL55" s="17"/>
      <c r="AM55" s="17"/>
      <c r="AN55" s="17"/>
      <c r="AO55" s="17"/>
      <c r="AP55" s="55"/>
      <c r="AQ55" s="17"/>
      <c r="AR55" s="51"/>
      <c r="AS55" s="52" t="e">
        <f t="shared" si="8"/>
        <v>#DIV/0!</v>
      </c>
      <c r="AT55" s="28"/>
      <c r="AU55" s="28"/>
      <c r="AV55" s="53" t="e">
        <f>VLOOKUP($AC55,銘柄テーブル[#Data],3,FALSE)</f>
        <v>#N/A</v>
      </c>
      <c r="AW55" s="53" t="e">
        <f>VLOOKUP($AC55,銘柄テーブル[#Data],4,FALSE)</f>
        <v>#N/A</v>
      </c>
      <c r="AX55" s="53" t="e">
        <f>VLOOKUP($AC55,銘柄テーブル[#Data],5,FALSE)</f>
        <v>#N/A</v>
      </c>
      <c r="AY55" s="53" t="e">
        <f>VLOOKUP($AC55,銘柄テーブル[#Data],6,FALSE)</f>
        <v>#N/A</v>
      </c>
      <c r="AZ55" s="53" t="e">
        <f>VLOOKUP($AC55,銘柄テーブル[#Data],7,FALSE)</f>
        <v>#N/A</v>
      </c>
    </row>
    <row r="56" spans="2:52" ht="19.5" thickBot="1" x14ac:dyDescent="0.45">
      <c r="B56" s="30">
        <v>44665</v>
      </c>
      <c r="C56" s="31">
        <v>55</v>
      </c>
      <c r="D56" s="37" t="s">
        <v>514</v>
      </c>
      <c r="E56" t="s">
        <v>487</v>
      </c>
      <c r="F56" s="56" t="s">
        <v>488</v>
      </c>
      <c r="G56" s="34" t="s">
        <v>489</v>
      </c>
      <c r="H56" s="57" t="s">
        <v>490</v>
      </c>
      <c r="I56" s="57" t="s">
        <v>491</v>
      </c>
      <c r="J56" s="57" t="s">
        <v>492</v>
      </c>
      <c r="K56" s="57" t="s">
        <v>493</v>
      </c>
      <c r="L56" s="57" t="s">
        <v>494</v>
      </c>
      <c r="M56" s="57" t="s">
        <v>495</v>
      </c>
      <c r="N56" s="57" t="s">
        <v>496</v>
      </c>
      <c r="O56" s="57" t="s">
        <v>497</v>
      </c>
      <c r="P56" s="57" t="s">
        <v>498</v>
      </c>
      <c r="Q56" s="57" t="s">
        <v>499</v>
      </c>
      <c r="R56" s="57" t="s">
        <v>500</v>
      </c>
      <c r="S56" s="57" t="s">
        <v>501</v>
      </c>
      <c r="T56" s="57" t="s">
        <v>502</v>
      </c>
      <c r="U56" s="57" t="s">
        <v>503</v>
      </c>
      <c r="V56" s="57" t="s">
        <v>504</v>
      </c>
      <c r="W56" s="57" t="s">
        <v>505</v>
      </c>
      <c r="X56" s="57" t="s">
        <v>506</v>
      </c>
      <c r="Y56" s="57" t="s">
        <v>507</v>
      </c>
      <c r="Z56" s="105"/>
      <c r="AA56" s="105"/>
      <c r="AB56" s="36" t="s">
        <v>508</v>
      </c>
      <c r="AC56" s="38"/>
      <c r="AD56" s="36"/>
      <c r="AE56" s="36"/>
      <c r="AF56" s="36"/>
      <c r="AG56" s="36"/>
      <c r="AH56" s="39"/>
      <c r="AI56" s="36"/>
      <c r="AJ56" s="39"/>
      <c r="AK56" s="36"/>
      <c r="AL56" s="36"/>
      <c r="AM56" s="36"/>
      <c r="AN56" s="36"/>
      <c r="AO56" s="36"/>
      <c r="AP56" s="40"/>
      <c r="AQ56" s="36"/>
      <c r="AR56" s="41"/>
      <c r="AS56" s="42"/>
      <c r="AT56" s="43"/>
      <c r="AU56" s="43"/>
      <c r="AV56" s="36"/>
      <c r="AW56" s="36"/>
      <c r="AX56" s="36"/>
      <c r="AY56" s="36"/>
      <c r="AZ56" s="36"/>
    </row>
    <row r="57" spans="2:52" x14ac:dyDescent="0.4">
      <c r="B57" s="30">
        <v>44665</v>
      </c>
      <c r="C57" s="31">
        <v>56</v>
      </c>
      <c r="D57" s="37" t="s">
        <v>514</v>
      </c>
      <c r="E57" t="s">
        <v>487</v>
      </c>
      <c r="F57" s="61" t="s">
        <v>512</v>
      </c>
      <c r="G57" s="62"/>
      <c r="H57" s="53" t="s">
        <v>4</v>
      </c>
      <c r="I57" s="53">
        <v>1540</v>
      </c>
      <c r="J57" s="53" t="s">
        <v>21</v>
      </c>
      <c r="K57" s="63" t="s">
        <v>22</v>
      </c>
      <c r="L57" s="53">
        <v>1</v>
      </c>
      <c r="M57" s="53" t="s">
        <v>23</v>
      </c>
      <c r="N57" s="53">
        <v>5900</v>
      </c>
      <c r="O57" s="64" t="s">
        <v>24</v>
      </c>
      <c r="P57" s="53">
        <v>6358</v>
      </c>
      <c r="Q57" s="53" t="s">
        <v>24</v>
      </c>
      <c r="R57" s="53"/>
      <c r="S57" s="53"/>
      <c r="T57" s="53">
        <v>-11</v>
      </c>
      <c r="U57" s="53" t="s">
        <v>24</v>
      </c>
      <c r="V57" s="53">
        <v>6358</v>
      </c>
      <c r="W57" s="53" t="s">
        <v>3</v>
      </c>
      <c r="X57" s="53">
        <v>458</v>
      </c>
      <c r="Y57" s="53">
        <v>7.76</v>
      </c>
      <c r="Z57" s="106"/>
      <c r="AA57" s="106"/>
      <c r="AB57" s="65" t="str">
        <f t="shared" ref="AB57:AB94" si="10">H57</f>
        <v>国内株式</v>
      </c>
      <c r="AC57" s="65" t="str">
        <f t="shared" ref="AC57:AC94" si="11">TEXT(IF(I57="",J57,I57),"@")</f>
        <v>1540</v>
      </c>
      <c r="AD57" s="65" t="str">
        <f>VLOOKUP($AC57,銘柄テーブル[#Data],2,FALSE)</f>
        <v>純金上場信託</v>
      </c>
      <c r="AE57" s="65" t="str">
        <f t="shared" ref="AE57:AR74" si="12">K57</f>
        <v>特定</v>
      </c>
      <c r="AF57" s="65">
        <f t="shared" si="12"/>
        <v>1</v>
      </c>
      <c r="AG57" s="65" t="str">
        <f t="shared" si="12"/>
        <v>株</v>
      </c>
      <c r="AH57" s="65">
        <f t="shared" si="12"/>
        <v>5900</v>
      </c>
      <c r="AI57" s="65" t="str">
        <f t="shared" si="12"/>
        <v>円</v>
      </c>
      <c r="AJ57" s="65">
        <f t="shared" si="12"/>
        <v>6358</v>
      </c>
      <c r="AK57" s="65" t="str">
        <f t="shared" si="12"/>
        <v>円</v>
      </c>
      <c r="AL57" s="65">
        <f t="shared" si="12"/>
        <v>0</v>
      </c>
      <c r="AM57" s="65">
        <f t="shared" si="12"/>
        <v>0</v>
      </c>
      <c r="AN57" s="65">
        <f t="shared" si="12"/>
        <v>-11</v>
      </c>
      <c r="AO57" s="65" t="str">
        <f t="shared" si="12"/>
        <v>円</v>
      </c>
      <c r="AP57" s="66">
        <f t="shared" si="12"/>
        <v>6358</v>
      </c>
      <c r="AQ57" s="65" t="str">
        <f t="shared" si="12"/>
        <v>-</v>
      </c>
      <c r="AR57" s="67">
        <f t="shared" si="12"/>
        <v>458</v>
      </c>
      <c r="AS57" s="68">
        <f t="shared" si="8"/>
        <v>7.7627118644067794E-2</v>
      </c>
      <c r="AT57" s="28"/>
      <c r="AU57" s="28"/>
      <c r="AV57" s="65" t="str">
        <f>VLOOKUP($AC57,銘柄テーブル[#Data],3,FALSE)</f>
        <v>3貴金属･ｺﾓ・仮通</v>
      </c>
      <c r="AW57" s="65" t="str">
        <f>VLOOKUP($AC57,銘柄テーブル[#Data],4,FALSE)</f>
        <v>3貴金属</v>
      </c>
      <c r="AX57" s="65" t="str">
        <f>VLOOKUP($AC57,銘柄テーブル[#Data],5,FALSE)</f>
        <v>ゴールド</v>
      </c>
      <c r="AY57" s="65" t="str">
        <f>VLOOKUP($AC57,銘柄テーブル[#Data],6,FALSE)</f>
        <v>国内・ゴールド</v>
      </c>
      <c r="AZ57" s="65" t="str">
        <f>VLOOKUP($AC57,銘柄テーブル[#Data],7,FALSE)</f>
        <v>01 日本円</v>
      </c>
    </row>
    <row r="58" spans="2:52" x14ac:dyDescent="0.4">
      <c r="B58" s="30">
        <v>44665</v>
      </c>
      <c r="C58" s="31">
        <v>57</v>
      </c>
      <c r="D58" s="37" t="s">
        <v>514</v>
      </c>
      <c r="E58" t="s">
        <v>487</v>
      </c>
      <c r="F58" s="61" t="s">
        <v>513</v>
      </c>
      <c r="H58" s="53" t="s">
        <v>4</v>
      </c>
      <c r="I58" s="53">
        <v>1540</v>
      </c>
      <c r="J58" s="53" t="s">
        <v>21</v>
      </c>
      <c r="K58" s="53" t="s">
        <v>25</v>
      </c>
      <c r="L58" s="53">
        <v>20</v>
      </c>
      <c r="M58" s="53" t="s">
        <v>23</v>
      </c>
      <c r="N58" s="53">
        <v>5954</v>
      </c>
      <c r="O58" s="53" t="s">
        <v>24</v>
      </c>
      <c r="P58" s="53">
        <v>6358</v>
      </c>
      <c r="Q58" s="53" t="s">
        <v>24</v>
      </c>
      <c r="R58" s="53"/>
      <c r="S58" s="53"/>
      <c r="T58" s="53">
        <v>-11</v>
      </c>
      <c r="U58" s="53" t="s">
        <v>24</v>
      </c>
      <c r="V58" s="53">
        <v>127160</v>
      </c>
      <c r="W58" s="53" t="s">
        <v>3</v>
      </c>
      <c r="X58" s="53">
        <v>8080</v>
      </c>
      <c r="Y58" s="53">
        <v>6.78</v>
      </c>
      <c r="Z58" s="106"/>
      <c r="AA58" s="106"/>
      <c r="AB58" s="65" t="str">
        <f t="shared" si="10"/>
        <v>国内株式</v>
      </c>
      <c r="AC58" s="65" t="str">
        <f t="shared" si="11"/>
        <v>1540</v>
      </c>
      <c r="AD58" s="65" t="str">
        <f>VLOOKUP($AC58,銘柄テーブル[#Data],2,FALSE)</f>
        <v>純金上場信託</v>
      </c>
      <c r="AE58" s="65" t="str">
        <f t="shared" si="12"/>
        <v>NISA</v>
      </c>
      <c r="AF58" s="65">
        <f t="shared" si="12"/>
        <v>20</v>
      </c>
      <c r="AG58" s="65" t="str">
        <f t="shared" si="12"/>
        <v>株</v>
      </c>
      <c r="AH58" s="65">
        <f t="shared" si="12"/>
        <v>5954</v>
      </c>
      <c r="AI58" s="65" t="str">
        <f t="shared" si="12"/>
        <v>円</v>
      </c>
      <c r="AJ58" s="65">
        <f t="shared" si="12"/>
        <v>6358</v>
      </c>
      <c r="AK58" s="65" t="str">
        <f t="shared" si="12"/>
        <v>円</v>
      </c>
      <c r="AL58" s="65">
        <f t="shared" si="12"/>
        <v>0</v>
      </c>
      <c r="AM58" s="65">
        <f t="shared" si="12"/>
        <v>0</v>
      </c>
      <c r="AN58" s="65">
        <f t="shared" si="12"/>
        <v>-11</v>
      </c>
      <c r="AO58" s="65" t="str">
        <f t="shared" si="12"/>
        <v>円</v>
      </c>
      <c r="AP58" s="66">
        <f t="shared" si="12"/>
        <v>127160</v>
      </c>
      <c r="AQ58" s="65" t="str">
        <f t="shared" si="12"/>
        <v>-</v>
      </c>
      <c r="AR58" s="67">
        <f t="shared" si="12"/>
        <v>8080</v>
      </c>
      <c r="AS58" s="68">
        <f t="shared" si="8"/>
        <v>6.7853543836076585E-2</v>
      </c>
      <c r="AT58" s="28"/>
      <c r="AU58" s="28"/>
      <c r="AV58" s="65" t="str">
        <f>VLOOKUP($AC58,銘柄テーブル[#Data],3,FALSE)</f>
        <v>3貴金属･ｺﾓ・仮通</v>
      </c>
      <c r="AW58" s="65" t="str">
        <f>VLOOKUP($AC58,銘柄テーブル[#Data],4,FALSE)</f>
        <v>3貴金属</v>
      </c>
      <c r="AX58" s="65" t="str">
        <f>VLOOKUP($AC58,銘柄テーブル[#Data],5,FALSE)</f>
        <v>ゴールド</v>
      </c>
      <c r="AY58" s="65" t="str">
        <f>VLOOKUP($AC58,銘柄テーブル[#Data],6,FALSE)</f>
        <v>国内・ゴールド</v>
      </c>
      <c r="AZ58" s="65" t="str">
        <f>VLOOKUP($AC58,銘柄テーブル[#Data],7,FALSE)</f>
        <v>01 日本円</v>
      </c>
    </row>
    <row r="59" spans="2:52" x14ac:dyDescent="0.4">
      <c r="B59" s="30">
        <v>44665</v>
      </c>
      <c r="C59" s="31">
        <v>58</v>
      </c>
      <c r="D59" s="37" t="s">
        <v>514</v>
      </c>
      <c r="E59" t="s">
        <v>487</v>
      </c>
      <c r="H59" s="53" t="s">
        <v>4</v>
      </c>
      <c r="I59" s="53">
        <v>1541</v>
      </c>
      <c r="J59" s="53" t="s">
        <v>26</v>
      </c>
      <c r="K59" s="53" t="s">
        <v>22</v>
      </c>
      <c r="L59" s="53">
        <v>6</v>
      </c>
      <c r="M59" s="53" t="s">
        <v>23</v>
      </c>
      <c r="N59" s="53">
        <v>3270</v>
      </c>
      <c r="O59" s="53" t="s">
        <v>24</v>
      </c>
      <c r="P59" s="53">
        <v>3560</v>
      </c>
      <c r="Q59" s="53" t="s">
        <v>24</v>
      </c>
      <c r="R59" s="53"/>
      <c r="S59" s="53"/>
      <c r="T59" s="53">
        <v>45</v>
      </c>
      <c r="U59" s="53" t="s">
        <v>24</v>
      </c>
      <c r="V59" s="53">
        <v>21360</v>
      </c>
      <c r="W59" s="53" t="s">
        <v>3</v>
      </c>
      <c r="X59" s="53">
        <v>1740</v>
      </c>
      <c r="Y59" s="53">
        <v>8.86</v>
      </c>
      <c r="Z59" s="106"/>
      <c r="AA59" s="106"/>
      <c r="AB59" s="65" t="str">
        <f t="shared" si="10"/>
        <v>国内株式</v>
      </c>
      <c r="AC59" s="65" t="str">
        <f t="shared" si="11"/>
        <v>1541</v>
      </c>
      <c r="AD59" s="65" t="str">
        <f>VLOOKUP($AC59,銘柄テーブル[#Data],2,FALSE)</f>
        <v>純プラチナ上場信託</v>
      </c>
      <c r="AE59" s="65" t="str">
        <f t="shared" si="12"/>
        <v>特定</v>
      </c>
      <c r="AF59" s="65">
        <f t="shared" si="12"/>
        <v>6</v>
      </c>
      <c r="AG59" s="65" t="str">
        <f t="shared" si="12"/>
        <v>株</v>
      </c>
      <c r="AH59" s="65">
        <f t="shared" si="12"/>
        <v>3270</v>
      </c>
      <c r="AI59" s="65" t="str">
        <f t="shared" si="12"/>
        <v>円</v>
      </c>
      <c r="AJ59" s="65">
        <f t="shared" si="12"/>
        <v>3560</v>
      </c>
      <c r="AK59" s="65" t="str">
        <f t="shared" si="12"/>
        <v>円</v>
      </c>
      <c r="AL59" s="65">
        <f t="shared" si="12"/>
        <v>0</v>
      </c>
      <c r="AM59" s="65">
        <f t="shared" si="12"/>
        <v>0</v>
      </c>
      <c r="AN59" s="65">
        <f t="shared" si="12"/>
        <v>45</v>
      </c>
      <c r="AO59" s="65" t="str">
        <f t="shared" si="12"/>
        <v>円</v>
      </c>
      <c r="AP59" s="66">
        <f t="shared" si="12"/>
        <v>21360</v>
      </c>
      <c r="AQ59" s="65" t="str">
        <f t="shared" si="12"/>
        <v>-</v>
      </c>
      <c r="AR59" s="67">
        <f t="shared" si="12"/>
        <v>1740</v>
      </c>
      <c r="AS59" s="68">
        <f t="shared" si="8"/>
        <v>8.8685015290519878E-2</v>
      </c>
      <c r="AT59" s="28"/>
      <c r="AU59" s="28"/>
      <c r="AV59" s="65" t="str">
        <f>VLOOKUP($AC59,銘柄テーブル[#Data],3,FALSE)</f>
        <v>3貴金属･ｺﾓ・仮通</v>
      </c>
      <c r="AW59" s="65" t="str">
        <f>VLOOKUP($AC59,銘柄テーブル[#Data],4,FALSE)</f>
        <v>3貴金属</v>
      </c>
      <c r="AX59" s="65" t="str">
        <f>VLOOKUP($AC59,銘柄テーブル[#Data],5,FALSE)</f>
        <v>プラチナ</v>
      </c>
      <c r="AY59" s="65" t="str">
        <f>VLOOKUP($AC59,銘柄テーブル[#Data],6,FALSE)</f>
        <v>国内・プラチナ</v>
      </c>
      <c r="AZ59" s="65" t="str">
        <f>VLOOKUP($AC59,銘柄テーブル[#Data],7,FALSE)</f>
        <v>01 日本円</v>
      </c>
    </row>
    <row r="60" spans="2:52" x14ac:dyDescent="0.4">
      <c r="B60" s="30">
        <v>44665</v>
      </c>
      <c r="C60" s="31">
        <v>59</v>
      </c>
      <c r="D60" s="37" t="s">
        <v>514</v>
      </c>
      <c r="E60" t="s">
        <v>487</v>
      </c>
      <c r="G60" s="69"/>
      <c r="H60" s="53" t="s">
        <v>4</v>
      </c>
      <c r="I60" s="53">
        <v>1615</v>
      </c>
      <c r="J60" s="53" t="s">
        <v>27</v>
      </c>
      <c r="K60" s="53" t="s">
        <v>22</v>
      </c>
      <c r="L60" s="53">
        <v>600</v>
      </c>
      <c r="M60" s="53" t="s">
        <v>23</v>
      </c>
      <c r="N60" s="53">
        <v>168</v>
      </c>
      <c r="O60" s="53" t="s">
        <v>24</v>
      </c>
      <c r="P60" s="53">
        <v>164.5</v>
      </c>
      <c r="Q60" s="53" t="s">
        <v>24</v>
      </c>
      <c r="R60" s="53"/>
      <c r="S60" s="53"/>
      <c r="T60" s="53">
        <v>3.1</v>
      </c>
      <c r="U60" s="53" t="s">
        <v>24</v>
      </c>
      <c r="V60" s="53">
        <v>98700</v>
      </c>
      <c r="W60" s="53" t="s">
        <v>3</v>
      </c>
      <c r="X60" s="53">
        <v>-2100</v>
      </c>
      <c r="Y60" s="53">
        <v>-2.08</v>
      </c>
      <c r="Z60" s="106"/>
      <c r="AA60" s="106"/>
      <c r="AB60" s="65" t="str">
        <f t="shared" si="10"/>
        <v>国内株式</v>
      </c>
      <c r="AC60" s="65" t="str">
        <f t="shared" si="11"/>
        <v>1615</v>
      </c>
      <c r="AD60" s="65" t="str">
        <f>VLOOKUP($AC60,銘柄テーブル[#Data],2,FALSE)</f>
        <v>ＮＦ銀行業</v>
      </c>
      <c r="AE60" s="65" t="str">
        <f t="shared" si="12"/>
        <v>特定</v>
      </c>
      <c r="AF60" s="65">
        <f t="shared" si="12"/>
        <v>600</v>
      </c>
      <c r="AG60" s="65" t="str">
        <f t="shared" si="12"/>
        <v>株</v>
      </c>
      <c r="AH60" s="65">
        <f t="shared" si="12"/>
        <v>168</v>
      </c>
      <c r="AI60" s="65" t="str">
        <f t="shared" si="12"/>
        <v>円</v>
      </c>
      <c r="AJ60" s="65">
        <f t="shared" si="12"/>
        <v>164.5</v>
      </c>
      <c r="AK60" s="65" t="str">
        <f t="shared" si="12"/>
        <v>円</v>
      </c>
      <c r="AL60" s="65">
        <f t="shared" si="12"/>
        <v>0</v>
      </c>
      <c r="AM60" s="65">
        <f t="shared" si="12"/>
        <v>0</v>
      </c>
      <c r="AN60" s="65">
        <f t="shared" si="12"/>
        <v>3.1</v>
      </c>
      <c r="AO60" s="65" t="str">
        <f t="shared" si="12"/>
        <v>円</v>
      </c>
      <c r="AP60" s="66">
        <f t="shared" si="12"/>
        <v>98700</v>
      </c>
      <c r="AQ60" s="65" t="str">
        <f t="shared" si="12"/>
        <v>-</v>
      </c>
      <c r="AR60" s="67">
        <f t="shared" si="12"/>
        <v>-2100</v>
      </c>
      <c r="AS60" s="68">
        <f t="shared" si="8"/>
        <v>-2.0833333333333332E-2</v>
      </c>
      <c r="AT60" s="28"/>
      <c r="AU60" s="28"/>
      <c r="AV60" s="65" t="str">
        <f>VLOOKUP($AC60,銘柄テーブル[#Data],3,FALSE)</f>
        <v>1株式・投信等</v>
      </c>
      <c r="AW60" s="65" t="str">
        <f>VLOOKUP($AC60,銘柄テーブル[#Data],4,FALSE)</f>
        <v>1株式</v>
      </c>
      <c r="AX60" s="65" t="str">
        <f>VLOOKUP($AC60,銘柄テーブル[#Data],5,FALSE)</f>
        <v>金融</v>
      </c>
      <c r="AY60" s="65" t="str">
        <f>VLOOKUP($AC60,銘柄テーブル[#Data],6,FALSE)</f>
        <v>銀行業</v>
      </c>
      <c r="AZ60" s="65" t="str">
        <f>VLOOKUP($AC60,銘柄テーブル[#Data],7,FALSE)</f>
        <v>01 日本円</v>
      </c>
    </row>
    <row r="61" spans="2:52" x14ac:dyDescent="0.4">
      <c r="B61" s="30">
        <v>44665</v>
      </c>
      <c r="C61" s="31">
        <v>60</v>
      </c>
      <c r="D61" s="37" t="s">
        <v>514</v>
      </c>
      <c r="E61" t="s">
        <v>487</v>
      </c>
      <c r="H61" s="53" t="s">
        <v>4</v>
      </c>
      <c r="I61" s="53">
        <v>1659</v>
      </c>
      <c r="J61" s="53" t="s">
        <v>28</v>
      </c>
      <c r="K61" s="53" t="s">
        <v>22</v>
      </c>
      <c r="L61" s="53">
        <v>100</v>
      </c>
      <c r="M61" s="53" t="s">
        <v>23</v>
      </c>
      <c r="N61" s="53">
        <v>1456.97</v>
      </c>
      <c r="O61" s="53" t="s">
        <v>24</v>
      </c>
      <c r="P61" s="53">
        <v>2621</v>
      </c>
      <c r="Q61" s="53" t="s">
        <v>24</v>
      </c>
      <c r="R61" s="53"/>
      <c r="S61" s="53"/>
      <c r="T61" s="53">
        <v>6</v>
      </c>
      <c r="U61" s="53" t="s">
        <v>24</v>
      </c>
      <c r="V61" s="53">
        <v>262100</v>
      </c>
      <c r="W61" s="53" t="s">
        <v>3</v>
      </c>
      <c r="X61" s="53">
        <v>116403</v>
      </c>
      <c r="Y61" s="53">
        <v>79.89</v>
      </c>
      <c r="Z61" s="106"/>
      <c r="AA61" s="106"/>
      <c r="AB61" s="65" t="str">
        <f t="shared" si="10"/>
        <v>国内株式</v>
      </c>
      <c r="AC61" s="65" t="str">
        <f t="shared" si="11"/>
        <v>1659</v>
      </c>
      <c r="AD61" s="65" t="str">
        <f>VLOOKUP($AC61,銘柄テーブル[#Data],2,FALSE)</f>
        <v>ＩＳ米国リートＥＴＦ</v>
      </c>
      <c r="AE61" s="65" t="str">
        <f t="shared" si="12"/>
        <v>特定</v>
      </c>
      <c r="AF61" s="65">
        <f t="shared" si="12"/>
        <v>100</v>
      </c>
      <c r="AG61" s="65" t="str">
        <f t="shared" si="12"/>
        <v>株</v>
      </c>
      <c r="AH61" s="65">
        <f t="shared" si="12"/>
        <v>1456.97</v>
      </c>
      <c r="AI61" s="65" t="str">
        <f t="shared" si="12"/>
        <v>円</v>
      </c>
      <c r="AJ61" s="65">
        <f t="shared" si="12"/>
        <v>2621</v>
      </c>
      <c r="AK61" s="65" t="str">
        <f t="shared" si="12"/>
        <v>円</v>
      </c>
      <c r="AL61" s="65">
        <f t="shared" si="12"/>
        <v>0</v>
      </c>
      <c r="AM61" s="65">
        <f t="shared" si="12"/>
        <v>0</v>
      </c>
      <c r="AN61" s="65">
        <f t="shared" si="12"/>
        <v>6</v>
      </c>
      <c r="AO61" s="65" t="str">
        <f t="shared" si="12"/>
        <v>円</v>
      </c>
      <c r="AP61" s="66">
        <f t="shared" si="12"/>
        <v>262100</v>
      </c>
      <c r="AQ61" s="65" t="str">
        <f t="shared" si="12"/>
        <v>-</v>
      </c>
      <c r="AR61" s="67">
        <f t="shared" si="12"/>
        <v>116403</v>
      </c>
      <c r="AS61" s="68">
        <f t="shared" si="8"/>
        <v>0.79893889373151128</v>
      </c>
      <c r="AT61" s="28"/>
      <c r="AU61" s="28"/>
      <c r="AV61" s="65" t="str">
        <f>VLOOKUP($AC61,銘柄テーブル[#Data],3,FALSE)</f>
        <v>1株式・投信等</v>
      </c>
      <c r="AW61" s="65" t="str">
        <f>VLOOKUP($AC61,銘柄テーブル[#Data],4,FALSE)</f>
        <v>1株式</v>
      </c>
      <c r="AX61" s="65" t="str">
        <f>VLOOKUP($AC61,銘柄テーブル[#Data],5,FALSE)</f>
        <v>不動産</v>
      </c>
      <c r="AY61" s="65" t="str">
        <f>VLOOKUP($AC61,銘柄テーブル[#Data],6,FALSE)</f>
        <v>米国・リート</v>
      </c>
      <c r="AZ61" s="65" t="str">
        <f>VLOOKUP($AC61,銘柄テーブル[#Data],7,FALSE)</f>
        <v>01 日本円</v>
      </c>
    </row>
    <row r="62" spans="2:52" x14ac:dyDescent="0.4">
      <c r="B62" s="30">
        <v>44665</v>
      </c>
      <c r="C62" s="31">
        <v>61</v>
      </c>
      <c r="D62" s="37" t="s">
        <v>514</v>
      </c>
      <c r="E62" t="s">
        <v>487</v>
      </c>
      <c r="H62" s="53" t="s">
        <v>4</v>
      </c>
      <c r="I62" s="53">
        <v>1659</v>
      </c>
      <c r="J62" s="53" t="s">
        <v>28</v>
      </c>
      <c r="K62" s="53" t="s">
        <v>25</v>
      </c>
      <c r="L62" s="53">
        <v>1</v>
      </c>
      <c r="M62" s="53" t="s">
        <v>23</v>
      </c>
      <c r="N62" s="53">
        <v>1454</v>
      </c>
      <c r="O62" s="53" t="s">
        <v>24</v>
      </c>
      <c r="P62" s="53">
        <v>2621</v>
      </c>
      <c r="Q62" s="53" t="s">
        <v>24</v>
      </c>
      <c r="R62" s="53"/>
      <c r="S62" s="53"/>
      <c r="T62" s="53">
        <v>6</v>
      </c>
      <c r="U62" s="53" t="s">
        <v>24</v>
      </c>
      <c r="V62" s="53">
        <v>2621</v>
      </c>
      <c r="W62" s="53" t="s">
        <v>3</v>
      </c>
      <c r="X62" s="53">
        <v>1167</v>
      </c>
      <c r="Y62" s="53">
        <v>80.260000000000005</v>
      </c>
      <c r="Z62" s="106"/>
      <c r="AA62" s="106"/>
      <c r="AB62" s="65" t="str">
        <f t="shared" si="10"/>
        <v>国内株式</v>
      </c>
      <c r="AC62" s="65" t="str">
        <f t="shared" si="11"/>
        <v>1659</v>
      </c>
      <c r="AD62" s="65" t="str">
        <f>VLOOKUP($AC62,銘柄テーブル[#Data],2,FALSE)</f>
        <v>ＩＳ米国リートＥＴＦ</v>
      </c>
      <c r="AE62" s="65" t="str">
        <f t="shared" si="12"/>
        <v>NISA</v>
      </c>
      <c r="AF62" s="65">
        <f t="shared" si="12"/>
        <v>1</v>
      </c>
      <c r="AG62" s="65" t="str">
        <f t="shared" si="12"/>
        <v>株</v>
      </c>
      <c r="AH62" s="65">
        <f t="shared" si="12"/>
        <v>1454</v>
      </c>
      <c r="AI62" s="65" t="str">
        <f t="shared" si="12"/>
        <v>円</v>
      </c>
      <c r="AJ62" s="65">
        <f t="shared" si="12"/>
        <v>2621</v>
      </c>
      <c r="AK62" s="65" t="str">
        <f t="shared" si="12"/>
        <v>円</v>
      </c>
      <c r="AL62" s="65">
        <f t="shared" si="12"/>
        <v>0</v>
      </c>
      <c r="AM62" s="65">
        <f t="shared" si="12"/>
        <v>0</v>
      </c>
      <c r="AN62" s="65">
        <f t="shared" si="12"/>
        <v>6</v>
      </c>
      <c r="AO62" s="65" t="str">
        <f t="shared" si="12"/>
        <v>円</v>
      </c>
      <c r="AP62" s="66">
        <f t="shared" si="12"/>
        <v>2621</v>
      </c>
      <c r="AQ62" s="65" t="str">
        <f t="shared" si="12"/>
        <v>-</v>
      </c>
      <c r="AR62" s="67">
        <f t="shared" si="12"/>
        <v>1167</v>
      </c>
      <c r="AS62" s="68">
        <f t="shared" si="8"/>
        <v>0.80261348005502064</v>
      </c>
      <c r="AT62" s="28"/>
      <c r="AU62" s="28"/>
      <c r="AV62" s="65" t="str">
        <f>VLOOKUP($AC62,銘柄テーブル[#Data],3,FALSE)</f>
        <v>1株式・投信等</v>
      </c>
      <c r="AW62" s="65" t="str">
        <f>VLOOKUP($AC62,銘柄テーブル[#Data],4,FALSE)</f>
        <v>1株式</v>
      </c>
      <c r="AX62" s="65" t="str">
        <f>VLOOKUP($AC62,銘柄テーブル[#Data],5,FALSE)</f>
        <v>不動産</v>
      </c>
      <c r="AY62" s="65" t="str">
        <f>VLOOKUP($AC62,銘柄テーブル[#Data],6,FALSE)</f>
        <v>米国・リート</v>
      </c>
      <c r="AZ62" s="65" t="str">
        <f>VLOOKUP($AC62,銘柄テーブル[#Data],7,FALSE)</f>
        <v>01 日本円</v>
      </c>
    </row>
    <row r="63" spans="2:52" x14ac:dyDescent="0.4">
      <c r="B63" s="30">
        <v>44665</v>
      </c>
      <c r="C63" s="31">
        <v>62</v>
      </c>
      <c r="D63" s="37" t="s">
        <v>514</v>
      </c>
      <c r="E63" t="s">
        <v>487</v>
      </c>
      <c r="H63" s="53" t="s">
        <v>4</v>
      </c>
      <c r="I63" s="53">
        <v>1678</v>
      </c>
      <c r="J63" s="53" t="s">
        <v>29</v>
      </c>
      <c r="K63" s="53" t="s">
        <v>25</v>
      </c>
      <c r="L63" s="53">
        <v>100</v>
      </c>
      <c r="M63" s="53" t="s">
        <v>23</v>
      </c>
      <c r="N63" s="53">
        <v>247.8</v>
      </c>
      <c r="O63" s="53" t="s">
        <v>24</v>
      </c>
      <c r="P63" s="53">
        <v>235.3</v>
      </c>
      <c r="Q63" s="53" t="s">
        <v>24</v>
      </c>
      <c r="R63" s="53"/>
      <c r="S63" s="53"/>
      <c r="T63" s="53">
        <v>7.5</v>
      </c>
      <c r="U63" s="53" t="s">
        <v>24</v>
      </c>
      <c r="V63" s="53">
        <v>23530</v>
      </c>
      <c r="W63" s="53" t="s">
        <v>3</v>
      </c>
      <c r="X63" s="53">
        <v>-1250</v>
      </c>
      <c r="Y63" s="53">
        <v>-5.04</v>
      </c>
      <c r="Z63" s="106"/>
      <c r="AA63" s="106"/>
      <c r="AB63" s="65" t="str">
        <f t="shared" si="10"/>
        <v>国内株式</v>
      </c>
      <c r="AC63" s="65" t="str">
        <f t="shared" si="11"/>
        <v>1678</v>
      </c>
      <c r="AD63" s="65" t="str">
        <f>VLOOKUP($AC63,銘柄テーブル[#Data],2,FALSE)</f>
        <v>ＮＥＸＴ　ＦＵＮＤＳ　インド株式指数・Ｎｉｆｔｙ　５０連動型上場投信</v>
      </c>
      <c r="AE63" s="65" t="str">
        <f t="shared" si="12"/>
        <v>NISA</v>
      </c>
      <c r="AF63" s="65">
        <f t="shared" si="12"/>
        <v>100</v>
      </c>
      <c r="AG63" s="65" t="str">
        <f t="shared" si="12"/>
        <v>株</v>
      </c>
      <c r="AH63" s="65">
        <f t="shared" si="12"/>
        <v>247.8</v>
      </c>
      <c r="AI63" s="65" t="str">
        <f t="shared" si="12"/>
        <v>円</v>
      </c>
      <c r="AJ63" s="65">
        <f t="shared" si="12"/>
        <v>235.3</v>
      </c>
      <c r="AK63" s="65" t="str">
        <f t="shared" si="12"/>
        <v>円</v>
      </c>
      <c r="AL63" s="65">
        <f t="shared" si="12"/>
        <v>0</v>
      </c>
      <c r="AM63" s="65">
        <f t="shared" si="12"/>
        <v>0</v>
      </c>
      <c r="AN63" s="65">
        <f t="shared" si="12"/>
        <v>7.5</v>
      </c>
      <c r="AO63" s="65" t="str">
        <f t="shared" si="12"/>
        <v>円</v>
      </c>
      <c r="AP63" s="66">
        <f t="shared" si="12"/>
        <v>23530</v>
      </c>
      <c r="AQ63" s="65" t="str">
        <f t="shared" si="12"/>
        <v>-</v>
      </c>
      <c r="AR63" s="67">
        <f t="shared" si="12"/>
        <v>-1250</v>
      </c>
      <c r="AS63" s="68">
        <f t="shared" si="8"/>
        <v>-5.0443906376109765E-2</v>
      </c>
      <c r="AT63" s="28"/>
      <c r="AU63" s="28"/>
      <c r="AV63" s="65" t="str">
        <f>VLOOKUP($AC63,銘柄テーブル[#Data],3,FALSE)</f>
        <v>1株式・投信等</v>
      </c>
      <c r="AW63" s="65" t="str">
        <f>VLOOKUP($AC63,銘柄テーブル[#Data],4,FALSE)</f>
        <v>1株式</v>
      </c>
      <c r="AX63" s="65" t="str">
        <f>VLOOKUP($AC63,銘柄テーブル[#Data],5,FALSE)</f>
        <v>新興国</v>
      </c>
      <c r="AY63" s="65" t="str">
        <f>VLOOKUP($AC63,銘柄テーブル[#Data],6,FALSE)</f>
        <v>インド</v>
      </c>
      <c r="AZ63" s="65" t="str">
        <f>VLOOKUP($AC63,銘柄テーブル[#Data],7,FALSE)</f>
        <v>01 日本円</v>
      </c>
    </row>
    <row r="64" spans="2:52" x14ac:dyDescent="0.4">
      <c r="B64" s="30">
        <v>44665</v>
      </c>
      <c r="C64" s="31">
        <v>63</v>
      </c>
      <c r="D64" s="37" t="s">
        <v>514</v>
      </c>
      <c r="E64" t="s">
        <v>487</v>
      </c>
      <c r="H64" s="53" t="s">
        <v>4</v>
      </c>
      <c r="I64" s="53">
        <v>9142</v>
      </c>
      <c r="J64" s="53" t="s">
        <v>30</v>
      </c>
      <c r="K64" s="53" t="s">
        <v>25</v>
      </c>
      <c r="L64" s="53">
        <v>100</v>
      </c>
      <c r="M64" s="53" t="s">
        <v>23</v>
      </c>
      <c r="N64" s="53">
        <v>2137</v>
      </c>
      <c r="O64" s="53" t="s">
        <v>24</v>
      </c>
      <c r="P64" s="53">
        <v>2385</v>
      </c>
      <c r="Q64" s="53" t="s">
        <v>24</v>
      </c>
      <c r="R64" s="53"/>
      <c r="S64" s="53"/>
      <c r="T64" s="53">
        <v>53</v>
      </c>
      <c r="U64" s="53" t="s">
        <v>24</v>
      </c>
      <c r="V64" s="53">
        <v>238500</v>
      </c>
      <c r="W64" s="53" t="s">
        <v>3</v>
      </c>
      <c r="X64" s="53">
        <v>24800</v>
      </c>
      <c r="Y64" s="53">
        <v>11.6</v>
      </c>
      <c r="Z64" s="106"/>
      <c r="AA64" s="106"/>
      <c r="AB64" s="65" t="str">
        <f t="shared" si="10"/>
        <v>国内株式</v>
      </c>
      <c r="AC64" s="65" t="str">
        <f t="shared" si="11"/>
        <v>9142</v>
      </c>
      <c r="AD64" s="65" t="str">
        <f>VLOOKUP($AC64,銘柄テーブル[#Data],2,FALSE)</f>
        <v>九州旅客鉄道</v>
      </c>
      <c r="AE64" s="65" t="str">
        <f t="shared" si="12"/>
        <v>NISA</v>
      </c>
      <c r="AF64" s="65">
        <f t="shared" si="12"/>
        <v>100</v>
      </c>
      <c r="AG64" s="65" t="str">
        <f t="shared" si="12"/>
        <v>株</v>
      </c>
      <c r="AH64" s="65">
        <f t="shared" si="12"/>
        <v>2137</v>
      </c>
      <c r="AI64" s="65" t="str">
        <f t="shared" si="12"/>
        <v>円</v>
      </c>
      <c r="AJ64" s="65">
        <f t="shared" si="12"/>
        <v>2385</v>
      </c>
      <c r="AK64" s="65" t="str">
        <f t="shared" si="12"/>
        <v>円</v>
      </c>
      <c r="AL64" s="65">
        <f t="shared" si="12"/>
        <v>0</v>
      </c>
      <c r="AM64" s="65">
        <f t="shared" si="12"/>
        <v>0</v>
      </c>
      <c r="AN64" s="65">
        <f t="shared" si="12"/>
        <v>53</v>
      </c>
      <c r="AO64" s="65" t="str">
        <f t="shared" si="12"/>
        <v>円</v>
      </c>
      <c r="AP64" s="66">
        <f t="shared" si="12"/>
        <v>238500</v>
      </c>
      <c r="AQ64" s="65" t="str">
        <f t="shared" si="12"/>
        <v>-</v>
      </c>
      <c r="AR64" s="67">
        <f t="shared" si="12"/>
        <v>24800</v>
      </c>
      <c r="AS64" s="68">
        <f t="shared" si="8"/>
        <v>0.11605053813757604</v>
      </c>
      <c r="AT64" s="28"/>
      <c r="AU64" s="28"/>
      <c r="AV64" s="65" t="str">
        <f>VLOOKUP($AC64,銘柄テーブル[#Data],3,FALSE)</f>
        <v>1株式・投信等</v>
      </c>
      <c r="AW64" s="65" t="str">
        <f>VLOOKUP($AC64,銘柄テーブル[#Data],4,FALSE)</f>
        <v>1株式</v>
      </c>
      <c r="AX64" s="65" t="str">
        <f>VLOOKUP($AC64,銘柄テーブル[#Data],5,FALSE)</f>
        <v>観光</v>
      </c>
      <c r="AY64" s="65" t="str">
        <f>VLOOKUP($AC64,銘柄テーブル[#Data],6,FALSE)</f>
        <v>鉄道</v>
      </c>
      <c r="AZ64" s="65" t="str">
        <f>VLOOKUP($AC64,銘柄テーブル[#Data],7,FALSE)</f>
        <v>01 日本円</v>
      </c>
    </row>
    <row r="65" spans="2:52" x14ac:dyDescent="0.4">
      <c r="B65" s="30">
        <v>44665</v>
      </c>
      <c r="C65" s="31">
        <v>64</v>
      </c>
      <c r="D65" s="37" t="s">
        <v>514</v>
      </c>
      <c r="E65" t="s">
        <v>487</v>
      </c>
      <c r="H65" s="53" t="s">
        <v>5</v>
      </c>
      <c r="I65" s="53" t="s">
        <v>32</v>
      </c>
      <c r="J65" s="53" t="s">
        <v>33</v>
      </c>
      <c r="K65" s="53" t="s">
        <v>22</v>
      </c>
      <c r="L65" s="53">
        <v>10</v>
      </c>
      <c r="M65" s="53" t="s">
        <v>23</v>
      </c>
      <c r="N65" s="53">
        <v>218.53</v>
      </c>
      <c r="O65" s="53" t="s">
        <v>34</v>
      </c>
      <c r="P65" s="53">
        <v>222.09</v>
      </c>
      <c r="Q65" s="53" t="s">
        <v>34</v>
      </c>
      <c r="R65" s="53"/>
      <c r="S65" s="53"/>
      <c r="T65" s="53">
        <v>5.34</v>
      </c>
      <c r="U65" s="53" t="s">
        <v>34</v>
      </c>
      <c r="V65" s="53">
        <v>255958</v>
      </c>
      <c r="W65" s="53" t="s">
        <v>35</v>
      </c>
      <c r="X65" s="53">
        <v>16034</v>
      </c>
      <c r="Y65" s="53">
        <v>6.68</v>
      </c>
      <c r="Z65" s="106"/>
      <c r="AA65" s="106"/>
      <c r="AB65" s="65" t="str">
        <f t="shared" si="10"/>
        <v>米国株式</v>
      </c>
      <c r="AC65" s="65" t="str">
        <f t="shared" si="11"/>
        <v>VTI</v>
      </c>
      <c r="AD65" s="65" t="str">
        <f>VLOOKUP($AC65,銘柄テーブル[#Data],2,FALSE)</f>
        <v>バンガード・トータル・ストック・マーケットETF</v>
      </c>
      <c r="AE65" s="65" t="str">
        <f t="shared" si="12"/>
        <v>特定</v>
      </c>
      <c r="AF65" s="65">
        <f t="shared" si="12"/>
        <v>10</v>
      </c>
      <c r="AG65" s="65" t="str">
        <f t="shared" si="12"/>
        <v>株</v>
      </c>
      <c r="AH65" s="65">
        <f t="shared" si="12"/>
        <v>218.53</v>
      </c>
      <c r="AI65" s="65" t="str">
        <f t="shared" si="12"/>
        <v>USD</v>
      </c>
      <c r="AJ65" s="65">
        <f t="shared" si="12"/>
        <v>222.09</v>
      </c>
      <c r="AK65" s="65" t="str">
        <f t="shared" si="12"/>
        <v>USD</v>
      </c>
      <c r="AL65" s="65">
        <f t="shared" si="12"/>
        <v>0</v>
      </c>
      <c r="AM65" s="65">
        <f t="shared" si="12"/>
        <v>0</v>
      </c>
      <c r="AN65" s="65">
        <f t="shared" si="12"/>
        <v>5.34</v>
      </c>
      <c r="AO65" s="65" t="str">
        <f t="shared" si="12"/>
        <v>USD</v>
      </c>
      <c r="AP65" s="66">
        <f t="shared" si="12"/>
        <v>255958</v>
      </c>
      <c r="AQ65" s="65" t="str">
        <f t="shared" si="12"/>
        <v>2,220.90 USD</v>
      </c>
      <c r="AR65" s="67">
        <f t="shared" si="12"/>
        <v>16034</v>
      </c>
      <c r="AS65" s="68">
        <f t="shared" si="8"/>
        <v>6.6829496007068903E-2</v>
      </c>
      <c r="AT65" s="28"/>
      <c r="AU65" s="28"/>
      <c r="AV65" s="65" t="str">
        <f>VLOOKUP($AC65,銘柄テーブル[#Data],3,FALSE)</f>
        <v>1株式・投信等</v>
      </c>
      <c r="AW65" s="65" t="str">
        <f>VLOOKUP($AC65,銘柄テーブル[#Data],4,FALSE)</f>
        <v>1株式</v>
      </c>
      <c r="AX65" s="65" t="str">
        <f>VLOOKUP($AC65,銘柄テーブル[#Data],5,FALSE)</f>
        <v>指数</v>
      </c>
      <c r="AY65" s="65" t="str">
        <f>VLOOKUP($AC65,銘柄テーブル[#Data],6,FALSE)</f>
        <v>全米国指数</v>
      </c>
      <c r="AZ65" s="65" t="str">
        <f>VLOOKUP($AC65,銘柄テーブル[#Data],7,FALSE)</f>
        <v>02 米ドル（円換算）</v>
      </c>
    </row>
    <row r="66" spans="2:52" x14ac:dyDescent="0.4">
      <c r="B66" s="30">
        <v>44665</v>
      </c>
      <c r="C66" s="31">
        <v>65</v>
      </c>
      <c r="D66" s="37" t="s">
        <v>514</v>
      </c>
      <c r="E66" t="s">
        <v>487</v>
      </c>
      <c r="H66" s="53" t="s">
        <v>5</v>
      </c>
      <c r="I66" s="53" t="s">
        <v>36</v>
      </c>
      <c r="J66" s="53" t="s">
        <v>37</v>
      </c>
      <c r="K66" s="53" t="s">
        <v>22</v>
      </c>
      <c r="L66" s="53">
        <v>10</v>
      </c>
      <c r="M66" s="53" t="s">
        <v>23</v>
      </c>
      <c r="N66" s="53">
        <v>43.945</v>
      </c>
      <c r="O66" s="53" t="s">
        <v>34</v>
      </c>
      <c r="P66" s="53">
        <v>48.14</v>
      </c>
      <c r="Q66" s="53" t="s">
        <v>34</v>
      </c>
      <c r="R66" s="53"/>
      <c r="S66" s="53"/>
      <c r="T66" s="53">
        <v>0.09</v>
      </c>
      <c r="U66" s="53" t="s">
        <v>34</v>
      </c>
      <c r="V66" s="53">
        <v>55481</v>
      </c>
      <c r="W66" s="53" t="s">
        <v>38</v>
      </c>
      <c r="X66" s="53">
        <v>8363</v>
      </c>
      <c r="Y66" s="53">
        <v>17.739999999999998</v>
      </c>
      <c r="Z66" s="106"/>
      <c r="AA66" s="106"/>
      <c r="AB66" s="65" t="str">
        <f t="shared" si="10"/>
        <v>米国株式</v>
      </c>
      <c r="AC66" s="65" t="str">
        <f t="shared" si="11"/>
        <v>VWO</v>
      </c>
      <c r="AD66" s="65" t="str">
        <f>VLOOKUP($AC66,銘柄テーブル[#Data],2,FALSE)</f>
        <v>バンガード・FTSE・エマージング・マーケッツETF</v>
      </c>
      <c r="AE66" s="65" t="str">
        <f t="shared" si="12"/>
        <v>特定</v>
      </c>
      <c r="AF66" s="65">
        <f t="shared" si="12"/>
        <v>10</v>
      </c>
      <c r="AG66" s="65" t="str">
        <f t="shared" si="12"/>
        <v>株</v>
      </c>
      <c r="AH66" s="65">
        <f t="shared" si="12"/>
        <v>43.945</v>
      </c>
      <c r="AI66" s="65" t="str">
        <f t="shared" si="12"/>
        <v>USD</v>
      </c>
      <c r="AJ66" s="65">
        <f t="shared" si="12"/>
        <v>48.14</v>
      </c>
      <c r="AK66" s="65" t="str">
        <f t="shared" si="12"/>
        <v>USD</v>
      </c>
      <c r="AL66" s="65">
        <f t="shared" si="12"/>
        <v>0</v>
      </c>
      <c r="AM66" s="65">
        <f t="shared" si="12"/>
        <v>0</v>
      </c>
      <c r="AN66" s="65">
        <f t="shared" si="12"/>
        <v>0.09</v>
      </c>
      <c r="AO66" s="65" t="str">
        <f t="shared" si="12"/>
        <v>USD</v>
      </c>
      <c r="AP66" s="66">
        <f t="shared" si="12"/>
        <v>55481</v>
      </c>
      <c r="AQ66" s="65" t="str">
        <f t="shared" si="12"/>
        <v>481.40 USD</v>
      </c>
      <c r="AR66" s="67">
        <f t="shared" si="12"/>
        <v>8363</v>
      </c>
      <c r="AS66" s="68">
        <f t="shared" si="8"/>
        <v>0.17749055562629992</v>
      </c>
      <c r="AT66" s="28"/>
      <c r="AU66" s="28"/>
      <c r="AV66" s="65" t="str">
        <f>VLOOKUP($AC66,銘柄テーブル[#Data],3,FALSE)</f>
        <v>1株式・投信等</v>
      </c>
      <c r="AW66" s="65" t="str">
        <f>VLOOKUP($AC66,銘柄テーブル[#Data],4,FALSE)</f>
        <v>1株式</v>
      </c>
      <c r="AX66" s="65" t="str">
        <f>VLOOKUP($AC66,銘柄テーブル[#Data],5,FALSE)</f>
        <v>新興国</v>
      </c>
      <c r="AY66" s="65" t="str">
        <f>VLOOKUP($AC66,銘柄テーブル[#Data],6,FALSE)</f>
        <v>新興国ETF</v>
      </c>
      <c r="AZ66" s="65" t="str">
        <f>VLOOKUP($AC66,銘柄テーブル[#Data],7,FALSE)</f>
        <v>02 米ドル（円換算）</v>
      </c>
    </row>
    <row r="67" spans="2:52" x14ac:dyDescent="0.4">
      <c r="B67" s="30">
        <v>44665</v>
      </c>
      <c r="C67" s="31">
        <v>66</v>
      </c>
      <c r="D67" s="37" t="s">
        <v>514</v>
      </c>
      <c r="E67" t="s">
        <v>487</v>
      </c>
      <c r="H67" s="53" t="s">
        <v>5</v>
      </c>
      <c r="I67" s="53" t="s">
        <v>39</v>
      </c>
      <c r="J67" s="53" t="s">
        <v>40</v>
      </c>
      <c r="K67" s="53" t="s">
        <v>25</v>
      </c>
      <c r="L67" s="53">
        <v>30</v>
      </c>
      <c r="M67" s="53" t="s">
        <v>23</v>
      </c>
      <c r="N67" s="53">
        <v>23.575600000000001</v>
      </c>
      <c r="O67" s="53" t="s">
        <v>34</v>
      </c>
      <c r="P67" s="53">
        <v>20.71</v>
      </c>
      <c r="Q67" s="53" t="s">
        <v>34</v>
      </c>
      <c r="R67" s="53"/>
      <c r="S67" s="53"/>
      <c r="T67" s="53">
        <v>-0.31</v>
      </c>
      <c r="U67" s="53" t="s">
        <v>34</v>
      </c>
      <c r="V67" s="53">
        <v>71604</v>
      </c>
      <c r="W67" s="53" t="s">
        <v>41</v>
      </c>
      <c r="X67" s="53">
        <v>-2116</v>
      </c>
      <c r="Y67" s="53">
        <v>-2.87</v>
      </c>
      <c r="Z67" s="106"/>
      <c r="AA67" s="106"/>
      <c r="AB67" s="65" t="str">
        <f t="shared" si="10"/>
        <v>米国株式</v>
      </c>
      <c r="AC67" s="65" t="str">
        <f t="shared" si="11"/>
        <v>SLV</v>
      </c>
      <c r="AD67" s="65" t="str">
        <f>VLOOKUP($AC67,銘柄テーブル[#Data],2,FALSE)</f>
        <v>iシェアーズ シルバー・トラスト</v>
      </c>
      <c r="AE67" s="65" t="str">
        <f t="shared" si="12"/>
        <v>NISA</v>
      </c>
      <c r="AF67" s="65">
        <f t="shared" si="12"/>
        <v>30</v>
      </c>
      <c r="AG67" s="65" t="str">
        <f t="shared" si="12"/>
        <v>株</v>
      </c>
      <c r="AH67" s="65">
        <f t="shared" si="12"/>
        <v>23.575600000000001</v>
      </c>
      <c r="AI67" s="65" t="str">
        <f t="shared" si="12"/>
        <v>USD</v>
      </c>
      <c r="AJ67" s="65">
        <f t="shared" si="12"/>
        <v>20.71</v>
      </c>
      <c r="AK67" s="65" t="str">
        <f t="shared" si="12"/>
        <v>USD</v>
      </c>
      <c r="AL67" s="65">
        <f t="shared" si="12"/>
        <v>0</v>
      </c>
      <c r="AM67" s="65">
        <f t="shared" si="12"/>
        <v>0</v>
      </c>
      <c r="AN67" s="65">
        <f t="shared" si="12"/>
        <v>-0.31</v>
      </c>
      <c r="AO67" s="65" t="str">
        <f t="shared" si="12"/>
        <v>USD</v>
      </c>
      <c r="AP67" s="66">
        <f t="shared" si="12"/>
        <v>71604</v>
      </c>
      <c r="AQ67" s="65" t="str">
        <f t="shared" si="12"/>
        <v>621.30 USD</v>
      </c>
      <c r="AR67" s="67">
        <f t="shared" si="12"/>
        <v>-2116</v>
      </c>
      <c r="AS67" s="68">
        <f t="shared" si="8"/>
        <v>-2.8703201302224635E-2</v>
      </c>
      <c r="AT67" s="28"/>
      <c r="AU67" s="28"/>
      <c r="AV67" s="65" t="str">
        <f>VLOOKUP($AC67,銘柄テーブル[#Data],3,FALSE)</f>
        <v>3貴金属･ｺﾓ・仮通</v>
      </c>
      <c r="AW67" s="65" t="str">
        <f>VLOOKUP($AC67,銘柄テーブル[#Data],4,FALSE)</f>
        <v>3貴金属</v>
      </c>
      <c r="AX67" s="65" t="str">
        <f>VLOOKUP($AC67,銘柄テーブル[#Data],5,FALSE)</f>
        <v>シルバー</v>
      </c>
      <c r="AY67" s="65" t="str">
        <f>VLOOKUP($AC67,銘柄テーブル[#Data],6,FALSE)</f>
        <v>米国・シルバー</v>
      </c>
      <c r="AZ67" s="65" t="str">
        <f>VLOOKUP($AC67,銘柄テーブル[#Data],7,FALSE)</f>
        <v>02 米ドル（円換算）</v>
      </c>
    </row>
    <row r="68" spans="2:52" x14ac:dyDescent="0.4">
      <c r="B68" s="30">
        <v>44665</v>
      </c>
      <c r="C68" s="31">
        <v>67</v>
      </c>
      <c r="D68" s="37" t="s">
        <v>514</v>
      </c>
      <c r="E68" t="s">
        <v>487</v>
      </c>
      <c r="H68" s="53" t="s">
        <v>5</v>
      </c>
      <c r="I68" s="53" t="s">
        <v>42</v>
      </c>
      <c r="J68" s="53" t="s">
        <v>43</v>
      </c>
      <c r="K68" s="53" t="s">
        <v>25</v>
      </c>
      <c r="L68" s="53">
        <v>1</v>
      </c>
      <c r="M68" s="53" t="s">
        <v>23</v>
      </c>
      <c r="N68" s="53">
        <v>68.209999999999994</v>
      </c>
      <c r="O68" s="53" t="s">
        <v>34</v>
      </c>
      <c r="P68" s="53">
        <v>100.42</v>
      </c>
      <c r="Q68" s="53" t="s">
        <v>34</v>
      </c>
      <c r="R68" s="53"/>
      <c r="S68" s="53"/>
      <c r="T68" s="53">
        <v>1.64</v>
      </c>
      <c r="U68" s="53" t="s">
        <v>34</v>
      </c>
      <c r="V68" s="53">
        <v>11573</v>
      </c>
      <c r="W68" s="53" t="s">
        <v>44</v>
      </c>
      <c r="X68" s="53">
        <v>4498</v>
      </c>
      <c r="Y68" s="53">
        <v>63.57</v>
      </c>
      <c r="Z68" s="106"/>
      <c r="AA68" s="106"/>
      <c r="AB68" s="65" t="str">
        <f t="shared" si="10"/>
        <v>米国株式</v>
      </c>
      <c r="AC68" s="65" t="str">
        <f t="shared" si="11"/>
        <v>VT</v>
      </c>
      <c r="AD68" s="65" t="str">
        <f>VLOOKUP($AC68,銘柄テーブル[#Data],2,FALSE)</f>
        <v>バンガード・トータル・ワールド・ストックETF</v>
      </c>
      <c r="AE68" s="65" t="str">
        <f t="shared" si="12"/>
        <v>NISA</v>
      </c>
      <c r="AF68" s="65">
        <f t="shared" si="12"/>
        <v>1</v>
      </c>
      <c r="AG68" s="65" t="str">
        <f t="shared" si="12"/>
        <v>株</v>
      </c>
      <c r="AH68" s="65">
        <f t="shared" si="12"/>
        <v>68.209999999999994</v>
      </c>
      <c r="AI68" s="65" t="str">
        <f t="shared" si="12"/>
        <v>USD</v>
      </c>
      <c r="AJ68" s="65">
        <f t="shared" si="12"/>
        <v>100.42</v>
      </c>
      <c r="AK68" s="65" t="str">
        <f t="shared" si="12"/>
        <v>USD</v>
      </c>
      <c r="AL68" s="65">
        <f t="shared" si="12"/>
        <v>0</v>
      </c>
      <c r="AM68" s="65">
        <f t="shared" si="12"/>
        <v>0</v>
      </c>
      <c r="AN68" s="65">
        <f t="shared" si="12"/>
        <v>1.64</v>
      </c>
      <c r="AO68" s="65" t="str">
        <f t="shared" si="12"/>
        <v>USD</v>
      </c>
      <c r="AP68" s="66">
        <f t="shared" si="12"/>
        <v>11573</v>
      </c>
      <c r="AQ68" s="65" t="str">
        <f t="shared" si="12"/>
        <v>100.42 USD</v>
      </c>
      <c r="AR68" s="67">
        <f t="shared" si="12"/>
        <v>4498</v>
      </c>
      <c r="AS68" s="68">
        <f t="shared" si="8"/>
        <v>0.63575971731448766</v>
      </c>
      <c r="AT68" s="28"/>
      <c r="AU68" s="28"/>
      <c r="AV68" s="65" t="str">
        <f>VLOOKUP($AC68,銘柄テーブル[#Data],3,FALSE)</f>
        <v>1株式・投信等</v>
      </c>
      <c r="AW68" s="65" t="str">
        <f>VLOOKUP($AC68,銘柄テーブル[#Data],4,FALSE)</f>
        <v>1株式</v>
      </c>
      <c r="AX68" s="65" t="str">
        <f>VLOOKUP($AC68,銘柄テーブル[#Data],5,FALSE)</f>
        <v>指数</v>
      </c>
      <c r="AY68" s="65" t="str">
        <f>VLOOKUP($AC68,銘柄テーブル[#Data],6,FALSE)</f>
        <v>全世界指数</v>
      </c>
      <c r="AZ68" s="65" t="str">
        <f>VLOOKUP($AC68,銘柄テーブル[#Data],7,FALSE)</f>
        <v>02 米ドル（円換算）</v>
      </c>
    </row>
    <row r="69" spans="2:52" x14ac:dyDescent="0.4">
      <c r="B69" s="30">
        <v>44665</v>
      </c>
      <c r="C69" s="31">
        <v>68</v>
      </c>
      <c r="D69" s="37" t="s">
        <v>514</v>
      </c>
      <c r="E69" t="s">
        <v>487</v>
      </c>
      <c r="H69" s="53" t="s">
        <v>5</v>
      </c>
      <c r="I69" s="53" t="s">
        <v>45</v>
      </c>
      <c r="J69" s="53" t="s">
        <v>46</v>
      </c>
      <c r="K69" s="53" t="s">
        <v>22</v>
      </c>
      <c r="L69" s="53">
        <v>6</v>
      </c>
      <c r="M69" s="53" t="s">
        <v>23</v>
      </c>
      <c r="N69" s="53">
        <v>87.043300000000002</v>
      </c>
      <c r="O69" s="53" t="s">
        <v>34</v>
      </c>
      <c r="P69" s="53">
        <v>83.06</v>
      </c>
      <c r="Q69" s="53" t="s">
        <v>34</v>
      </c>
      <c r="R69" s="53"/>
      <c r="S69" s="53"/>
      <c r="T69" s="53">
        <v>0.1</v>
      </c>
      <c r="U69" s="53" t="s">
        <v>34</v>
      </c>
      <c r="V69" s="53">
        <v>57435</v>
      </c>
      <c r="W69" s="53" t="s">
        <v>47</v>
      </c>
      <c r="X69" s="53">
        <v>2307</v>
      </c>
      <c r="Y69" s="53">
        <v>4.18</v>
      </c>
      <c r="Z69" s="106"/>
      <c r="AA69" s="106"/>
      <c r="AB69" s="65" t="str">
        <f t="shared" si="10"/>
        <v>米国株式</v>
      </c>
      <c r="AC69" s="65" t="str">
        <f t="shared" si="11"/>
        <v>BND</v>
      </c>
      <c r="AD69" s="65" t="str">
        <f>VLOOKUP($AC69,銘柄テーブル[#Data],2,FALSE)</f>
        <v>バンガード・米国トータル債券市場ETF</v>
      </c>
      <c r="AE69" s="65" t="str">
        <f t="shared" si="12"/>
        <v>特定</v>
      </c>
      <c r="AF69" s="65">
        <f t="shared" si="12"/>
        <v>6</v>
      </c>
      <c r="AG69" s="65" t="str">
        <f t="shared" si="12"/>
        <v>株</v>
      </c>
      <c r="AH69" s="65">
        <f t="shared" si="12"/>
        <v>87.043300000000002</v>
      </c>
      <c r="AI69" s="65" t="str">
        <f t="shared" si="12"/>
        <v>USD</v>
      </c>
      <c r="AJ69" s="65">
        <f t="shared" si="12"/>
        <v>83.06</v>
      </c>
      <c r="AK69" s="65" t="str">
        <f t="shared" si="12"/>
        <v>USD</v>
      </c>
      <c r="AL69" s="65">
        <f t="shared" si="12"/>
        <v>0</v>
      </c>
      <c r="AM69" s="65">
        <f t="shared" si="12"/>
        <v>0</v>
      </c>
      <c r="AN69" s="65">
        <f t="shared" si="12"/>
        <v>0.1</v>
      </c>
      <c r="AO69" s="65" t="str">
        <f t="shared" si="12"/>
        <v>USD</v>
      </c>
      <c r="AP69" s="66">
        <f t="shared" si="12"/>
        <v>57435</v>
      </c>
      <c r="AQ69" s="65" t="str">
        <f t="shared" si="12"/>
        <v>498.36 USD</v>
      </c>
      <c r="AR69" s="67">
        <f t="shared" si="12"/>
        <v>2307</v>
      </c>
      <c r="AS69" s="68">
        <f t="shared" si="8"/>
        <v>4.1848062690465822E-2</v>
      </c>
      <c r="AT69" s="28"/>
      <c r="AU69" s="28"/>
      <c r="AV69" s="65" t="str">
        <f>VLOOKUP($AC69,銘柄テーブル[#Data],3,FALSE)</f>
        <v>2現金・米国債など</v>
      </c>
      <c r="AW69" s="65" t="str">
        <f>VLOOKUP($AC69,銘柄テーブル[#Data],4,FALSE)</f>
        <v>2米国債など</v>
      </c>
      <c r="AX69" s="65" t="str">
        <f>VLOOKUP($AC69,銘柄テーブル[#Data],5,FALSE)</f>
        <v>債券</v>
      </c>
      <c r="AY69" s="65" t="str">
        <f>VLOOKUP($AC69,銘柄テーブル[#Data],6,FALSE)</f>
        <v>米国債</v>
      </c>
      <c r="AZ69" s="65" t="str">
        <f>VLOOKUP($AC69,銘柄テーブル[#Data],7,FALSE)</f>
        <v>02 米ドル（円換算）</v>
      </c>
    </row>
    <row r="70" spans="2:52" x14ac:dyDescent="0.4">
      <c r="B70" s="30">
        <v>44665</v>
      </c>
      <c r="C70" s="31">
        <v>69</v>
      </c>
      <c r="D70" s="37" t="s">
        <v>514</v>
      </c>
      <c r="E70" t="s">
        <v>487</v>
      </c>
      <c r="H70" s="53" t="s">
        <v>5</v>
      </c>
      <c r="I70" s="53" t="s">
        <v>48</v>
      </c>
      <c r="J70" s="53" t="s">
        <v>49</v>
      </c>
      <c r="K70" s="53" t="s">
        <v>22</v>
      </c>
      <c r="L70" s="53">
        <v>17</v>
      </c>
      <c r="M70" s="53" t="s">
        <v>23</v>
      </c>
      <c r="N70" s="53">
        <v>42.514699999999998</v>
      </c>
      <c r="O70" s="53" t="s">
        <v>34</v>
      </c>
      <c r="P70" s="53">
        <v>40.909999999999997</v>
      </c>
      <c r="Q70" s="53" t="s">
        <v>34</v>
      </c>
      <c r="R70" s="53"/>
      <c r="S70" s="53"/>
      <c r="T70" s="53">
        <v>-0.02</v>
      </c>
      <c r="U70" s="53" t="s">
        <v>34</v>
      </c>
      <c r="V70" s="53">
        <v>80152</v>
      </c>
      <c r="W70" s="53" t="s">
        <v>50</v>
      </c>
      <c r="X70" s="53">
        <v>3686</v>
      </c>
      <c r="Y70" s="53">
        <v>4.82</v>
      </c>
      <c r="Z70" s="106"/>
      <c r="AA70" s="106"/>
      <c r="AB70" s="65" t="str">
        <f t="shared" si="10"/>
        <v>米国株式</v>
      </c>
      <c r="AC70" s="65" t="str">
        <f t="shared" si="11"/>
        <v>UAL</v>
      </c>
      <c r="AD70" s="65" t="str">
        <f>VLOOKUP($AC70,銘柄テーブル[#Data],2,FALSE)</f>
        <v>ユナイテッド・エアラインズ・ホールディングス</v>
      </c>
      <c r="AE70" s="65" t="str">
        <f t="shared" si="12"/>
        <v>特定</v>
      </c>
      <c r="AF70" s="65">
        <f t="shared" si="12"/>
        <v>17</v>
      </c>
      <c r="AG70" s="65" t="str">
        <f t="shared" si="12"/>
        <v>株</v>
      </c>
      <c r="AH70" s="65">
        <f t="shared" si="12"/>
        <v>42.514699999999998</v>
      </c>
      <c r="AI70" s="65" t="str">
        <f t="shared" si="12"/>
        <v>USD</v>
      </c>
      <c r="AJ70" s="65">
        <f t="shared" si="12"/>
        <v>40.909999999999997</v>
      </c>
      <c r="AK70" s="65" t="str">
        <f t="shared" si="12"/>
        <v>USD</v>
      </c>
      <c r="AL70" s="65">
        <f t="shared" si="12"/>
        <v>0</v>
      </c>
      <c r="AM70" s="65">
        <f t="shared" si="12"/>
        <v>0</v>
      </c>
      <c r="AN70" s="65">
        <f t="shared" si="12"/>
        <v>-0.02</v>
      </c>
      <c r="AO70" s="65" t="str">
        <f t="shared" si="12"/>
        <v>USD</v>
      </c>
      <c r="AP70" s="66">
        <f t="shared" si="12"/>
        <v>80152</v>
      </c>
      <c r="AQ70" s="65" t="str">
        <f t="shared" si="12"/>
        <v>695.47 USD</v>
      </c>
      <c r="AR70" s="67">
        <f t="shared" si="12"/>
        <v>3686</v>
      </c>
      <c r="AS70" s="68">
        <f t="shared" si="8"/>
        <v>4.8204430727382105E-2</v>
      </c>
      <c r="AT70" s="28"/>
      <c r="AU70" s="28"/>
      <c r="AV70" s="65" t="str">
        <f>VLOOKUP($AC70,銘柄テーブル[#Data],3,FALSE)</f>
        <v>1株式・投信等</v>
      </c>
      <c r="AW70" s="65" t="str">
        <f>VLOOKUP($AC70,銘柄テーブル[#Data],4,FALSE)</f>
        <v>1株式</v>
      </c>
      <c r="AX70" s="65" t="str">
        <f>VLOOKUP($AC70,銘柄テーブル[#Data],5,FALSE)</f>
        <v>観光</v>
      </c>
      <c r="AY70" s="65" t="str">
        <f>VLOOKUP($AC70,銘柄テーブル[#Data],6,FALSE)</f>
        <v>航空・米国</v>
      </c>
      <c r="AZ70" s="65" t="str">
        <f>VLOOKUP($AC70,銘柄テーブル[#Data],7,FALSE)</f>
        <v>02 米ドル（円換算）</v>
      </c>
    </row>
    <row r="71" spans="2:52" x14ac:dyDescent="0.4">
      <c r="B71" s="30">
        <v>44665</v>
      </c>
      <c r="C71" s="31">
        <v>70</v>
      </c>
      <c r="D71" s="37" t="s">
        <v>514</v>
      </c>
      <c r="E71" t="s">
        <v>487</v>
      </c>
      <c r="H71" s="53" t="s">
        <v>5</v>
      </c>
      <c r="I71" s="53" t="s">
        <v>48</v>
      </c>
      <c r="J71" s="53" t="s">
        <v>49</v>
      </c>
      <c r="K71" s="53" t="s">
        <v>25</v>
      </c>
      <c r="L71" s="53">
        <v>10</v>
      </c>
      <c r="M71" s="53" t="s">
        <v>23</v>
      </c>
      <c r="N71" s="53">
        <v>46.667999999999999</v>
      </c>
      <c r="O71" s="53" t="s">
        <v>34</v>
      </c>
      <c r="P71" s="53">
        <v>40.909999999999997</v>
      </c>
      <c r="Q71" s="53" t="s">
        <v>34</v>
      </c>
      <c r="R71" s="53"/>
      <c r="S71" s="53"/>
      <c r="T71" s="53">
        <v>-0.02</v>
      </c>
      <c r="U71" s="53" t="s">
        <v>34</v>
      </c>
      <c r="V71" s="53">
        <v>47148</v>
      </c>
      <c r="W71" s="53" t="s">
        <v>51</v>
      </c>
      <c r="X71" s="53">
        <v>-7196</v>
      </c>
      <c r="Y71" s="53">
        <v>-13.24</v>
      </c>
      <c r="Z71" s="106"/>
      <c r="AA71" s="106"/>
      <c r="AB71" s="65" t="str">
        <f t="shared" si="10"/>
        <v>米国株式</v>
      </c>
      <c r="AC71" s="65" t="str">
        <f t="shared" si="11"/>
        <v>UAL</v>
      </c>
      <c r="AD71" s="65" t="str">
        <f>VLOOKUP($AC71,銘柄テーブル[#Data],2,FALSE)</f>
        <v>ユナイテッド・エアラインズ・ホールディングス</v>
      </c>
      <c r="AE71" s="65" t="str">
        <f t="shared" si="12"/>
        <v>NISA</v>
      </c>
      <c r="AF71" s="65">
        <f t="shared" si="12"/>
        <v>10</v>
      </c>
      <c r="AG71" s="65" t="str">
        <f t="shared" si="12"/>
        <v>株</v>
      </c>
      <c r="AH71" s="65">
        <f t="shared" si="12"/>
        <v>46.667999999999999</v>
      </c>
      <c r="AI71" s="65" t="str">
        <f t="shared" si="12"/>
        <v>USD</v>
      </c>
      <c r="AJ71" s="65">
        <f t="shared" si="12"/>
        <v>40.909999999999997</v>
      </c>
      <c r="AK71" s="65" t="str">
        <f t="shared" si="12"/>
        <v>USD</v>
      </c>
      <c r="AL71" s="65">
        <f t="shared" si="12"/>
        <v>0</v>
      </c>
      <c r="AM71" s="65">
        <f t="shared" si="12"/>
        <v>0</v>
      </c>
      <c r="AN71" s="65">
        <f t="shared" si="12"/>
        <v>-0.02</v>
      </c>
      <c r="AO71" s="65" t="str">
        <f t="shared" si="12"/>
        <v>USD</v>
      </c>
      <c r="AP71" s="66">
        <f t="shared" si="12"/>
        <v>47148</v>
      </c>
      <c r="AQ71" s="65" t="str">
        <f t="shared" si="12"/>
        <v>409.10 USD</v>
      </c>
      <c r="AR71" s="67">
        <f t="shared" si="12"/>
        <v>-7196</v>
      </c>
      <c r="AS71" s="68">
        <f t="shared" si="8"/>
        <v>-0.1324157220668335</v>
      </c>
      <c r="AT71" s="28"/>
      <c r="AU71" s="28"/>
      <c r="AV71" s="65" t="str">
        <f>VLOOKUP($AC71,銘柄テーブル[#Data],3,FALSE)</f>
        <v>1株式・投信等</v>
      </c>
      <c r="AW71" s="65" t="str">
        <f>VLOOKUP($AC71,銘柄テーブル[#Data],4,FALSE)</f>
        <v>1株式</v>
      </c>
      <c r="AX71" s="65" t="str">
        <f>VLOOKUP($AC71,銘柄テーブル[#Data],5,FALSE)</f>
        <v>観光</v>
      </c>
      <c r="AY71" s="65" t="str">
        <f>VLOOKUP($AC71,銘柄テーブル[#Data],6,FALSE)</f>
        <v>航空・米国</v>
      </c>
      <c r="AZ71" s="65" t="str">
        <f>VLOOKUP($AC71,銘柄テーブル[#Data],7,FALSE)</f>
        <v>02 米ドル（円換算）</v>
      </c>
    </row>
    <row r="72" spans="2:52" x14ac:dyDescent="0.4">
      <c r="B72" s="30">
        <v>44665</v>
      </c>
      <c r="C72" s="31">
        <v>71</v>
      </c>
      <c r="D72" s="37" t="s">
        <v>514</v>
      </c>
      <c r="E72" t="s">
        <v>487</v>
      </c>
      <c r="H72" s="53" t="s">
        <v>5</v>
      </c>
      <c r="I72" s="53" t="s">
        <v>52</v>
      </c>
      <c r="J72" s="53" t="s">
        <v>53</v>
      </c>
      <c r="K72" s="53" t="s">
        <v>22</v>
      </c>
      <c r="L72" s="53">
        <v>34</v>
      </c>
      <c r="M72" s="53" t="s">
        <v>23</v>
      </c>
      <c r="N72" s="53">
        <v>22.920200000000001</v>
      </c>
      <c r="O72" s="53" t="s">
        <v>34</v>
      </c>
      <c r="P72" s="53">
        <v>23.2</v>
      </c>
      <c r="Q72" s="53" t="s">
        <v>34</v>
      </c>
      <c r="R72" s="53"/>
      <c r="S72" s="53"/>
      <c r="T72" s="53">
        <v>0.12</v>
      </c>
      <c r="U72" s="53" t="s">
        <v>34</v>
      </c>
      <c r="V72" s="53">
        <v>90909</v>
      </c>
      <c r="W72" s="53" t="s">
        <v>54</v>
      </c>
      <c r="X72" s="53">
        <v>7609</v>
      </c>
      <c r="Y72" s="53">
        <v>9.1300000000000008</v>
      </c>
      <c r="Z72" s="106"/>
      <c r="AA72" s="106"/>
      <c r="AB72" s="65" t="str">
        <f t="shared" si="10"/>
        <v>米国株式</v>
      </c>
      <c r="AC72" s="65" t="str">
        <f t="shared" si="11"/>
        <v>EIDO</v>
      </c>
      <c r="AD72" s="65" t="str">
        <f>VLOOKUP($AC72,銘柄テーブル[#Data],2,FALSE)</f>
        <v>iシェアーズ MSCI インドネシア ETF</v>
      </c>
      <c r="AE72" s="65" t="str">
        <f t="shared" si="12"/>
        <v>特定</v>
      </c>
      <c r="AF72" s="65">
        <f t="shared" si="12"/>
        <v>34</v>
      </c>
      <c r="AG72" s="65" t="str">
        <f t="shared" si="12"/>
        <v>株</v>
      </c>
      <c r="AH72" s="65">
        <f t="shared" si="12"/>
        <v>22.920200000000001</v>
      </c>
      <c r="AI72" s="65" t="str">
        <f t="shared" si="12"/>
        <v>USD</v>
      </c>
      <c r="AJ72" s="65">
        <f t="shared" si="12"/>
        <v>23.2</v>
      </c>
      <c r="AK72" s="65" t="str">
        <f t="shared" si="12"/>
        <v>USD</v>
      </c>
      <c r="AL72" s="65">
        <f t="shared" si="12"/>
        <v>0</v>
      </c>
      <c r="AM72" s="65">
        <f t="shared" si="12"/>
        <v>0</v>
      </c>
      <c r="AN72" s="65">
        <f t="shared" si="12"/>
        <v>0.12</v>
      </c>
      <c r="AO72" s="65" t="str">
        <f t="shared" si="12"/>
        <v>USD</v>
      </c>
      <c r="AP72" s="66">
        <f t="shared" si="12"/>
        <v>90909</v>
      </c>
      <c r="AQ72" s="65" t="str">
        <f t="shared" si="12"/>
        <v>788.80 USD</v>
      </c>
      <c r="AR72" s="67">
        <f t="shared" si="12"/>
        <v>7609</v>
      </c>
      <c r="AS72" s="68">
        <f t="shared" si="8"/>
        <v>9.1344537815126053E-2</v>
      </c>
      <c r="AT72" s="28"/>
      <c r="AU72" s="28"/>
      <c r="AV72" s="65" t="str">
        <f>VLOOKUP($AC72,銘柄テーブル[#Data],3,FALSE)</f>
        <v>1株式・投信等</v>
      </c>
      <c r="AW72" s="65" t="str">
        <f>VLOOKUP($AC72,銘柄テーブル[#Data],4,FALSE)</f>
        <v>1株式</v>
      </c>
      <c r="AX72" s="65" t="str">
        <f>VLOOKUP($AC72,銘柄テーブル[#Data],5,FALSE)</f>
        <v>新興国</v>
      </c>
      <c r="AY72" s="65" t="str">
        <f>VLOOKUP($AC72,銘柄テーブル[#Data],6,FALSE)</f>
        <v>インドネシア</v>
      </c>
      <c r="AZ72" s="65" t="str">
        <f>VLOOKUP($AC72,銘柄テーブル[#Data],7,FALSE)</f>
        <v>02 米ドル（円換算）</v>
      </c>
    </row>
    <row r="73" spans="2:52" x14ac:dyDescent="0.4">
      <c r="B73" s="30">
        <v>44665</v>
      </c>
      <c r="C73" s="31">
        <v>72</v>
      </c>
      <c r="D73" s="37" t="s">
        <v>514</v>
      </c>
      <c r="E73" t="s">
        <v>487</v>
      </c>
      <c r="H73" s="53" t="s">
        <v>5</v>
      </c>
      <c r="I73" s="53" t="s">
        <v>55</v>
      </c>
      <c r="J73" s="53" t="s">
        <v>56</v>
      </c>
      <c r="K73" s="53" t="s">
        <v>22</v>
      </c>
      <c r="L73" s="53">
        <v>4</v>
      </c>
      <c r="M73" s="53" t="s">
        <v>23</v>
      </c>
      <c r="N73" s="53">
        <v>75.222499999999997</v>
      </c>
      <c r="O73" s="53" t="s">
        <v>34</v>
      </c>
      <c r="P73" s="53">
        <v>75.06</v>
      </c>
      <c r="Q73" s="53" t="s">
        <v>34</v>
      </c>
      <c r="R73" s="53"/>
      <c r="S73" s="53"/>
      <c r="T73" s="53">
        <v>0.11</v>
      </c>
      <c r="U73" s="53" t="s">
        <v>34</v>
      </c>
      <c r="V73" s="53">
        <v>34602</v>
      </c>
      <c r="W73" s="53" t="s">
        <v>57</v>
      </c>
      <c r="X73" s="53">
        <v>3395</v>
      </c>
      <c r="Y73" s="53">
        <v>10.87</v>
      </c>
      <c r="Z73" s="106"/>
      <c r="AA73" s="106"/>
      <c r="AB73" s="65" t="str">
        <f t="shared" si="10"/>
        <v>米国株式</v>
      </c>
      <c r="AC73" s="65" t="str">
        <f t="shared" si="11"/>
        <v>THD</v>
      </c>
      <c r="AD73" s="65" t="str">
        <f>VLOOKUP($AC73,銘柄テーブル[#Data],2,FALSE)</f>
        <v>iシェアーズ MSCI タイ ETF</v>
      </c>
      <c r="AE73" s="65" t="str">
        <f t="shared" si="12"/>
        <v>特定</v>
      </c>
      <c r="AF73" s="65">
        <f t="shared" si="12"/>
        <v>4</v>
      </c>
      <c r="AG73" s="65" t="str">
        <f t="shared" si="12"/>
        <v>株</v>
      </c>
      <c r="AH73" s="65">
        <f t="shared" si="12"/>
        <v>75.222499999999997</v>
      </c>
      <c r="AI73" s="65" t="str">
        <f t="shared" si="12"/>
        <v>USD</v>
      </c>
      <c r="AJ73" s="65">
        <f t="shared" si="12"/>
        <v>75.06</v>
      </c>
      <c r="AK73" s="65" t="str">
        <f t="shared" si="12"/>
        <v>USD</v>
      </c>
      <c r="AL73" s="65">
        <f t="shared" si="12"/>
        <v>0</v>
      </c>
      <c r="AM73" s="65">
        <f t="shared" si="12"/>
        <v>0</v>
      </c>
      <c r="AN73" s="65">
        <f t="shared" si="12"/>
        <v>0.11</v>
      </c>
      <c r="AO73" s="65" t="str">
        <f t="shared" si="12"/>
        <v>USD</v>
      </c>
      <c r="AP73" s="66">
        <f t="shared" si="12"/>
        <v>34602</v>
      </c>
      <c r="AQ73" s="65" t="str">
        <f t="shared" si="12"/>
        <v>300.24 USD</v>
      </c>
      <c r="AR73" s="67">
        <f t="shared" si="12"/>
        <v>3395</v>
      </c>
      <c r="AS73" s="68">
        <f t="shared" si="8"/>
        <v>0.10878969461979685</v>
      </c>
      <c r="AT73" s="28"/>
      <c r="AU73" s="28"/>
      <c r="AV73" s="65" t="str">
        <f>VLOOKUP($AC73,銘柄テーブル[#Data],3,FALSE)</f>
        <v>1株式・投信等</v>
      </c>
      <c r="AW73" s="65" t="str">
        <f>VLOOKUP($AC73,銘柄テーブル[#Data],4,FALSE)</f>
        <v>1株式</v>
      </c>
      <c r="AX73" s="65" t="str">
        <f>VLOOKUP($AC73,銘柄テーブル[#Data],5,FALSE)</f>
        <v>新興国</v>
      </c>
      <c r="AY73" s="65" t="str">
        <f>VLOOKUP($AC73,銘柄テーブル[#Data],6,FALSE)</f>
        <v>タイ</v>
      </c>
      <c r="AZ73" s="65" t="str">
        <f>VLOOKUP($AC73,銘柄テーブル[#Data],7,FALSE)</f>
        <v>02 米ドル（円換算）</v>
      </c>
    </row>
    <row r="74" spans="2:52" x14ac:dyDescent="0.4">
      <c r="B74" s="30">
        <v>44665</v>
      </c>
      <c r="C74" s="31">
        <v>73</v>
      </c>
      <c r="D74" s="37" t="s">
        <v>514</v>
      </c>
      <c r="E74" t="s">
        <v>487</v>
      </c>
      <c r="H74" s="53" t="s">
        <v>5</v>
      </c>
      <c r="I74" s="53" t="s">
        <v>58</v>
      </c>
      <c r="J74" s="53" t="s">
        <v>59</v>
      </c>
      <c r="K74" s="53" t="s">
        <v>22</v>
      </c>
      <c r="L74" s="53">
        <v>16</v>
      </c>
      <c r="M74" s="53" t="s">
        <v>23</v>
      </c>
      <c r="N74" s="53">
        <v>31.824999999999999</v>
      </c>
      <c r="O74" s="53" t="s">
        <v>34</v>
      </c>
      <c r="P74" s="53">
        <v>31.69</v>
      </c>
      <c r="Q74" s="53" t="s">
        <v>34</v>
      </c>
      <c r="R74" s="53"/>
      <c r="S74" s="53"/>
      <c r="T74" s="53">
        <v>0.1</v>
      </c>
      <c r="U74" s="53" t="s">
        <v>34</v>
      </c>
      <c r="V74" s="53">
        <v>58436</v>
      </c>
      <c r="W74" s="53" t="s">
        <v>60</v>
      </c>
      <c r="X74" s="53">
        <v>4868</v>
      </c>
      <c r="Y74" s="53">
        <v>9.08</v>
      </c>
      <c r="Z74" s="106"/>
      <c r="AA74" s="106"/>
      <c r="AB74" s="65" t="str">
        <f t="shared" si="10"/>
        <v>米国株式</v>
      </c>
      <c r="AC74" s="65" t="str">
        <f t="shared" si="11"/>
        <v>EPHE</v>
      </c>
      <c r="AD74" s="65" t="str">
        <f>VLOOKUP($AC74,銘柄テーブル[#Data],2,FALSE)</f>
        <v>iシェアーズ MSCI フィリピン ETF</v>
      </c>
      <c r="AE74" s="65" t="str">
        <f t="shared" si="12"/>
        <v>特定</v>
      </c>
      <c r="AF74" s="65">
        <f t="shared" si="12"/>
        <v>16</v>
      </c>
      <c r="AG74" s="65" t="str">
        <f t="shared" si="12"/>
        <v>株</v>
      </c>
      <c r="AH74" s="65">
        <f t="shared" si="12"/>
        <v>31.824999999999999</v>
      </c>
      <c r="AI74" s="65" t="str">
        <f t="shared" si="12"/>
        <v>USD</v>
      </c>
      <c r="AJ74" s="65">
        <f t="shared" si="12"/>
        <v>31.69</v>
      </c>
      <c r="AK74" s="65" t="str">
        <f t="shared" si="12"/>
        <v>USD</v>
      </c>
      <c r="AL74" s="65">
        <f t="shared" si="12"/>
        <v>0</v>
      </c>
      <c r="AM74" s="65">
        <f t="shared" si="12"/>
        <v>0</v>
      </c>
      <c r="AN74" s="65">
        <f t="shared" si="12"/>
        <v>0.1</v>
      </c>
      <c r="AO74" s="65" t="str">
        <f t="shared" si="12"/>
        <v>USD</v>
      </c>
      <c r="AP74" s="66">
        <f t="shared" si="12"/>
        <v>58436</v>
      </c>
      <c r="AQ74" s="65" t="str">
        <f t="shared" si="12"/>
        <v>507.04 USD</v>
      </c>
      <c r="AR74" s="67">
        <f t="shared" si="12"/>
        <v>4868</v>
      </c>
      <c r="AS74" s="68">
        <f t="shared" si="8"/>
        <v>9.0875149342891273E-2</v>
      </c>
      <c r="AT74" s="28"/>
      <c r="AU74" s="28"/>
      <c r="AV74" s="65" t="str">
        <f>VLOOKUP($AC74,銘柄テーブル[#Data],3,FALSE)</f>
        <v>1株式・投信等</v>
      </c>
      <c r="AW74" s="65" t="str">
        <f>VLOOKUP($AC74,銘柄テーブル[#Data],4,FALSE)</f>
        <v>1株式</v>
      </c>
      <c r="AX74" s="65" t="str">
        <f>VLOOKUP($AC74,銘柄テーブル[#Data],5,FALSE)</f>
        <v>新興国</v>
      </c>
      <c r="AY74" s="65" t="str">
        <f>VLOOKUP($AC74,銘柄テーブル[#Data],6,FALSE)</f>
        <v>フィリピン</v>
      </c>
      <c r="AZ74" s="65" t="str">
        <f>VLOOKUP($AC74,銘柄テーブル[#Data],7,FALSE)</f>
        <v>02 米ドル（円換算）</v>
      </c>
    </row>
    <row r="75" spans="2:52" x14ac:dyDescent="0.4">
      <c r="B75" s="30">
        <v>44665</v>
      </c>
      <c r="C75" s="31">
        <v>74</v>
      </c>
      <c r="D75" s="37" t="s">
        <v>514</v>
      </c>
      <c r="E75" t="s">
        <v>487</v>
      </c>
      <c r="H75" s="53" t="s">
        <v>5</v>
      </c>
      <c r="I75" s="53" t="s">
        <v>58</v>
      </c>
      <c r="J75" s="53" t="s">
        <v>59</v>
      </c>
      <c r="K75" s="53" t="s">
        <v>25</v>
      </c>
      <c r="L75" s="53">
        <v>4</v>
      </c>
      <c r="M75" s="53" t="s">
        <v>23</v>
      </c>
      <c r="N75" s="53">
        <v>30.135000000000002</v>
      </c>
      <c r="O75" s="53" t="s">
        <v>34</v>
      </c>
      <c r="P75" s="53">
        <v>31.69</v>
      </c>
      <c r="Q75" s="53" t="s">
        <v>34</v>
      </c>
      <c r="R75" s="53"/>
      <c r="S75" s="53"/>
      <c r="T75" s="53">
        <v>0.1</v>
      </c>
      <c r="U75" s="53" t="s">
        <v>34</v>
      </c>
      <c r="V75" s="53">
        <v>14609</v>
      </c>
      <c r="W75" s="53" t="s">
        <v>61</v>
      </c>
      <c r="X75" s="53">
        <v>1961</v>
      </c>
      <c r="Y75" s="53">
        <v>15.5</v>
      </c>
      <c r="Z75" s="106"/>
      <c r="AA75" s="106"/>
      <c r="AB75" s="65" t="str">
        <f t="shared" si="10"/>
        <v>米国株式</v>
      </c>
      <c r="AC75" s="65" t="str">
        <f t="shared" si="11"/>
        <v>EPHE</v>
      </c>
      <c r="AD75" s="65" t="str">
        <f>VLOOKUP($AC75,銘柄テーブル[#Data],2,FALSE)</f>
        <v>iシェアーズ MSCI フィリピン ETF</v>
      </c>
      <c r="AE75" s="65" t="str">
        <f t="shared" ref="AE75:AR90" si="13">K75</f>
        <v>NISA</v>
      </c>
      <c r="AF75" s="65">
        <f t="shared" si="13"/>
        <v>4</v>
      </c>
      <c r="AG75" s="65" t="str">
        <f t="shared" si="13"/>
        <v>株</v>
      </c>
      <c r="AH75" s="65">
        <f t="shared" si="13"/>
        <v>30.135000000000002</v>
      </c>
      <c r="AI75" s="65" t="str">
        <f t="shared" si="13"/>
        <v>USD</v>
      </c>
      <c r="AJ75" s="65">
        <f t="shared" si="13"/>
        <v>31.69</v>
      </c>
      <c r="AK75" s="65" t="str">
        <f t="shared" si="13"/>
        <v>USD</v>
      </c>
      <c r="AL75" s="65">
        <f t="shared" si="13"/>
        <v>0</v>
      </c>
      <c r="AM75" s="65">
        <f t="shared" si="13"/>
        <v>0</v>
      </c>
      <c r="AN75" s="65">
        <f t="shared" si="13"/>
        <v>0.1</v>
      </c>
      <c r="AO75" s="65" t="str">
        <f t="shared" si="13"/>
        <v>USD</v>
      </c>
      <c r="AP75" s="66">
        <f t="shared" si="13"/>
        <v>14609</v>
      </c>
      <c r="AQ75" s="65" t="str">
        <f t="shared" si="13"/>
        <v>126.76 USD</v>
      </c>
      <c r="AR75" s="67">
        <f t="shared" si="13"/>
        <v>1961</v>
      </c>
      <c r="AS75" s="68">
        <f t="shared" si="8"/>
        <v>0.15504427577482605</v>
      </c>
      <c r="AT75" s="28"/>
      <c r="AU75" s="28"/>
      <c r="AV75" s="65" t="str">
        <f>VLOOKUP($AC75,銘柄テーブル[#Data],3,FALSE)</f>
        <v>1株式・投信等</v>
      </c>
      <c r="AW75" s="65" t="str">
        <f>VLOOKUP($AC75,銘柄テーブル[#Data],4,FALSE)</f>
        <v>1株式</v>
      </c>
      <c r="AX75" s="65" t="str">
        <f>VLOOKUP($AC75,銘柄テーブル[#Data],5,FALSE)</f>
        <v>新興国</v>
      </c>
      <c r="AY75" s="65" t="str">
        <f>VLOOKUP($AC75,銘柄テーブル[#Data],6,FALSE)</f>
        <v>フィリピン</v>
      </c>
      <c r="AZ75" s="65" t="str">
        <f>VLOOKUP($AC75,銘柄テーブル[#Data],7,FALSE)</f>
        <v>02 米ドル（円換算）</v>
      </c>
    </row>
    <row r="76" spans="2:52" x14ac:dyDescent="0.4">
      <c r="B76" s="30">
        <v>44665</v>
      </c>
      <c r="C76" s="31">
        <v>75</v>
      </c>
      <c r="D76" s="37" t="s">
        <v>514</v>
      </c>
      <c r="E76" t="s">
        <v>487</v>
      </c>
      <c r="H76" s="53" t="s">
        <v>6</v>
      </c>
      <c r="I76" s="53"/>
      <c r="J76" s="53" t="s">
        <v>62</v>
      </c>
      <c r="K76" s="53" t="s">
        <v>25</v>
      </c>
      <c r="L76" s="53">
        <v>27233</v>
      </c>
      <c r="M76" s="53" t="s">
        <v>63</v>
      </c>
      <c r="N76" s="53">
        <v>19692.650000000001</v>
      </c>
      <c r="O76" s="53" t="s">
        <v>24</v>
      </c>
      <c r="P76" s="53">
        <v>18022</v>
      </c>
      <c r="Q76" s="53" t="s">
        <v>24</v>
      </c>
      <c r="R76" s="53"/>
      <c r="S76" s="53"/>
      <c r="T76" s="53">
        <v>-7</v>
      </c>
      <c r="U76" s="53" t="s">
        <v>24</v>
      </c>
      <c r="V76" s="53">
        <v>49079</v>
      </c>
      <c r="W76" s="53" t="s">
        <v>3</v>
      </c>
      <c r="X76" s="53">
        <v>-4550</v>
      </c>
      <c r="Y76" s="53">
        <v>-8.48</v>
      </c>
      <c r="Z76" s="106"/>
      <c r="AA76" s="106"/>
      <c r="AB76" s="65" t="str">
        <f t="shared" si="10"/>
        <v>投資信託</v>
      </c>
      <c r="AC76" s="65" t="str">
        <f t="shared" si="11"/>
        <v>楽天・全米株式インデックス・ファンド（楽天・バンガード・ファンド（全米株式））</v>
      </c>
      <c r="AD76" s="65" t="str">
        <f>VLOOKUP($AC76,銘柄テーブル[#Data],2,FALSE)</f>
        <v>楽天・全米株式インデックス・ファンド（楽天・バンガード・ファンド（全米株式））</v>
      </c>
      <c r="AE76" s="65" t="str">
        <f t="shared" si="13"/>
        <v>NISA</v>
      </c>
      <c r="AF76" s="65">
        <f t="shared" si="13"/>
        <v>27233</v>
      </c>
      <c r="AG76" s="65" t="str">
        <f t="shared" si="13"/>
        <v>口</v>
      </c>
      <c r="AH76" s="65">
        <f t="shared" si="13"/>
        <v>19692.650000000001</v>
      </c>
      <c r="AI76" s="65" t="str">
        <f t="shared" si="13"/>
        <v>円</v>
      </c>
      <c r="AJ76" s="65">
        <f t="shared" si="13"/>
        <v>18022</v>
      </c>
      <c r="AK76" s="65" t="str">
        <f t="shared" si="13"/>
        <v>円</v>
      </c>
      <c r="AL76" s="65">
        <f t="shared" si="13"/>
        <v>0</v>
      </c>
      <c r="AM76" s="65">
        <f t="shared" si="13"/>
        <v>0</v>
      </c>
      <c r="AN76" s="65">
        <f t="shared" si="13"/>
        <v>-7</v>
      </c>
      <c r="AO76" s="65" t="str">
        <f t="shared" si="13"/>
        <v>円</v>
      </c>
      <c r="AP76" s="66">
        <f t="shared" si="13"/>
        <v>49079</v>
      </c>
      <c r="AQ76" s="65" t="str">
        <f t="shared" si="13"/>
        <v>-</v>
      </c>
      <c r="AR76" s="67">
        <f t="shared" si="13"/>
        <v>-4550</v>
      </c>
      <c r="AS76" s="68">
        <f t="shared" si="8"/>
        <v>-8.4842156296033866E-2</v>
      </c>
      <c r="AT76" s="28"/>
      <c r="AU76" s="28"/>
      <c r="AV76" s="65" t="str">
        <f>VLOOKUP($AC76,銘柄テーブル[#Data],3,FALSE)</f>
        <v>1株式・投信等</v>
      </c>
      <c r="AW76" s="65" t="str">
        <f>VLOOKUP($AC76,銘柄テーブル[#Data],4,FALSE)</f>
        <v>1投信</v>
      </c>
      <c r="AX76" s="65" t="str">
        <f>VLOOKUP($AC76,銘柄テーブル[#Data],5,FALSE)</f>
        <v>指数</v>
      </c>
      <c r="AY76" s="65" t="str">
        <f>VLOOKUP($AC76,銘柄テーブル[#Data],6,FALSE)</f>
        <v>全米株式</v>
      </c>
      <c r="AZ76" s="65" t="str">
        <f>VLOOKUP($AC76,銘柄テーブル[#Data],7,FALSE)</f>
        <v>01 日本円</v>
      </c>
    </row>
    <row r="77" spans="2:52" x14ac:dyDescent="0.4">
      <c r="B77" s="30">
        <v>44665</v>
      </c>
      <c r="C77" s="31">
        <v>76</v>
      </c>
      <c r="D77" s="37" t="s">
        <v>514</v>
      </c>
      <c r="E77" t="s">
        <v>487</v>
      </c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106"/>
      <c r="AA77" s="106"/>
      <c r="AB77" s="65">
        <f t="shared" si="10"/>
        <v>0</v>
      </c>
      <c r="AC77" s="65" t="str">
        <f t="shared" si="11"/>
        <v>0</v>
      </c>
      <c r="AD77" s="65" t="e">
        <f>VLOOKUP($AC77,銘柄テーブル[#Data],2,FALSE)</f>
        <v>#N/A</v>
      </c>
      <c r="AE77" s="65">
        <f t="shared" si="13"/>
        <v>0</v>
      </c>
      <c r="AF77" s="65">
        <f t="shared" si="13"/>
        <v>0</v>
      </c>
      <c r="AG77" s="65">
        <f t="shared" si="13"/>
        <v>0</v>
      </c>
      <c r="AH77" s="65">
        <f t="shared" si="13"/>
        <v>0</v>
      </c>
      <c r="AI77" s="65">
        <f t="shared" si="13"/>
        <v>0</v>
      </c>
      <c r="AJ77" s="65">
        <f t="shared" si="13"/>
        <v>0</v>
      </c>
      <c r="AK77" s="65">
        <f t="shared" si="13"/>
        <v>0</v>
      </c>
      <c r="AL77" s="65">
        <f t="shared" si="13"/>
        <v>0</v>
      </c>
      <c r="AM77" s="65">
        <f t="shared" si="13"/>
        <v>0</v>
      </c>
      <c r="AN77" s="65">
        <f t="shared" si="13"/>
        <v>0</v>
      </c>
      <c r="AO77" s="65">
        <f t="shared" si="13"/>
        <v>0</v>
      </c>
      <c r="AP77" s="66">
        <f t="shared" si="13"/>
        <v>0</v>
      </c>
      <c r="AQ77" s="65">
        <f t="shared" si="13"/>
        <v>0</v>
      </c>
      <c r="AR77" s="67">
        <f t="shared" si="13"/>
        <v>0</v>
      </c>
      <c r="AS77" s="68" t="e">
        <f t="shared" si="8"/>
        <v>#DIV/0!</v>
      </c>
      <c r="AT77" s="28"/>
      <c r="AU77" s="28"/>
      <c r="AV77" s="65" t="e">
        <f>VLOOKUP($AC77,銘柄テーブル[#Data],3,FALSE)</f>
        <v>#N/A</v>
      </c>
      <c r="AW77" s="65" t="e">
        <f>VLOOKUP($AC77,銘柄テーブル[#Data],4,FALSE)</f>
        <v>#N/A</v>
      </c>
      <c r="AX77" s="65" t="e">
        <f>VLOOKUP($AC77,銘柄テーブル[#Data],5,FALSE)</f>
        <v>#N/A</v>
      </c>
      <c r="AY77" s="65" t="e">
        <f>VLOOKUP($AC77,銘柄テーブル[#Data],6,FALSE)</f>
        <v>#N/A</v>
      </c>
      <c r="AZ77" s="65" t="e">
        <f>VLOOKUP($AC77,銘柄テーブル[#Data],7,FALSE)</f>
        <v>#N/A</v>
      </c>
    </row>
    <row r="78" spans="2:52" x14ac:dyDescent="0.4">
      <c r="B78" s="30">
        <v>44665</v>
      </c>
      <c r="C78" s="31">
        <v>77</v>
      </c>
      <c r="D78" s="37" t="s">
        <v>514</v>
      </c>
      <c r="E78" t="s">
        <v>487</v>
      </c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106"/>
      <c r="AA78" s="106"/>
      <c r="AB78" s="65">
        <f t="shared" si="10"/>
        <v>0</v>
      </c>
      <c r="AC78" s="65" t="str">
        <f t="shared" si="11"/>
        <v>0</v>
      </c>
      <c r="AD78" s="65" t="e">
        <f>VLOOKUP($AC78,銘柄テーブル[#Data],2,FALSE)</f>
        <v>#N/A</v>
      </c>
      <c r="AE78" s="65">
        <f t="shared" si="13"/>
        <v>0</v>
      </c>
      <c r="AF78" s="65">
        <f t="shared" si="13"/>
        <v>0</v>
      </c>
      <c r="AG78" s="65">
        <f t="shared" si="13"/>
        <v>0</v>
      </c>
      <c r="AH78" s="65">
        <f t="shared" si="13"/>
        <v>0</v>
      </c>
      <c r="AI78" s="65">
        <f t="shared" si="13"/>
        <v>0</v>
      </c>
      <c r="AJ78" s="65">
        <f t="shared" si="13"/>
        <v>0</v>
      </c>
      <c r="AK78" s="65">
        <f t="shared" si="13"/>
        <v>0</v>
      </c>
      <c r="AL78" s="65">
        <f t="shared" si="13"/>
        <v>0</v>
      </c>
      <c r="AM78" s="65">
        <f t="shared" si="13"/>
        <v>0</v>
      </c>
      <c r="AN78" s="65">
        <f t="shared" si="13"/>
        <v>0</v>
      </c>
      <c r="AO78" s="65">
        <f t="shared" si="13"/>
        <v>0</v>
      </c>
      <c r="AP78" s="66">
        <f t="shared" si="13"/>
        <v>0</v>
      </c>
      <c r="AQ78" s="65">
        <f t="shared" si="13"/>
        <v>0</v>
      </c>
      <c r="AR78" s="67">
        <f t="shared" si="13"/>
        <v>0</v>
      </c>
      <c r="AS78" s="68" t="e">
        <f t="shared" si="8"/>
        <v>#DIV/0!</v>
      </c>
      <c r="AT78" s="28"/>
      <c r="AU78" s="28"/>
      <c r="AV78" s="65" t="e">
        <f>VLOOKUP($AC78,銘柄テーブル[#Data],3,FALSE)</f>
        <v>#N/A</v>
      </c>
      <c r="AW78" s="65" t="e">
        <f>VLOOKUP($AC78,銘柄テーブル[#Data],4,FALSE)</f>
        <v>#N/A</v>
      </c>
      <c r="AX78" s="65" t="e">
        <f>VLOOKUP($AC78,銘柄テーブル[#Data],5,FALSE)</f>
        <v>#N/A</v>
      </c>
      <c r="AY78" s="65" t="e">
        <f>VLOOKUP($AC78,銘柄テーブル[#Data],6,FALSE)</f>
        <v>#N/A</v>
      </c>
      <c r="AZ78" s="65" t="e">
        <f>VLOOKUP($AC78,銘柄テーブル[#Data],7,FALSE)</f>
        <v>#N/A</v>
      </c>
    </row>
    <row r="79" spans="2:52" x14ac:dyDescent="0.4">
      <c r="B79" s="30">
        <v>44665</v>
      </c>
      <c r="C79" s="31">
        <v>78</v>
      </c>
      <c r="D79" s="37" t="s">
        <v>514</v>
      </c>
      <c r="E79" t="s">
        <v>487</v>
      </c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106"/>
      <c r="AA79" s="106"/>
      <c r="AB79" s="65">
        <f t="shared" si="10"/>
        <v>0</v>
      </c>
      <c r="AC79" s="65" t="str">
        <f t="shared" si="11"/>
        <v>0</v>
      </c>
      <c r="AD79" s="65" t="e">
        <f>VLOOKUP($AC79,銘柄テーブル[#Data],2,FALSE)</f>
        <v>#N/A</v>
      </c>
      <c r="AE79" s="65">
        <f t="shared" si="13"/>
        <v>0</v>
      </c>
      <c r="AF79" s="65">
        <f t="shared" si="13"/>
        <v>0</v>
      </c>
      <c r="AG79" s="65">
        <f t="shared" si="13"/>
        <v>0</v>
      </c>
      <c r="AH79" s="65">
        <f t="shared" si="13"/>
        <v>0</v>
      </c>
      <c r="AI79" s="65">
        <f t="shared" si="13"/>
        <v>0</v>
      </c>
      <c r="AJ79" s="65">
        <f t="shared" si="13"/>
        <v>0</v>
      </c>
      <c r="AK79" s="65">
        <f t="shared" si="13"/>
        <v>0</v>
      </c>
      <c r="AL79" s="65">
        <f t="shared" si="13"/>
        <v>0</v>
      </c>
      <c r="AM79" s="65">
        <f t="shared" si="13"/>
        <v>0</v>
      </c>
      <c r="AN79" s="65">
        <f t="shared" si="13"/>
        <v>0</v>
      </c>
      <c r="AO79" s="65">
        <f t="shared" si="13"/>
        <v>0</v>
      </c>
      <c r="AP79" s="66">
        <f t="shared" si="13"/>
        <v>0</v>
      </c>
      <c r="AQ79" s="65">
        <f t="shared" si="13"/>
        <v>0</v>
      </c>
      <c r="AR79" s="67">
        <f t="shared" si="13"/>
        <v>0</v>
      </c>
      <c r="AS79" s="68" t="e">
        <f t="shared" si="8"/>
        <v>#DIV/0!</v>
      </c>
      <c r="AT79" s="28"/>
      <c r="AU79" s="28"/>
      <c r="AV79" s="65" t="e">
        <f>VLOOKUP($AC79,銘柄テーブル[#Data],3,FALSE)</f>
        <v>#N/A</v>
      </c>
      <c r="AW79" s="65" t="e">
        <f>VLOOKUP($AC79,銘柄テーブル[#Data],4,FALSE)</f>
        <v>#N/A</v>
      </c>
      <c r="AX79" s="65" t="e">
        <f>VLOOKUP($AC79,銘柄テーブル[#Data],5,FALSE)</f>
        <v>#N/A</v>
      </c>
      <c r="AY79" s="65" t="e">
        <f>VLOOKUP($AC79,銘柄テーブル[#Data],6,FALSE)</f>
        <v>#N/A</v>
      </c>
      <c r="AZ79" s="65" t="e">
        <f>VLOOKUP($AC79,銘柄テーブル[#Data],7,FALSE)</f>
        <v>#N/A</v>
      </c>
    </row>
    <row r="80" spans="2:52" x14ac:dyDescent="0.4">
      <c r="B80" s="30">
        <v>44665</v>
      </c>
      <c r="C80" s="31">
        <v>79</v>
      </c>
      <c r="D80" s="37" t="s">
        <v>514</v>
      </c>
      <c r="E80" t="s">
        <v>487</v>
      </c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106"/>
      <c r="AA80" s="106"/>
      <c r="AB80" s="65">
        <f t="shared" si="10"/>
        <v>0</v>
      </c>
      <c r="AC80" s="65" t="str">
        <f t="shared" si="11"/>
        <v>0</v>
      </c>
      <c r="AD80" s="65" t="e">
        <f>VLOOKUP($AC80,銘柄テーブル[#Data],2,FALSE)</f>
        <v>#N/A</v>
      </c>
      <c r="AE80" s="65">
        <f t="shared" si="13"/>
        <v>0</v>
      </c>
      <c r="AF80" s="65">
        <f t="shared" si="13"/>
        <v>0</v>
      </c>
      <c r="AG80" s="65">
        <f t="shared" si="13"/>
        <v>0</v>
      </c>
      <c r="AH80" s="65">
        <f t="shared" si="13"/>
        <v>0</v>
      </c>
      <c r="AI80" s="65">
        <f t="shared" si="13"/>
        <v>0</v>
      </c>
      <c r="AJ80" s="65">
        <f t="shared" si="13"/>
        <v>0</v>
      </c>
      <c r="AK80" s="65">
        <f t="shared" si="13"/>
        <v>0</v>
      </c>
      <c r="AL80" s="65">
        <f t="shared" si="13"/>
        <v>0</v>
      </c>
      <c r="AM80" s="65">
        <f t="shared" si="13"/>
        <v>0</v>
      </c>
      <c r="AN80" s="65">
        <f t="shared" si="13"/>
        <v>0</v>
      </c>
      <c r="AO80" s="65">
        <f t="shared" si="13"/>
        <v>0</v>
      </c>
      <c r="AP80" s="66">
        <f t="shared" si="13"/>
        <v>0</v>
      </c>
      <c r="AQ80" s="65">
        <f t="shared" si="13"/>
        <v>0</v>
      </c>
      <c r="AR80" s="67">
        <f t="shared" si="13"/>
        <v>0</v>
      </c>
      <c r="AS80" s="68" t="e">
        <f t="shared" si="8"/>
        <v>#DIV/0!</v>
      </c>
      <c r="AT80" s="28"/>
      <c r="AU80" s="28"/>
      <c r="AV80" s="65" t="e">
        <f>VLOOKUP($AC80,銘柄テーブル[#Data],3,FALSE)</f>
        <v>#N/A</v>
      </c>
      <c r="AW80" s="65" t="e">
        <f>VLOOKUP($AC80,銘柄テーブル[#Data],4,FALSE)</f>
        <v>#N/A</v>
      </c>
      <c r="AX80" s="65" t="e">
        <f>VLOOKUP($AC80,銘柄テーブル[#Data],5,FALSE)</f>
        <v>#N/A</v>
      </c>
      <c r="AY80" s="65" t="e">
        <f>VLOOKUP($AC80,銘柄テーブル[#Data],6,FALSE)</f>
        <v>#N/A</v>
      </c>
      <c r="AZ80" s="65" t="e">
        <f>VLOOKUP($AC80,銘柄テーブル[#Data],7,FALSE)</f>
        <v>#N/A</v>
      </c>
    </row>
    <row r="81" spans="2:52" x14ac:dyDescent="0.4">
      <c r="B81" s="30">
        <v>44665</v>
      </c>
      <c r="C81" s="31">
        <v>80</v>
      </c>
      <c r="D81" s="37" t="s">
        <v>514</v>
      </c>
      <c r="E81" t="s">
        <v>487</v>
      </c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106"/>
      <c r="AA81" s="106"/>
      <c r="AB81" s="65">
        <f t="shared" si="10"/>
        <v>0</v>
      </c>
      <c r="AC81" s="65" t="str">
        <f t="shared" si="11"/>
        <v>0</v>
      </c>
      <c r="AD81" s="65" t="e">
        <f>VLOOKUP($AC81,銘柄テーブル[#Data],2,FALSE)</f>
        <v>#N/A</v>
      </c>
      <c r="AE81" s="65">
        <f t="shared" si="13"/>
        <v>0</v>
      </c>
      <c r="AF81" s="65">
        <f t="shared" si="13"/>
        <v>0</v>
      </c>
      <c r="AG81" s="65">
        <f t="shared" si="13"/>
        <v>0</v>
      </c>
      <c r="AH81" s="65">
        <f t="shared" si="13"/>
        <v>0</v>
      </c>
      <c r="AI81" s="65">
        <f t="shared" si="13"/>
        <v>0</v>
      </c>
      <c r="AJ81" s="65">
        <f t="shared" si="13"/>
        <v>0</v>
      </c>
      <c r="AK81" s="65">
        <f t="shared" si="13"/>
        <v>0</v>
      </c>
      <c r="AL81" s="65">
        <f t="shared" si="13"/>
        <v>0</v>
      </c>
      <c r="AM81" s="65">
        <f t="shared" si="13"/>
        <v>0</v>
      </c>
      <c r="AN81" s="65">
        <f t="shared" si="13"/>
        <v>0</v>
      </c>
      <c r="AO81" s="65">
        <f t="shared" si="13"/>
        <v>0</v>
      </c>
      <c r="AP81" s="66">
        <f t="shared" si="13"/>
        <v>0</v>
      </c>
      <c r="AQ81" s="65">
        <f t="shared" si="13"/>
        <v>0</v>
      </c>
      <c r="AR81" s="67">
        <f t="shared" si="13"/>
        <v>0</v>
      </c>
      <c r="AS81" s="68" t="e">
        <f t="shared" si="8"/>
        <v>#DIV/0!</v>
      </c>
      <c r="AT81" s="28"/>
      <c r="AU81" s="28"/>
      <c r="AV81" s="65" t="e">
        <f>VLOOKUP($AC81,銘柄テーブル[#Data],3,FALSE)</f>
        <v>#N/A</v>
      </c>
      <c r="AW81" s="65" t="e">
        <f>VLOOKUP($AC81,銘柄テーブル[#Data],4,FALSE)</f>
        <v>#N/A</v>
      </c>
      <c r="AX81" s="65" t="e">
        <f>VLOOKUP($AC81,銘柄テーブル[#Data],5,FALSE)</f>
        <v>#N/A</v>
      </c>
      <c r="AY81" s="65" t="e">
        <f>VLOOKUP($AC81,銘柄テーブル[#Data],6,FALSE)</f>
        <v>#N/A</v>
      </c>
      <c r="AZ81" s="65" t="e">
        <f>VLOOKUP($AC81,銘柄テーブル[#Data],7,FALSE)</f>
        <v>#N/A</v>
      </c>
    </row>
    <row r="82" spans="2:52" x14ac:dyDescent="0.4">
      <c r="B82" s="30">
        <v>44665</v>
      </c>
      <c r="C82" s="31">
        <v>81</v>
      </c>
      <c r="D82" s="37" t="s">
        <v>514</v>
      </c>
      <c r="E82" t="s">
        <v>487</v>
      </c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106"/>
      <c r="AA82" s="106"/>
      <c r="AB82" s="65">
        <f t="shared" si="10"/>
        <v>0</v>
      </c>
      <c r="AC82" s="65" t="str">
        <f t="shared" si="11"/>
        <v>0</v>
      </c>
      <c r="AD82" s="65" t="e">
        <f>VLOOKUP($AC82,銘柄テーブル[#Data],2,FALSE)</f>
        <v>#N/A</v>
      </c>
      <c r="AE82" s="65">
        <f t="shared" si="13"/>
        <v>0</v>
      </c>
      <c r="AF82" s="65">
        <f t="shared" si="13"/>
        <v>0</v>
      </c>
      <c r="AG82" s="65">
        <f t="shared" si="13"/>
        <v>0</v>
      </c>
      <c r="AH82" s="65">
        <f t="shared" si="13"/>
        <v>0</v>
      </c>
      <c r="AI82" s="65">
        <f t="shared" si="13"/>
        <v>0</v>
      </c>
      <c r="AJ82" s="65">
        <f t="shared" si="13"/>
        <v>0</v>
      </c>
      <c r="AK82" s="65">
        <f t="shared" si="13"/>
        <v>0</v>
      </c>
      <c r="AL82" s="65">
        <f t="shared" si="13"/>
        <v>0</v>
      </c>
      <c r="AM82" s="65">
        <f t="shared" si="13"/>
        <v>0</v>
      </c>
      <c r="AN82" s="65">
        <f t="shared" si="13"/>
        <v>0</v>
      </c>
      <c r="AO82" s="65">
        <f t="shared" si="13"/>
        <v>0</v>
      </c>
      <c r="AP82" s="66">
        <f t="shared" si="13"/>
        <v>0</v>
      </c>
      <c r="AQ82" s="65">
        <f t="shared" si="13"/>
        <v>0</v>
      </c>
      <c r="AR82" s="67">
        <f t="shared" si="13"/>
        <v>0</v>
      </c>
      <c r="AS82" s="68" t="e">
        <f t="shared" si="8"/>
        <v>#DIV/0!</v>
      </c>
      <c r="AT82" s="28"/>
      <c r="AU82" s="28"/>
      <c r="AV82" s="65" t="e">
        <f>VLOOKUP($AC82,銘柄テーブル[#Data],3,FALSE)</f>
        <v>#N/A</v>
      </c>
      <c r="AW82" s="65" t="e">
        <f>VLOOKUP($AC82,銘柄テーブル[#Data],4,FALSE)</f>
        <v>#N/A</v>
      </c>
      <c r="AX82" s="65" t="e">
        <f>VLOOKUP($AC82,銘柄テーブル[#Data],5,FALSE)</f>
        <v>#N/A</v>
      </c>
      <c r="AY82" s="65" t="e">
        <f>VLOOKUP($AC82,銘柄テーブル[#Data],6,FALSE)</f>
        <v>#N/A</v>
      </c>
      <c r="AZ82" s="65" t="e">
        <f>VLOOKUP($AC82,銘柄テーブル[#Data],7,FALSE)</f>
        <v>#N/A</v>
      </c>
    </row>
    <row r="83" spans="2:52" x14ac:dyDescent="0.4">
      <c r="B83" s="30">
        <v>44665</v>
      </c>
      <c r="C83" s="31">
        <v>82</v>
      </c>
      <c r="D83" s="37" t="s">
        <v>514</v>
      </c>
      <c r="E83" t="s">
        <v>487</v>
      </c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106"/>
      <c r="AA83" s="106"/>
      <c r="AB83" s="65">
        <f t="shared" si="10"/>
        <v>0</v>
      </c>
      <c r="AC83" s="65" t="str">
        <f t="shared" si="11"/>
        <v>0</v>
      </c>
      <c r="AD83" s="65" t="e">
        <f>VLOOKUP($AC83,銘柄テーブル[#Data],2,FALSE)</f>
        <v>#N/A</v>
      </c>
      <c r="AE83" s="65">
        <f t="shared" si="13"/>
        <v>0</v>
      </c>
      <c r="AF83" s="65">
        <f t="shared" si="13"/>
        <v>0</v>
      </c>
      <c r="AG83" s="65">
        <f t="shared" si="13"/>
        <v>0</v>
      </c>
      <c r="AH83" s="65">
        <f t="shared" si="13"/>
        <v>0</v>
      </c>
      <c r="AI83" s="65">
        <f t="shared" si="13"/>
        <v>0</v>
      </c>
      <c r="AJ83" s="65">
        <f t="shared" si="13"/>
        <v>0</v>
      </c>
      <c r="AK83" s="65">
        <f t="shared" si="13"/>
        <v>0</v>
      </c>
      <c r="AL83" s="65">
        <f t="shared" si="13"/>
        <v>0</v>
      </c>
      <c r="AM83" s="65">
        <f t="shared" si="13"/>
        <v>0</v>
      </c>
      <c r="AN83" s="65">
        <f t="shared" si="13"/>
        <v>0</v>
      </c>
      <c r="AO83" s="65">
        <f t="shared" si="13"/>
        <v>0</v>
      </c>
      <c r="AP83" s="66">
        <f t="shared" si="13"/>
        <v>0</v>
      </c>
      <c r="AQ83" s="65">
        <f t="shared" si="13"/>
        <v>0</v>
      </c>
      <c r="AR83" s="67">
        <f t="shared" si="13"/>
        <v>0</v>
      </c>
      <c r="AS83" s="68" t="e">
        <f t="shared" si="8"/>
        <v>#DIV/0!</v>
      </c>
      <c r="AT83" s="28"/>
      <c r="AU83" s="28"/>
      <c r="AV83" s="65" t="e">
        <f>VLOOKUP($AC83,銘柄テーブル[#Data],3,FALSE)</f>
        <v>#N/A</v>
      </c>
      <c r="AW83" s="65" t="e">
        <f>VLOOKUP($AC83,銘柄テーブル[#Data],4,FALSE)</f>
        <v>#N/A</v>
      </c>
      <c r="AX83" s="65" t="e">
        <f>VLOOKUP($AC83,銘柄テーブル[#Data],5,FALSE)</f>
        <v>#N/A</v>
      </c>
      <c r="AY83" s="65" t="e">
        <f>VLOOKUP($AC83,銘柄テーブル[#Data],6,FALSE)</f>
        <v>#N/A</v>
      </c>
      <c r="AZ83" s="65" t="e">
        <f>VLOOKUP($AC83,銘柄テーブル[#Data],7,FALSE)</f>
        <v>#N/A</v>
      </c>
    </row>
    <row r="84" spans="2:52" x14ac:dyDescent="0.4">
      <c r="B84" s="30">
        <v>44665</v>
      </c>
      <c r="C84" s="31">
        <v>83</v>
      </c>
      <c r="D84" s="37" t="s">
        <v>514</v>
      </c>
      <c r="E84" t="s">
        <v>487</v>
      </c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106"/>
      <c r="AA84" s="106"/>
      <c r="AB84" s="65">
        <f t="shared" si="10"/>
        <v>0</v>
      </c>
      <c r="AC84" s="65" t="str">
        <f t="shared" si="11"/>
        <v>0</v>
      </c>
      <c r="AD84" s="65" t="e">
        <f>VLOOKUP($AC84,銘柄テーブル[#Data],2,FALSE)</f>
        <v>#N/A</v>
      </c>
      <c r="AE84" s="65">
        <f t="shared" si="13"/>
        <v>0</v>
      </c>
      <c r="AF84" s="65">
        <f t="shared" si="13"/>
        <v>0</v>
      </c>
      <c r="AG84" s="65">
        <f t="shared" si="13"/>
        <v>0</v>
      </c>
      <c r="AH84" s="65">
        <f t="shared" si="13"/>
        <v>0</v>
      </c>
      <c r="AI84" s="65">
        <f t="shared" si="13"/>
        <v>0</v>
      </c>
      <c r="AJ84" s="65">
        <f t="shared" si="13"/>
        <v>0</v>
      </c>
      <c r="AK84" s="65">
        <f t="shared" si="13"/>
        <v>0</v>
      </c>
      <c r="AL84" s="65">
        <f t="shared" si="13"/>
        <v>0</v>
      </c>
      <c r="AM84" s="65">
        <f t="shared" si="13"/>
        <v>0</v>
      </c>
      <c r="AN84" s="65">
        <f t="shared" si="13"/>
        <v>0</v>
      </c>
      <c r="AO84" s="65">
        <f t="shared" si="13"/>
        <v>0</v>
      </c>
      <c r="AP84" s="66">
        <f t="shared" si="13"/>
        <v>0</v>
      </c>
      <c r="AQ84" s="65">
        <f t="shared" si="13"/>
        <v>0</v>
      </c>
      <c r="AR84" s="67">
        <f t="shared" si="13"/>
        <v>0</v>
      </c>
      <c r="AS84" s="68" t="e">
        <f t="shared" si="8"/>
        <v>#DIV/0!</v>
      </c>
      <c r="AT84" s="28"/>
      <c r="AU84" s="28"/>
      <c r="AV84" s="65" t="e">
        <f>VLOOKUP($AC84,銘柄テーブル[#Data],3,FALSE)</f>
        <v>#N/A</v>
      </c>
      <c r="AW84" s="65" t="e">
        <f>VLOOKUP($AC84,銘柄テーブル[#Data],4,FALSE)</f>
        <v>#N/A</v>
      </c>
      <c r="AX84" s="65" t="e">
        <f>VLOOKUP($AC84,銘柄テーブル[#Data],5,FALSE)</f>
        <v>#N/A</v>
      </c>
      <c r="AY84" s="65" t="e">
        <f>VLOOKUP($AC84,銘柄テーブル[#Data],6,FALSE)</f>
        <v>#N/A</v>
      </c>
      <c r="AZ84" s="65" t="e">
        <f>VLOOKUP($AC84,銘柄テーブル[#Data],7,FALSE)</f>
        <v>#N/A</v>
      </c>
    </row>
    <row r="85" spans="2:52" x14ac:dyDescent="0.4">
      <c r="B85" s="30">
        <v>44665</v>
      </c>
      <c r="C85" s="31">
        <v>84</v>
      </c>
      <c r="D85" s="37" t="s">
        <v>514</v>
      </c>
      <c r="E85" t="s">
        <v>487</v>
      </c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106"/>
      <c r="AA85" s="106"/>
      <c r="AB85" s="65">
        <f t="shared" si="10"/>
        <v>0</v>
      </c>
      <c r="AC85" s="65" t="str">
        <f t="shared" si="11"/>
        <v>0</v>
      </c>
      <c r="AD85" s="65" t="e">
        <f>VLOOKUP($AC85,銘柄テーブル[#Data],2,FALSE)</f>
        <v>#N/A</v>
      </c>
      <c r="AE85" s="65">
        <f t="shared" si="13"/>
        <v>0</v>
      </c>
      <c r="AF85" s="65">
        <f t="shared" si="13"/>
        <v>0</v>
      </c>
      <c r="AG85" s="65">
        <f t="shared" si="13"/>
        <v>0</v>
      </c>
      <c r="AH85" s="65">
        <f t="shared" si="13"/>
        <v>0</v>
      </c>
      <c r="AI85" s="65">
        <f t="shared" si="13"/>
        <v>0</v>
      </c>
      <c r="AJ85" s="65">
        <f t="shared" si="13"/>
        <v>0</v>
      </c>
      <c r="AK85" s="65">
        <f t="shared" si="13"/>
        <v>0</v>
      </c>
      <c r="AL85" s="65">
        <f t="shared" si="13"/>
        <v>0</v>
      </c>
      <c r="AM85" s="65">
        <f t="shared" si="13"/>
        <v>0</v>
      </c>
      <c r="AN85" s="65">
        <f t="shared" si="13"/>
        <v>0</v>
      </c>
      <c r="AO85" s="65">
        <f t="shared" si="13"/>
        <v>0</v>
      </c>
      <c r="AP85" s="66">
        <f t="shared" si="13"/>
        <v>0</v>
      </c>
      <c r="AQ85" s="65">
        <f t="shared" si="13"/>
        <v>0</v>
      </c>
      <c r="AR85" s="67">
        <f t="shared" si="13"/>
        <v>0</v>
      </c>
      <c r="AS85" s="68" t="e">
        <f t="shared" si="8"/>
        <v>#DIV/0!</v>
      </c>
      <c r="AT85" s="28"/>
      <c r="AU85" s="28"/>
      <c r="AV85" s="65" t="e">
        <f>VLOOKUP($AC85,銘柄テーブル[#Data],3,FALSE)</f>
        <v>#N/A</v>
      </c>
      <c r="AW85" s="65" t="e">
        <f>VLOOKUP($AC85,銘柄テーブル[#Data],4,FALSE)</f>
        <v>#N/A</v>
      </c>
      <c r="AX85" s="65" t="e">
        <f>VLOOKUP($AC85,銘柄テーブル[#Data],5,FALSE)</f>
        <v>#N/A</v>
      </c>
      <c r="AY85" s="65" t="e">
        <f>VLOOKUP($AC85,銘柄テーブル[#Data],6,FALSE)</f>
        <v>#N/A</v>
      </c>
      <c r="AZ85" s="65" t="e">
        <f>VLOOKUP($AC85,銘柄テーブル[#Data],7,FALSE)</f>
        <v>#N/A</v>
      </c>
    </row>
    <row r="86" spans="2:52" x14ac:dyDescent="0.4">
      <c r="B86" s="30">
        <v>44665</v>
      </c>
      <c r="C86" s="31">
        <v>85</v>
      </c>
      <c r="D86" s="37" t="s">
        <v>514</v>
      </c>
      <c r="E86" t="s">
        <v>487</v>
      </c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106"/>
      <c r="AA86" s="106"/>
      <c r="AB86" s="65">
        <f t="shared" si="10"/>
        <v>0</v>
      </c>
      <c r="AC86" s="65" t="str">
        <f t="shared" si="11"/>
        <v>0</v>
      </c>
      <c r="AD86" s="65" t="e">
        <f>VLOOKUP($AC86,銘柄テーブル[#Data],2,FALSE)</f>
        <v>#N/A</v>
      </c>
      <c r="AE86" s="65">
        <f t="shared" si="13"/>
        <v>0</v>
      </c>
      <c r="AF86" s="65">
        <f t="shared" si="13"/>
        <v>0</v>
      </c>
      <c r="AG86" s="65">
        <f t="shared" si="13"/>
        <v>0</v>
      </c>
      <c r="AH86" s="65">
        <f t="shared" si="13"/>
        <v>0</v>
      </c>
      <c r="AI86" s="65">
        <f t="shared" si="13"/>
        <v>0</v>
      </c>
      <c r="AJ86" s="65">
        <f t="shared" si="13"/>
        <v>0</v>
      </c>
      <c r="AK86" s="65">
        <f t="shared" si="13"/>
        <v>0</v>
      </c>
      <c r="AL86" s="65">
        <f t="shared" si="13"/>
        <v>0</v>
      </c>
      <c r="AM86" s="65">
        <f t="shared" si="13"/>
        <v>0</v>
      </c>
      <c r="AN86" s="65">
        <f t="shared" si="13"/>
        <v>0</v>
      </c>
      <c r="AO86" s="65">
        <f t="shared" si="13"/>
        <v>0</v>
      </c>
      <c r="AP86" s="66">
        <f t="shared" si="13"/>
        <v>0</v>
      </c>
      <c r="AQ86" s="65">
        <f t="shared" si="13"/>
        <v>0</v>
      </c>
      <c r="AR86" s="67">
        <f t="shared" si="13"/>
        <v>0</v>
      </c>
      <c r="AS86" s="68" t="e">
        <f t="shared" si="8"/>
        <v>#DIV/0!</v>
      </c>
      <c r="AT86" s="28"/>
      <c r="AU86" s="28"/>
      <c r="AV86" s="65" t="e">
        <f>VLOOKUP($AC86,銘柄テーブル[#Data],3,FALSE)</f>
        <v>#N/A</v>
      </c>
      <c r="AW86" s="65" t="e">
        <f>VLOOKUP($AC86,銘柄テーブル[#Data],4,FALSE)</f>
        <v>#N/A</v>
      </c>
      <c r="AX86" s="65" t="e">
        <f>VLOOKUP($AC86,銘柄テーブル[#Data],5,FALSE)</f>
        <v>#N/A</v>
      </c>
      <c r="AY86" s="65" t="e">
        <f>VLOOKUP($AC86,銘柄テーブル[#Data],6,FALSE)</f>
        <v>#N/A</v>
      </c>
      <c r="AZ86" s="65" t="e">
        <f>VLOOKUP($AC86,銘柄テーブル[#Data],7,FALSE)</f>
        <v>#N/A</v>
      </c>
    </row>
    <row r="87" spans="2:52" x14ac:dyDescent="0.4">
      <c r="B87" s="30">
        <v>44665</v>
      </c>
      <c r="C87" s="31">
        <v>86</v>
      </c>
      <c r="D87" s="37" t="s">
        <v>514</v>
      </c>
      <c r="E87" t="s">
        <v>487</v>
      </c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106"/>
      <c r="AA87" s="106"/>
      <c r="AB87" s="65">
        <f t="shared" si="10"/>
        <v>0</v>
      </c>
      <c r="AC87" s="65" t="str">
        <f t="shared" si="11"/>
        <v>0</v>
      </c>
      <c r="AD87" s="65" t="e">
        <f>VLOOKUP($AC87,銘柄テーブル[#Data],2,FALSE)</f>
        <v>#N/A</v>
      </c>
      <c r="AE87" s="65">
        <f t="shared" si="13"/>
        <v>0</v>
      </c>
      <c r="AF87" s="65">
        <f t="shared" si="13"/>
        <v>0</v>
      </c>
      <c r="AG87" s="65">
        <f t="shared" si="13"/>
        <v>0</v>
      </c>
      <c r="AH87" s="65">
        <f t="shared" si="13"/>
        <v>0</v>
      </c>
      <c r="AI87" s="65">
        <f t="shared" si="13"/>
        <v>0</v>
      </c>
      <c r="AJ87" s="65">
        <f t="shared" si="13"/>
        <v>0</v>
      </c>
      <c r="AK87" s="65">
        <f t="shared" si="13"/>
        <v>0</v>
      </c>
      <c r="AL87" s="65">
        <f t="shared" si="13"/>
        <v>0</v>
      </c>
      <c r="AM87" s="65">
        <f t="shared" si="13"/>
        <v>0</v>
      </c>
      <c r="AN87" s="65">
        <f t="shared" si="13"/>
        <v>0</v>
      </c>
      <c r="AO87" s="65">
        <f t="shared" si="13"/>
        <v>0</v>
      </c>
      <c r="AP87" s="66">
        <f t="shared" si="13"/>
        <v>0</v>
      </c>
      <c r="AQ87" s="65">
        <f t="shared" si="13"/>
        <v>0</v>
      </c>
      <c r="AR87" s="67">
        <f t="shared" si="13"/>
        <v>0</v>
      </c>
      <c r="AS87" s="68" t="e">
        <f t="shared" si="8"/>
        <v>#DIV/0!</v>
      </c>
      <c r="AT87" s="28"/>
      <c r="AU87" s="28"/>
      <c r="AV87" s="65" t="e">
        <f>VLOOKUP($AC87,銘柄テーブル[#Data],3,FALSE)</f>
        <v>#N/A</v>
      </c>
      <c r="AW87" s="65" t="e">
        <f>VLOOKUP($AC87,銘柄テーブル[#Data],4,FALSE)</f>
        <v>#N/A</v>
      </c>
      <c r="AX87" s="65" t="e">
        <f>VLOOKUP($AC87,銘柄テーブル[#Data],5,FALSE)</f>
        <v>#N/A</v>
      </c>
      <c r="AY87" s="65" t="e">
        <f>VLOOKUP($AC87,銘柄テーブル[#Data],6,FALSE)</f>
        <v>#N/A</v>
      </c>
      <c r="AZ87" s="65" t="e">
        <f>VLOOKUP($AC87,銘柄テーブル[#Data],7,FALSE)</f>
        <v>#N/A</v>
      </c>
    </row>
    <row r="88" spans="2:52" x14ac:dyDescent="0.4">
      <c r="B88" s="30">
        <v>44665</v>
      </c>
      <c r="C88" s="31">
        <v>87</v>
      </c>
      <c r="D88" s="37" t="s">
        <v>514</v>
      </c>
      <c r="E88" t="s">
        <v>487</v>
      </c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106"/>
      <c r="AA88" s="106"/>
      <c r="AB88" s="65">
        <f t="shared" si="10"/>
        <v>0</v>
      </c>
      <c r="AC88" s="65" t="str">
        <f t="shared" si="11"/>
        <v>0</v>
      </c>
      <c r="AD88" s="65" t="e">
        <f>VLOOKUP($AC88,銘柄テーブル[#Data],2,FALSE)</f>
        <v>#N/A</v>
      </c>
      <c r="AE88" s="65">
        <f t="shared" si="13"/>
        <v>0</v>
      </c>
      <c r="AF88" s="65">
        <f t="shared" si="13"/>
        <v>0</v>
      </c>
      <c r="AG88" s="65">
        <f t="shared" si="13"/>
        <v>0</v>
      </c>
      <c r="AH88" s="65">
        <f t="shared" si="13"/>
        <v>0</v>
      </c>
      <c r="AI88" s="65">
        <f t="shared" si="13"/>
        <v>0</v>
      </c>
      <c r="AJ88" s="65">
        <f t="shared" si="13"/>
        <v>0</v>
      </c>
      <c r="AK88" s="65">
        <f t="shared" si="13"/>
        <v>0</v>
      </c>
      <c r="AL88" s="65">
        <f t="shared" si="13"/>
        <v>0</v>
      </c>
      <c r="AM88" s="65">
        <f t="shared" si="13"/>
        <v>0</v>
      </c>
      <c r="AN88" s="65">
        <f t="shared" si="13"/>
        <v>0</v>
      </c>
      <c r="AO88" s="65">
        <f t="shared" si="13"/>
        <v>0</v>
      </c>
      <c r="AP88" s="66">
        <f t="shared" si="13"/>
        <v>0</v>
      </c>
      <c r="AQ88" s="65">
        <f t="shared" si="13"/>
        <v>0</v>
      </c>
      <c r="AR88" s="67">
        <f t="shared" si="13"/>
        <v>0</v>
      </c>
      <c r="AS88" s="68" t="e">
        <f t="shared" si="8"/>
        <v>#DIV/0!</v>
      </c>
      <c r="AT88" s="28"/>
      <c r="AU88" s="28"/>
      <c r="AV88" s="65" t="e">
        <f>VLOOKUP($AC88,銘柄テーブル[#Data],3,FALSE)</f>
        <v>#N/A</v>
      </c>
      <c r="AW88" s="65" t="e">
        <f>VLOOKUP($AC88,銘柄テーブル[#Data],4,FALSE)</f>
        <v>#N/A</v>
      </c>
      <c r="AX88" s="65" t="e">
        <f>VLOOKUP($AC88,銘柄テーブル[#Data],5,FALSE)</f>
        <v>#N/A</v>
      </c>
      <c r="AY88" s="65" t="e">
        <f>VLOOKUP($AC88,銘柄テーブル[#Data],6,FALSE)</f>
        <v>#N/A</v>
      </c>
      <c r="AZ88" s="65" t="e">
        <f>VLOOKUP($AC88,銘柄テーブル[#Data],7,FALSE)</f>
        <v>#N/A</v>
      </c>
    </row>
    <row r="89" spans="2:52" x14ac:dyDescent="0.4">
      <c r="B89" s="30">
        <v>44665</v>
      </c>
      <c r="C89" s="31">
        <v>88</v>
      </c>
      <c r="D89" s="37" t="s">
        <v>514</v>
      </c>
      <c r="E89" t="s">
        <v>487</v>
      </c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106"/>
      <c r="AA89" s="106"/>
      <c r="AB89" s="65">
        <f t="shared" si="10"/>
        <v>0</v>
      </c>
      <c r="AC89" s="65" t="str">
        <f t="shared" si="11"/>
        <v>0</v>
      </c>
      <c r="AD89" s="65" t="e">
        <f>VLOOKUP($AC89,銘柄テーブル[#Data],2,FALSE)</f>
        <v>#N/A</v>
      </c>
      <c r="AE89" s="65">
        <f t="shared" si="13"/>
        <v>0</v>
      </c>
      <c r="AF89" s="65">
        <f t="shared" si="13"/>
        <v>0</v>
      </c>
      <c r="AG89" s="65">
        <f t="shared" si="13"/>
        <v>0</v>
      </c>
      <c r="AH89" s="65">
        <f t="shared" si="13"/>
        <v>0</v>
      </c>
      <c r="AI89" s="65">
        <f t="shared" si="13"/>
        <v>0</v>
      </c>
      <c r="AJ89" s="65">
        <f t="shared" si="13"/>
        <v>0</v>
      </c>
      <c r="AK89" s="65">
        <f t="shared" si="13"/>
        <v>0</v>
      </c>
      <c r="AL89" s="65">
        <f t="shared" si="13"/>
        <v>0</v>
      </c>
      <c r="AM89" s="65">
        <f t="shared" si="13"/>
        <v>0</v>
      </c>
      <c r="AN89" s="65">
        <f t="shared" si="13"/>
        <v>0</v>
      </c>
      <c r="AO89" s="65">
        <f t="shared" si="13"/>
        <v>0</v>
      </c>
      <c r="AP89" s="66">
        <f t="shared" si="13"/>
        <v>0</v>
      </c>
      <c r="AQ89" s="65">
        <f t="shared" si="13"/>
        <v>0</v>
      </c>
      <c r="AR89" s="67">
        <f t="shared" si="13"/>
        <v>0</v>
      </c>
      <c r="AS89" s="68" t="e">
        <f t="shared" si="8"/>
        <v>#DIV/0!</v>
      </c>
      <c r="AT89" s="28"/>
      <c r="AU89" s="28"/>
      <c r="AV89" s="65" t="e">
        <f>VLOOKUP($AC89,銘柄テーブル[#Data],3,FALSE)</f>
        <v>#N/A</v>
      </c>
      <c r="AW89" s="65" t="e">
        <f>VLOOKUP($AC89,銘柄テーブル[#Data],4,FALSE)</f>
        <v>#N/A</v>
      </c>
      <c r="AX89" s="65" t="e">
        <f>VLOOKUP($AC89,銘柄テーブル[#Data],5,FALSE)</f>
        <v>#N/A</v>
      </c>
      <c r="AY89" s="65" t="e">
        <f>VLOOKUP($AC89,銘柄テーブル[#Data],6,FALSE)</f>
        <v>#N/A</v>
      </c>
      <c r="AZ89" s="65" t="e">
        <f>VLOOKUP($AC89,銘柄テーブル[#Data],7,FALSE)</f>
        <v>#N/A</v>
      </c>
    </row>
    <row r="90" spans="2:52" x14ac:dyDescent="0.4">
      <c r="B90" s="30">
        <v>44665</v>
      </c>
      <c r="C90" s="31">
        <v>89</v>
      </c>
      <c r="D90" s="37" t="s">
        <v>514</v>
      </c>
      <c r="E90" t="s">
        <v>487</v>
      </c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106"/>
      <c r="AA90" s="106"/>
      <c r="AB90" s="65">
        <f t="shared" si="10"/>
        <v>0</v>
      </c>
      <c r="AC90" s="65" t="str">
        <f t="shared" si="11"/>
        <v>0</v>
      </c>
      <c r="AD90" s="65" t="e">
        <f>VLOOKUP($AC90,銘柄テーブル[#Data],2,FALSE)</f>
        <v>#N/A</v>
      </c>
      <c r="AE90" s="65">
        <f t="shared" si="13"/>
        <v>0</v>
      </c>
      <c r="AF90" s="65">
        <f t="shared" si="13"/>
        <v>0</v>
      </c>
      <c r="AG90" s="65">
        <f t="shared" si="13"/>
        <v>0</v>
      </c>
      <c r="AH90" s="65">
        <f t="shared" si="13"/>
        <v>0</v>
      </c>
      <c r="AI90" s="65">
        <f t="shared" si="13"/>
        <v>0</v>
      </c>
      <c r="AJ90" s="65">
        <f t="shared" si="13"/>
        <v>0</v>
      </c>
      <c r="AK90" s="65">
        <f t="shared" si="13"/>
        <v>0</v>
      </c>
      <c r="AL90" s="65">
        <f t="shared" si="13"/>
        <v>0</v>
      </c>
      <c r="AM90" s="65">
        <f t="shared" si="13"/>
        <v>0</v>
      </c>
      <c r="AN90" s="65">
        <f t="shared" si="13"/>
        <v>0</v>
      </c>
      <c r="AO90" s="65">
        <f t="shared" si="13"/>
        <v>0</v>
      </c>
      <c r="AP90" s="66">
        <f t="shared" si="13"/>
        <v>0</v>
      </c>
      <c r="AQ90" s="65">
        <f t="shared" si="13"/>
        <v>0</v>
      </c>
      <c r="AR90" s="67">
        <f t="shared" si="13"/>
        <v>0</v>
      </c>
      <c r="AS90" s="68" t="e">
        <f t="shared" si="8"/>
        <v>#DIV/0!</v>
      </c>
      <c r="AT90" s="28"/>
      <c r="AU90" s="28"/>
      <c r="AV90" s="65" t="e">
        <f>VLOOKUP($AC90,銘柄テーブル[#Data],3,FALSE)</f>
        <v>#N/A</v>
      </c>
      <c r="AW90" s="65" t="e">
        <f>VLOOKUP($AC90,銘柄テーブル[#Data],4,FALSE)</f>
        <v>#N/A</v>
      </c>
      <c r="AX90" s="65" t="e">
        <f>VLOOKUP($AC90,銘柄テーブル[#Data],5,FALSE)</f>
        <v>#N/A</v>
      </c>
      <c r="AY90" s="65" t="e">
        <f>VLOOKUP($AC90,銘柄テーブル[#Data],6,FALSE)</f>
        <v>#N/A</v>
      </c>
      <c r="AZ90" s="65" t="e">
        <f>VLOOKUP($AC90,銘柄テーブル[#Data],7,FALSE)</f>
        <v>#N/A</v>
      </c>
    </row>
    <row r="91" spans="2:52" x14ac:dyDescent="0.4">
      <c r="B91" s="30">
        <v>44665</v>
      </c>
      <c r="C91" s="31">
        <v>90</v>
      </c>
      <c r="D91" s="37" t="s">
        <v>514</v>
      </c>
      <c r="E91" t="s">
        <v>487</v>
      </c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106"/>
      <c r="AA91" s="106"/>
      <c r="AB91" s="65">
        <f t="shared" si="10"/>
        <v>0</v>
      </c>
      <c r="AC91" s="65" t="str">
        <f t="shared" si="11"/>
        <v>0</v>
      </c>
      <c r="AD91" s="65" t="e">
        <f>VLOOKUP($AC91,銘柄テーブル[#Data],2,FALSE)</f>
        <v>#N/A</v>
      </c>
      <c r="AE91" s="65">
        <f t="shared" ref="AE91:AR94" si="14">K91</f>
        <v>0</v>
      </c>
      <c r="AF91" s="65">
        <f t="shared" si="14"/>
        <v>0</v>
      </c>
      <c r="AG91" s="65">
        <f t="shared" si="14"/>
        <v>0</v>
      </c>
      <c r="AH91" s="65">
        <f t="shared" si="14"/>
        <v>0</v>
      </c>
      <c r="AI91" s="65">
        <f t="shared" si="14"/>
        <v>0</v>
      </c>
      <c r="AJ91" s="65">
        <f t="shared" si="14"/>
        <v>0</v>
      </c>
      <c r="AK91" s="65">
        <f t="shared" si="14"/>
        <v>0</v>
      </c>
      <c r="AL91" s="65">
        <f t="shared" si="14"/>
        <v>0</v>
      </c>
      <c r="AM91" s="65">
        <f t="shared" si="14"/>
        <v>0</v>
      </c>
      <c r="AN91" s="65">
        <f t="shared" si="14"/>
        <v>0</v>
      </c>
      <c r="AO91" s="65">
        <f t="shared" si="14"/>
        <v>0</v>
      </c>
      <c r="AP91" s="66">
        <f t="shared" si="14"/>
        <v>0</v>
      </c>
      <c r="AQ91" s="65">
        <f t="shared" si="14"/>
        <v>0</v>
      </c>
      <c r="AR91" s="67">
        <f t="shared" si="14"/>
        <v>0</v>
      </c>
      <c r="AS91" s="68" t="e">
        <f t="shared" si="8"/>
        <v>#DIV/0!</v>
      </c>
      <c r="AT91" s="28"/>
      <c r="AU91" s="28"/>
      <c r="AV91" s="65" t="e">
        <f>VLOOKUP($AC91,銘柄テーブル[#Data],3,FALSE)</f>
        <v>#N/A</v>
      </c>
      <c r="AW91" s="65" t="e">
        <f>VLOOKUP($AC91,銘柄テーブル[#Data],4,FALSE)</f>
        <v>#N/A</v>
      </c>
      <c r="AX91" s="65" t="e">
        <f>VLOOKUP($AC91,銘柄テーブル[#Data],5,FALSE)</f>
        <v>#N/A</v>
      </c>
      <c r="AY91" s="65" t="e">
        <f>VLOOKUP($AC91,銘柄テーブル[#Data],6,FALSE)</f>
        <v>#N/A</v>
      </c>
      <c r="AZ91" s="65" t="e">
        <f>VLOOKUP($AC91,銘柄テーブル[#Data],7,FALSE)</f>
        <v>#N/A</v>
      </c>
    </row>
    <row r="92" spans="2:52" x14ac:dyDescent="0.4">
      <c r="B92" s="30">
        <v>44665</v>
      </c>
      <c r="C92" s="31">
        <v>91</v>
      </c>
      <c r="D92" s="37" t="s">
        <v>514</v>
      </c>
      <c r="E92" t="s">
        <v>487</v>
      </c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106"/>
      <c r="AA92" s="106"/>
      <c r="AB92" s="65">
        <f t="shared" si="10"/>
        <v>0</v>
      </c>
      <c r="AC92" s="65" t="str">
        <f t="shared" si="11"/>
        <v>0</v>
      </c>
      <c r="AD92" s="65" t="e">
        <f>VLOOKUP($AC92,銘柄テーブル[#Data],2,FALSE)</f>
        <v>#N/A</v>
      </c>
      <c r="AE92" s="65">
        <f t="shared" si="14"/>
        <v>0</v>
      </c>
      <c r="AF92" s="65">
        <f t="shared" si="14"/>
        <v>0</v>
      </c>
      <c r="AG92" s="65">
        <f t="shared" si="14"/>
        <v>0</v>
      </c>
      <c r="AH92" s="65">
        <f t="shared" si="14"/>
        <v>0</v>
      </c>
      <c r="AI92" s="65">
        <f t="shared" si="14"/>
        <v>0</v>
      </c>
      <c r="AJ92" s="65">
        <f t="shared" si="14"/>
        <v>0</v>
      </c>
      <c r="AK92" s="65">
        <f t="shared" si="14"/>
        <v>0</v>
      </c>
      <c r="AL92" s="65">
        <f t="shared" si="14"/>
        <v>0</v>
      </c>
      <c r="AM92" s="65">
        <f t="shared" si="14"/>
        <v>0</v>
      </c>
      <c r="AN92" s="65">
        <f t="shared" si="14"/>
        <v>0</v>
      </c>
      <c r="AO92" s="65">
        <f t="shared" si="14"/>
        <v>0</v>
      </c>
      <c r="AP92" s="66">
        <f t="shared" si="14"/>
        <v>0</v>
      </c>
      <c r="AQ92" s="65">
        <f t="shared" si="14"/>
        <v>0</v>
      </c>
      <c r="AR92" s="67">
        <f t="shared" si="14"/>
        <v>0</v>
      </c>
      <c r="AS92" s="68" t="e">
        <f t="shared" si="8"/>
        <v>#DIV/0!</v>
      </c>
      <c r="AT92" s="28"/>
      <c r="AU92" s="28"/>
      <c r="AV92" s="65" t="e">
        <f>VLOOKUP($AC92,銘柄テーブル[#Data],3,FALSE)</f>
        <v>#N/A</v>
      </c>
      <c r="AW92" s="65" t="e">
        <f>VLOOKUP($AC92,銘柄テーブル[#Data],4,FALSE)</f>
        <v>#N/A</v>
      </c>
      <c r="AX92" s="65" t="e">
        <f>VLOOKUP($AC92,銘柄テーブル[#Data],5,FALSE)</f>
        <v>#N/A</v>
      </c>
      <c r="AY92" s="65" t="e">
        <f>VLOOKUP($AC92,銘柄テーブル[#Data],6,FALSE)</f>
        <v>#N/A</v>
      </c>
      <c r="AZ92" s="65" t="e">
        <f>VLOOKUP($AC92,銘柄テーブル[#Data],7,FALSE)</f>
        <v>#N/A</v>
      </c>
    </row>
    <row r="93" spans="2:52" x14ac:dyDescent="0.4">
      <c r="B93" s="30">
        <v>44665</v>
      </c>
      <c r="C93" s="31">
        <v>92</v>
      </c>
      <c r="D93" s="37" t="s">
        <v>514</v>
      </c>
      <c r="E93" t="s">
        <v>487</v>
      </c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106"/>
      <c r="AA93" s="106"/>
      <c r="AB93" s="65">
        <f t="shared" si="10"/>
        <v>0</v>
      </c>
      <c r="AC93" s="65" t="str">
        <f t="shared" si="11"/>
        <v>0</v>
      </c>
      <c r="AD93" s="65" t="e">
        <f>VLOOKUP($AC93,銘柄テーブル[#Data],2,FALSE)</f>
        <v>#N/A</v>
      </c>
      <c r="AE93" s="65">
        <f t="shared" si="14"/>
        <v>0</v>
      </c>
      <c r="AF93" s="65">
        <f t="shared" si="14"/>
        <v>0</v>
      </c>
      <c r="AG93" s="65">
        <f t="shared" si="14"/>
        <v>0</v>
      </c>
      <c r="AH93" s="65">
        <f t="shared" si="14"/>
        <v>0</v>
      </c>
      <c r="AI93" s="65">
        <f t="shared" si="14"/>
        <v>0</v>
      </c>
      <c r="AJ93" s="65">
        <f t="shared" si="14"/>
        <v>0</v>
      </c>
      <c r="AK93" s="65">
        <f t="shared" si="14"/>
        <v>0</v>
      </c>
      <c r="AL93" s="65">
        <f t="shared" si="14"/>
        <v>0</v>
      </c>
      <c r="AM93" s="65">
        <f t="shared" si="14"/>
        <v>0</v>
      </c>
      <c r="AN93" s="65">
        <f t="shared" si="14"/>
        <v>0</v>
      </c>
      <c r="AO93" s="65">
        <f t="shared" si="14"/>
        <v>0</v>
      </c>
      <c r="AP93" s="66">
        <f t="shared" si="14"/>
        <v>0</v>
      </c>
      <c r="AQ93" s="65">
        <f t="shared" si="14"/>
        <v>0</v>
      </c>
      <c r="AR93" s="67">
        <f t="shared" si="14"/>
        <v>0</v>
      </c>
      <c r="AS93" s="68" t="e">
        <f t="shared" si="8"/>
        <v>#DIV/0!</v>
      </c>
      <c r="AT93" s="28"/>
      <c r="AU93" s="28"/>
      <c r="AV93" s="65" t="e">
        <f>VLOOKUP($AC93,銘柄テーブル[#Data],3,FALSE)</f>
        <v>#N/A</v>
      </c>
      <c r="AW93" s="65" t="e">
        <f>VLOOKUP($AC93,銘柄テーブル[#Data],4,FALSE)</f>
        <v>#N/A</v>
      </c>
      <c r="AX93" s="65" t="e">
        <f>VLOOKUP($AC93,銘柄テーブル[#Data],5,FALSE)</f>
        <v>#N/A</v>
      </c>
      <c r="AY93" s="65" t="e">
        <f>VLOOKUP($AC93,銘柄テーブル[#Data],6,FALSE)</f>
        <v>#N/A</v>
      </c>
      <c r="AZ93" s="65" t="e">
        <f>VLOOKUP($AC93,銘柄テーブル[#Data],7,FALSE)</f>
        <v>#N/A</v>
      </c>
    </row>
    <row r="94" spans="2:52" ht="19.5" thickBot="1" x14ac:dyDescent="0.45">
      <c r="B94" s="30">
        <v>44665</v>
      </c>
      <c r="C94" s="31">
        <v>93</v>
      </c>
      <c r="D94" s="37" t="s">
        <v>514</v>
      </c>
      <c r="E94" t="s">
        <v>487</v>
      </c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106"/>
      <c r="AA94" s="106"/>
      <c r="AB94" s="65">
        <f t="shared" si="10"/>
        <v>0</v>
      </c>
      <c r="AC94" s="65" t="str">
        <f t="shared" si="11"/>
        <v>0</v>
      </c>
      <c r="AD94" s="65" t="e">
        <f>VLOOKUP($AC94,銘柄テーブル[#Data],2,FALSE)</f>
        <v>#N/A</v>
      </c>
      <c r="AE94" s="65">
        <f t="shared" si="14"/>
        <v>0</v>
      </c>
      <c r="AF94" s="65">
        <f t="shared" si="14"/>
        <v>0</v>
      </c>
      <c r="AG94" s="65">
        <f t="shared" si="14"/>
        <v>0</v>
      </c>
      <c r="AH94" s="65">
        <f t="shared" si="14"/>
        <v>0</v>
      </c>
      <c r="AI94" s="65">
        <f t="shared" si="14"/>
        <v>0</v>
      </c>
      <c r="AJ94" s="65">
        <f t="shared" si="14"/>
        <v>0</v>
      </c>
      <c r="AK94" s="65">
        <f t="shared" si="14"/>
        <v>0</v>
      </c>
      <c r="AL94" s="65">
        <f t="shared" si="14"/>
        <v>0</v>
      </c>
      <c r="AM94" s="65">
        <f t="shared" si="14"/>
        <v>0</v>
      </c>
      <c r="AN94" s="65">
        <f t="shared" si="14"/>
        <v>0</v>
      </c>
      <c r="AO94" s="65">
        <f t="shared" si="14"/>
        <v>0</v>
      </c>
      <c r="AP94" s="66">
        <f t="shared" si="14"/>
        <v>0</v>
      </c>
      <c r="AQ94" s="65">
        <f t="shared" si="14"/>
        <v>0</v>
      </c>
      <c r="AR94" s="67">
        <f t="shared" si="14"/>
        <v>0</v>
      </c>
      <c r="AS94" s="68" t="e">
        <f t="shared" si="8"/>
        <v>#DIV/0!</v>
      </c>
      <c r="AT94" s="28"/>
      <c r="AU94" s="28"/>
      <c r="AV94" s="65" t="e">
        <f>VLOOKUP($AC94,銘柄テーブル[#Data],3,FALSE)</f>
        <v>#N/A</v>
      </c>
      <c r="AW94" s="65" t="e">
        <f>VLOOKUP($AC94,銘柄テーブル[#Data],4,FALSE)</f>
        <v>#N/A</v>
      </c>
      <c r="AX94" s="65" t="e">
        <f>VLOOKUP($AC94,銘柄テーブル[#Data],5,FALSE)</f>
        <v>#N/A</v>
      </c>
      <c r="AY94" s="65" t="e">
        <f>VLOOKUP($AC94,銘柄テーブル[#Data],6,FALSE)</f>
        <v>#N/A</v>
      </c>
      <c r="AZ94" s="65" t="e">
        <f>VLOOKUP($AC94,銘柄テーブル[#Data],7,FALSE)</f>
        <v>#N/A</v>
      </c>
    </row>
    <row r="95" spans="2:52" ht="19.5" thickBot="1" x14ac:dyDescent="0.45">
      <c r="B95" s="30">
        <v>44665</v>
      </c>
      <c r="C95" s="31">
        <v>94</v>
      </c>
      <c r="D95" s="70" t="s">
        <v>515</v>
      </c>
      <c r="E95" s="33" t="s">
        <v>481</v>
      </c>
      <c r="F95" s="33" t="s">
        <v>482</v>
      </c>
      <c r="G95" s="34" t="s">
        <v>74</v>
      </c>
      <c r="H95" s="33" t="s">
        <v>457</v>
      </c>
      <c r="I95" s="35" t="s">
        <v>458</v>
      </c>
      <c r="J95" s="36" t="s">
        <v>459</v>
      </c>
      <c r="K95" s="36" t="s">
        <v>460</v>
      </c>
      <c r="L95" s="36" t="s">
        <v>461</v>
      </c>
      <c r="M95" s="36" t="s">
        <v>462</v>
      </c>
      <c r="N95" s="36" t="s">
        <v>463</v>
      </c>
      <c r="O95" s="36" t="s">
        <v>464</v>
      </c>
      <c r="P95" s="36" t="s">
        <v>465</v>
      </c>
      <c r="Q95" s="36" t="s">
        <v>466</v>
      </c>
      <c r="R95" s="36" t="s">
        <v>467</v>
      </c>
      <c r="S95" s="36" t="s">
        <v>468</v>
      </c>
      <c r="T95" s="36" t="s">
        <v>469</v>
      </c>
      <c r="U95" s="36" t="s">
        <v>470</v>
      </c>
      <c r="V95" s="36" t="s">
        <v>471</v>
      </c>
      <c r="W95" s="36" t="s">
        <v>472</v>
      </c>
      <c r="X95" s="36" t="s">
        <v>473</v>
      </c>
      <c r="Y95" s="36" t="s">
        <v>474</v>
      </c>
      <c r="Z95" s="105"/>
      <c r="AA95" s="105"/>
      <c r="AB95" s="36" t="s">
        <v>483</v>
      </c>
      <c r="AC95" s="38"/>
      <c r="AD95" s="36"/>
      <c r="AE95" s="36"/>
      <c r="AF95" s="36"/>
      <c r="AG95" s="36"/>
      <c r="AH95" s="39"/>
      <c r="AI95" s="36"/>
      <c r="AJ95" s="39"/>
      <c r="AK95" s="36"/>
      <c r="AL95" s="36"/>
      <c r="AM95" s="36"/>
      <c r="AN95" s="36"/>
      <c r="AO95" s="36"/>
      <c r="AP95" s="40"/>
      <c r="AQ95" s="36"/>
      <c r="AR95" s="41"/>
      <c r="AS95" s="42"/>
      <c r="AT95" s="43"/>
      <c r="AU95" s="43"/>
      <c r="AV95" s="36"/>
      <c r="AW95" s="36"/>
      <c r="AX95" s="36"/>
      <c r="AY95" s="36"/>
      <c r="AZ95" s="36"/>
    </row>
    <row r="96" spans="2:52" ht="15.6" customHeight="1" thickBot="1" x14ac:dyDescent="0.45">
      <c r="B96" s="30">
        <v>44665</v>
      </c>
      <c r="C96" s="31">
        <v>95</v>
      </c>
      <c r="D96" s="70" t="s">
        <v>515</v>
      </c>
      <c r="E96" s="44" t="s">
        <v>481</v>
      </c>
      <c r="F96" s="45" t="s">
        <v>484</v>
      </c>
      <c r="G96" s="17" t="s">
        <v>74</v>
      </c>
      <c r="H96" s="46" t="s">
        <v>9</v>
      </c>
      <c r="I96" s="47">
        <v>100000</v>
      </c>
      <c r="J96" s="17"/>
      <c r="K96" s="17"/>
      <c r="L96" s="17"/>
      <c r="M96" s="17"/>
      <c r="N96" s="17"/>
      <c r="O96" s="17"/>
      <c r="Z96" s="106"/>
      <c r="AA96" s="106"/>
      <c r="AB96" s="17"/>
      <c r="AC96" s="48" t="s">
        <v>485</v>
      </c>
      <c r="AD96" s="17" t="str">
        <f>VLOOKUP($AC96,銘柄テーブル[#Data],2,FALSE)</f>
        <v>楽天銀行・普通口座</v>
      </c>
      <c r="AE96" s="17" t="s">
        <v>486</v>
      </c>
      <c r="AF96" s="17"/>
      <c r="AG96" s="17"/>
      <c r="AH96" s="49"/>
      <c r="AI96" s="17"/>
      <c r="AJ96" s="49"/>
      <c r="AK96" s="17"/>
      <c r="AL96" s="17"/>
      <c r="AM96" s="17"/>
      <c r="AN96" s="17"/>
      <c r="AO96" s="17"/>
      <c r="AP96" s="50">
        <f>I96</f>
        <v>100000</v>
      </c>
      <c r="AQ96" s="17"/>
      <c r="AR96" s="51"/>
      <c r="AS96" s="52">
        <f t="shared" ref="AS96:AS97" si="15">AR96/(AP96-AR96)</f>
        <v>0</v>
      </c>
      <c r="AT96" s="28"/>
      <c r="AU96" s="28"/>
      <c r="AV96" s="53" t="str">
        <f>VLOOKUP($AC96,銘柄テーブル[#Data],3,FALSE)</f>
        <v>2現金・米国債など</v>
      </c>
      <c r="AW96" s="53" t="str">
        <f>VLOOKUP($AC96,銘柄テーブル[#Data],4,FALSE)</f>
        <v>2現金</v>
      </c>
      <c r="AX96" s="53" t="str">
        <f>VLOOKUP($AC96,銘柄テーブル[#Data],5,FALSE)</f>
        <v>現預金</v>
      </c>
      <c r="AY96" s="53" t="str">
        <f>VLOOKUP($AC96,銘柄テーブル[#Data],6,FALSE)</f>
        <v>現預金</v>
      </c>
      <c r="AZ96" s="53" t="str">
        <f>VLOOKUP($AC96,銘柄テーブル[#Data],7,FALSE)</f>
        <v>01 日本円</v>
      </c>
    </row>
    <row r="97" spans="2:52" ht="19.5" thickBot="1" x14ac:dyDescent="0.45">
      <c r="B97" s="30">
        <v>44665</v>
      </c>
      <c r="C97" s="31">
        <v>96</v>
      </c>
      <c r="D97" s="70" t="s">
        <v>515</v>
      </c>
      <c r="E97" s="44" t="s">
        <v>481</v>
      </c>
      <c r="F97" s="44"/>
      <c r="G97" s="17" t="s">
        <v>74</v>
      </c>
      <c r="H97" s="17"/>
      <c r="I97" s="17"/>
      <c r="J97" s="17"/>
      <c r="K97" s="17"/>
      <c r="L97" s="17"/>
      <c r="M97" s="17"/>
      <c r="N97" s="17"/>
      <c r="O97" s="17"/>
      <c r="Z97" s="106"/>
      <c r="AA97" s="106"/>
      <c r="AB97" s="17"/>
      <c r="AC97" s="54"/>
      <c r="AD97" s="17"/>
      <c r="AE97" s="17" t="s">
        <v>486</v>
      </c>
      <c r="AF97" s="17"/>
      <c r="AG97" s="17"/>
      <c r="AH97" s="49"/>
      <c r="AI97" s="17"/>
      <c r="AJ97" s="49"/>
      <c r="AK97" s="17"/>
      <c r="AL97" s="17"/>
      <c r="AM97" s="17"/>
      <c r="AN97" s="17"/>
      <c r="AO97" s="17"/>
      <c r="AP97" s="55"/>
      <c r="AQ97" s="17"/>
      <c r="AR97" s="51"/>
      <c r="AS97" s="52" t="e">
        <f t="shared" si="15"/>
        <v>#DIV/0!</v>
      </c>
      <c r="AT97" s="28"/>
      <c r="AU97" s="28"/>
      <c r="AV97" s="53" t="e">
        <f>VLOOKUP($AC97,銘柄テーブル[#Data],3,FALSE)</f>
        <v>#N/A</v>
      </c>
      <c r="AW97" s="53" t="e">
        <f>VLOOKUP($AC97,銘柄テーブル[#Data],4,FALSE)</f>
        <v>#N/A</v>
      </c>
      <c r="AX97" s="53" t="e">
        <f>VLOOKUP($AC97,銘柄テーブル[#Data],5,FALSE)</f>
        <v>#N/A</v>
      </c>
      <c r="AY97" s="53" t="e">
        <f>VLOOKUP($AC97,銘柄テーブル[#Data],6,FALSE)</f>
        <v>#N/A</v>
      </c>
      <c r="AZ97" s="53" t="e">
        <f>VLOOKUP($AC97,銘柄テーブル[#Data],7,FALSE)</f>
        <v>#N/A</v>
      </c>
    </row>
    <row r="98" spans="2:52" ht="19.5" thickBot="1" x14ac:dyDescent="0.45">
      <c r="B98" s="30">
        <v>44665</v>
      </c>
      <c r="C98" s="31">
        <v>97</v>
      </c>
      <c r="D98" s="70" t="s">
        <v>515</v>
      </c>
      <c r="E98" s="56" t="s">
        <v>487</v>
      </c>
      <c r="F98" s="56" t="s">
        <v>488</v>
      </c>
      <c r="G98" s="34" t="s">
        <v>489</v>
      </c>
      <c r="H98" s="57" t="s">
        <v>490</v>
      </c>
      <c r="I98" s="57" t="s">
        <v>491</v>
      </c>
      <c r="J98" s="57" t="s">
        <v>492</v>
      </c>
      <c r="K98" s="57" t="s">
        <v>493</v>
      </c>
      <c r="L98" s="57" t="s">
        <v>494</v>
      </c>
      <c r="M98" s="57" t="s">
        <v>495</v>
      </c>
      <c r="N98" s="57" t="s">
        <v>496</v>
      </c>
      <c r="O98" s="57" t="s">
        <v>497</v>
      </c>
      <c r="P98" s="57" t="s">
        <v>498</v>
      </c>
      <c r="Q98" s="57" t="s">
        <v>499</v>
      </c>
      <c r="R98" s="57" t="s">
        <v>500</v>
      </c>
      <c r="S98" s="57" t="s">
        <v>501</v>
      </c>
      <c r="T98" s="57" t="s">
        <v>502</v>
      </c>
      <c r="U98" s="57" t="s">
        <v>503</v>
      </c>
      <c r="V98" s="57" t="s">
        <v>504</v>
      </c>
      <c r="W98" s="57" t="s">
        <v>505</v>
      </c>
      <c r="X98" s="57" t="s">
        <v>506</v>
      </c>
      <c r="Y98" s="57" t="s">
        <v>507</v>
      </c>
      <c r="Z98" s="105"/>
      <c r="AA98" s="105"/>
      <c r="AB98" s="36" t="s">
        <v>508</v>
      </c>
      <c r="AC98" s="38"/>
      <c r="AD98" s="36"/>
      <c r="AE98" s="36"/>
      <c r="AF98" s="36"/>
      <c r="AG98" s="36"/>
      <c r="AH98" s="39"/>
      <c r="AI98" s="36"/>
      <c r="AJ98" s="39"/>
      <c r="AK98" s="36"/>
      <c r="AL98" s="36"/>
      <c r="AM98" s="36"/>
      <c r="AN98" s="36"/>
      <c r="AO98" s="36"/>
      <c r="AP98" s="40"/>
      <c r="AQ98" s="36"/>
      <c r="AR98" s="41"/>
      <c r="AS98" s="42"/>
      <c r="AT98" s="43"/>
      <c r="AU98" s="43"/>
      <c r="AV98" s="36"/>
      <c r="AW98" s="36"/>
      <c r="AX98" s="36"/>
      <c r="AY98" s="36"/>
      <c r="AZ98" s="36"/>
    </row>
    <row r="99" spans="2:52" ht="19.5" thickBot="1" x14ac:dyDescent="0.45">
      <c r="B99" s="30">
        <v>44665</v>
      </c>
      <c r="C99" s="31">
        <v>98</v>
      </c>
      <c r="D99" s="70" t="s">
        <v>515</v>
      </c>
      <c r="E99" t="s">
        <v>487</v>
      </c>
      <c r="F99" s="45" t="s">
        <v>484</v>
      </c>
      <c r="G99" s="17" t="s">
        <v>74</v>
      </c>
      <c r="H99" s="58" t="s">
        <v>7</v>
      </c>
      <c r="I99" s="59">
        <v>200000</v>
      </c>
      <c r="J99" s="17"/>
      <c r="K99" s="17"/>
      <c r="L99" s="17" t="s">
        <v>509</v>
      </c>
      <c r="M99" s="17" t="s">
        <v>509</v>
      </c>
      <c r="N99" s="17" t="s">
        <v>509</v>
      </c>
      <c r="O99" s="17"/>
      <c r="Z99" s="106"/>
      <c r="AA99" s="106"/>
      <c r="AB99" s="17"/>
      <c r="AC99" s="48" t="s">
        <v>510</v>
      </c>
      <c r="AD99" s="17" t="str">
        <f>VLOOKUP($AC99,銘柄テーブル[#Data],2,FALSE)</f>
        <v>楽天証券・預り金</v>
      </c>
      <c r="AE99" s="17" t="s">
        <v>486</v>
      </c>
      <c r="AF99" s="17"/>
      <c r="AG99" s="17"/>
      <c r="AH99" s="49"/>
      <c r="AI99" s="17"/>
      <c r="AJ99" s="49"/>
      <c r="AK99" s="17"/>
      <c r="AL99" s="17"/>
      <c r="AM99" s="17"/>
      <c r="AN99" s="17"/>
      <c r="AO99" s="17"/>
      <c r="AP99" s="50">
        <f>I99</f>
        <v>200000</v>
      </c>
      <c r="AQ99" s="17"/>
      <c r="AR99" s="51"/>
      <c r="AS99" s="52">
        <f t="shared" ref="AS99:AS102" si="16">AR99/(AP99-AR99)</f>
        <v>0</v>
      </c>
      <c r="AT99" s="28"/>
      <c r="AU99" s="28"/>
      <c r="AV99" s="53" t="str">
        <f>VLOOKUP($AC99,銘柄テーブル[#Data],3,FALSE)</f>
        <v>2現金・米国債など</v>
      </c>
      <c r="AW99" s="53" t="str">
        <f>VLOOKUP($AC99,銘柄テーブル[#Data],4,FALSE)</f>
        <v>2現金</v>
      </c>
      <c r="AX99" s="53" t="str">
        <f>VLOOKUP($AC99,銘柄テーブル[#Data],5,FALSE)</f>
        <v>預り金</v>
      </c>
      <c r="AY99" s="53" t="str">
        <f>VLOOKUP($AC99,銘柄テーブル[#Data],6,FALSE)</f>
        <v>預り金</v>
      </c>
      <c r="AZ99" s="53" t="str">
        <f>VLOOKUP($AC99,銘柄テーブル[#Data],7,FALSE)</f>
        <v>01 日本円</v>
      </c>
    </row>
    <row r="100" spans="2:52" ht="19.5" thickBot="1" x14ac:dyDescent="0.45">
      <c r="B100" s="30">
        <v>44665</v>
      </c>
      <c r="C100" s="31">
        <v>99</v>
      </c>
      <c r="D100" s="70" t="s">
        <v>515</v>
      </c>
      <c r="E100" t="s">
        <v>487</v>
      </c>
      <c r="F100" s="17"/>
      <c r="G100" s="17" t="s">
        <v>74</v>
      </c>
      <c r="H100" s="46" t="s">
        <v>8</v>
      </c>
      <c r="I100" s="60">
        <v>300000</v>
      </c>
      <c r="J100" s="17"/>
      <c r="K100" s="17"/>
      <c r="L100" s="17"/>
      <c r="M100" s="17"/>
      <c r="N100" s="17"/>
      <c r="O100" s="17"/>
      <c r="Z100" s="106"/>
      <c r="AA100" s="106"/>
      <c r="AB100" s="17"/>
      <c r="AC100" s="48" t="s">
        <v>511</v>
      </c>
      <c r="AD100" s="17" t="str">
        <f>VLOOKUP($AC100,銘柄テーブル[#Data],2,FALSE)</f>
        <v>楽天証券・外貨預り金</v>
      </c>
      <c r="AE100" s="17" t="s">
        <v>486</v>
      </c>
      <c r="AF100" s="17"/>
      <c r="AG100" s="17"/>
      <c r="AH100" s="49"/>
      <c r="AI100" s="17"/>
      <c r="AJ100" s="49"/>
      <c r="AK100" s="17"/>
      <c r="AL100" s="17"/>
      <c r="AM100" s="17"/>
      <c r="AN100" s="17"/>
      <c r="AO100" s="17"/>
      <c r="AP100" s="50">
        <f>I100</f>
        <v>300000</v>
      </c>
      <c r="AQ100" s="17"/>
      <c r="AR100" s="51"/>
      <c r="AS100" s="52">
        <f t="shared" si="16"/>
        <v>0</v>
      </c>
      <c r="AT100" s="28"/>
      <c r="AU100" s="28"/>
      <c r="AV100" s="53" t="str">
        <f>VLOOKUP($AC100,銘柄テーブル[#Data],3,FALSE)</f>
        <v>2現金・米国債など</v>
      </c>
      <c r="AW100" s="53" t="str">
        <f>VLOOKUP($AC100,銘柄テーブル[#Data],4,FALSE)</f>
        <v>2現金</v>
      </c>
      <c r="AX100" s="53" t="str">
        <f>VLOOKUP($AC100,銘柄テーブル[#Data],5,FALSE)</f>
        <v>預り金</v>
      </c>
      <c r="AY100" s="53" t="str">
        <f>VLOOKUP($AC100,銘柄テーブル[#Data],6,FALSE)</f>
        <v>預り金</v>
      </c>
      <c r="AZ100" s="53" t="str">
        <f>VLOOKUP($AC100,銘柄テーブル[#Data],7,FALSE)</f>
        <v>02 米ドル（円換算）</v>
      </c>
    </row>
    <row r="101" spans="2:52" x14ac:dyDescent="0.4">
      <c r="B101" s="30">
        <v>44665</v>
      </c>
      <c r="C101" s="31">
        <v>100</v>
      </c>
      <c r="D101" s="70" t="s">
        <v>515</v>
      </c>
      <c r="E101" t="s">
        <v>487</v>
      </c>
      <c r="F101" s="17"/>
      <c r="G101" s="17" t="s">
        <v>74</v>
      </c>
      <c r="H101" s="17"/>
      <c r="I101" s="17"/>
      <c r="J101" s="17"/>
      <c r="K101" s="17"/>
      <c r="L101" s="17"/>
      <c r="M101" s="17"/>
      <c r="N101" s="17"/>
      <c r="O101" s="17"/>
      <c r="Z101" s="106"/>
      <c r="AA101" s="106"/>
      <c r="AB101" s="17"/>
      <c r="AC101" s="54"/>
      <c r="AD101" s="17"/>
      <c r="AE101" s="17" t="s">
        <v>486</v>
      </c>
      <c r="AF101" s="17"/>
      <c r="AG101" s="17"/>
      <c r="AH101" s="49"/>
      <c r="AI101" s="17"/>
      <c r="AJ101" s="49"/>
      <c r="AK101" s="17"/>
      <c r="AL101" s="17"/>
      <c r="AM101" s="17"/>
      <c r="AN101" s="17"/>
      <c r="AO101" s="17"/>
      <c r="AP101" s="55"/>
      <c r="AQ101" s="17"/>
      <c r="AR101" s="51"/>
      <c r="AS101" s="52" t="e">
        <f t="shared" si="16"/>
        <v>#DIV/0!</v>
      </c>
      <c r="AT101" s="28"/>
      <c r="AU101" s="28"/>
      <c r="AV101" s="53" t="e">
        <f>VLOOKUP($AC101,銘柄テーブル[#Data],3,FALSE)</f>
        <v>#N/A</v>
      </c>
      <c r="AW101" s="53" t="e">
        <f>VLOOKUP($AC101,銘柄テーブル[#Data],4,FALSE)</f>
        <v>#N/A</v>
      </c>
      <c r="AX101" s="53" t="e">
        <f>VLOOKUP($AC101,銘柄テーブル[#Data],5,FALSE)</f>
        <v>#N/A</v>
      </c>
      <c r="AY101" s="53" t="e">
        <f>VLOOKUP($AC101,銘柄テーブル[#Data],6,FALSE)</f>
        <v>#N/A</v>
      </c>
      <c r="AZ101" s="53" t="e">
        <f>VLOOKUP($AC101,銘柄テーブル[#Data],7,FALSE)</f>
        <v>#N/A</v>
      </c>
    </row>
    <row r="102" spans="2:52" ht="19.5" thickBot="1" x14ac:dyDescent="0.45">
      <c r="B102" s="30">
        <v>44665</v>
      </c>
      <c r="C102" s="31">
        <v>101</v>
      </c>
      <c r="D102" s="70" t="s">
        <v>515</v>
      </c>
      <c r="E102" t="s">
        <v>487</v>
      </c>
      <c r="F102" s="17"/>
      <c r="G102" s="17" t="s">
        <v>74</v>
      </c>
      <c r="H102" s="17"/>
      <c r="I102" s="17"/>
      <c r="J102" s="17"/>
      <c r="K102" s="17"/>
      <c r="L102" s="17"/>
      <c r="M102" s="17"/>
      <c r="N102" s="17"/>
      <c r="O102" s="17"/>
      <c r="Z102" s="106"/>
      <c r="AA102" s="106"/>
      <c r="AB102" s="17"/>
      <c r="AC102" s="54"/>
      <c r="AD102" s="17"/>
      <c r="AE102" s="17" t="s">
        <v>486</v>
      </c>
      <c r="AF102" s="17"/>
      <c r="AG102" s="17"/>
      <c r="AH102" s="49"/>
      <c r="AI102" s="17"/>
      <c r="AJ102" s="49"/>
      <c r="AK102" s="17"/>
      <c r="AL102" s="17"/>
      <c r="AM102" s="17"/>
      <c r="AN102" s="17"/>
      <c r="AO102" s="17"/>
      <c r="AP102" s="55"/>
      <c r="AQ102" s="17"/>
      <c r="AR102" s="51"/>
      <c r="AS102" s="52" t="e">
        <f t="shared" si="16"/>
        <v>#DIV/0!</v>
      </c>
      <c r="AT102" s="28"/>
      <c r="AU102" s="28"/>
      <c r="AV102" s="53" t="e">
        <f>VLOOKUP($AC102,銘柄テーブル[#Data],3,FALSE)</f>
        <v>#N/A</v>
      </c>
      <c r="AW102" s="53" t="e">
        <f>VLOOKUP($AC102,銘柄テーブル[#Data],4,FALSE)</f>
        <v>#N/A</v>
      </c>
      <c r="AX102" s="53" t="e">
        <f>VLOOKUP($AC102,銘柄テーブル[#Data],5,FALSE)</f>
        <v>#N/A</v>
      </c>
      <c r="AY102" s="53" t="e">
        <f>VLOOKUP($AC102,銘柄テーブル[#Data],6,FALSE)</f>
        <v>#N/A</v>
      </c>
      <c r="AZ102" s="53" t="e">
        <f>VLOOKUP($AC102,銘柄テーブル[#Data],7,FALSE)</f>
        <v>#N/A</v>
      </c>
    </row>
    <row r="103" spans="2:52" ht="19.5" thickBot="1" x14ac:dyDescent="0.45">
      <c r="B103" s="30">
        <v>44665</v>
      </c>
      <c r="C103" s="31">
        <v>102</v>
      </c>
      <c r="D103" s="70" t="s">
        <v>515</v>
      </c>
      <c r="E103" t="s">
        <v>487</v>
      </c>
      <c r="F103" s="56" t="s">
        <v>488</v>
      </c>
      <c r="G103" s="34" t="s">
        <v>489</v>
      </c>
      <c r="H103" s="57" t="s">
        <v>490</v>
      </c>
      <c r="I103" s="57" t="s">
        <v>491</v>
      </c>
      <c r="J103" s="57" t="s">
        <v>492</v>
      </c>
      <c r="K103" s="57" t="s">
        <v>493</v>
      </c>
      <c r="L103" s="57" t="s">
        <v>494</v>
      </c>
      <c r="M103" s="57" t="s">
        <v>495</v>
      </c>
      <c r="N103" s="57" t="s">
        <v>496</v>
      </c>
      <c r="O103" s="57" t="s">
        <v>497</v>
      </c>
      <c r="P103" s="57" t="s">
        <v>498</v>
      </c>
      <c r="Q103" s="57" t="s">
        <v>499</v>
      </c>
      <c r="R103" s="57" t="s">
        <v>500</v>
      </c>
      <c r="S103" s="57" t="s">
        <v>501</v>
      </c>
      <c r="T103" s="57" t="s">
        <v>502</v>
      </c>
      <c r="U103" s="57" t="s">
        <v>503</v>
      </c>
      <c r="V103" s="57" t="s">
        <v>504</v>
      </c>
      <c r="W103" s="57" t="s">
        <v>505</v>
      </c>
      <c r="X103" s="57" t="s">
        <v>506</v>
      </c>
      <c r="Y103" s="57" t="s">
        <v>507</v>
      </c>
      <c r="Z103" s="105"/>
      <c r="AA103" s="105"/>
      <c r="AB103" s="36" t="s">
        <v>508</v>
      </c>
      <c r="AC103" s="38"/>
      <c r="AD103" s="36"/>
      <c r="AE103" s="36"/>
      <c r="AF103" s="36"/>
      <c r="AG103" s="36"/>
      <c r="AH103" s="39"/>
      <c r="AI103" s="36"/>
      <c r="AJ103" s="39"/>
      <c r="AK103" s="36"/>
      <c r="AL103" s="36"/>
      <c r="AM103" s="36"/>
      <c r="AN103" s="36"/>
      <c r="AO103" s="36"/>
      <c r="AP103" s="40"/>
      <c r="AQ103" s="36"/>
      <c r="AR103" s="41"/>
      <c r="AS103" s="42"/>
      <c r="AT103" s="43"/>
      <c r="AU103" s="43"/>
      <c r="AV103" s="36"/>
      <c r="AW103" s="36"/>
      <c r="AX103" s="36"/>
      <c r="AY103" s="36"/>
      <c r="AZ103" s="36"/>
    </row>
    <row r="104" spans="2:52" x14ac:dyDescent="0.4">
      <c r="B104" s="30">
        <v>44665</v>
      </c>
      <c r="C104" s="31">
        <v>103</v>
      </c>
      <c r="D104" s="70" t="s">
        <v>515</v>
      </c>
      <c r="E104" t="s">
        <v>487</v>
      </c>
      <c r="H104" s="53" t="s">
        <v>4</v>
      </c>
      <c r="I104" s="53">
        <v>9202</v>
      </c>
      <c r="J104" s="53" t="s">
        <v>31</v>
      </c>
      <c r="K104" s="53" t="s">
        <v>25</v>
      </c>
      <c r="L104" s="53">
        <v>100</v>
      </c>
      <c r="M104" s="53" t="s">
        <v>23</v>
      </c>
      <c r="N104" s="53">
        <v>2191</v>
      </c>
      <c r="O104" s="53" t="s">
        <v>24</v>
      </c>
      <c r="P104" s="53">
        <v>2370.5</v>
      </c>
      <c r="Q104" s="53" t="s">
        <v>24</v>
      </c>
      <c r="R104" s="53"/>
      <c r="S104" s="53"/>
      <c r="T104" s="53">
        <v>41</v>
      </c>
      <c r="U104" s="53" t="s">
        <v>24</v>
      </c>
      <c r="V104" s="53">
        <v>237050</v>
      </c>
      <c r="W104" s="53" t="s">
        <v>3</v>
      </c>
      <c r="X104" s="53">
        <v>17950</v>
      </c>
      <c r="Y104" s="53">
        <v>8.19</v>
      </c>
      <c r="Z104" s="106"/>
      <c r="AA104" s="106"/>
      <c r="AB104" s="65" t="str">
        <f>H104</f>
        <v>国内株式</v>
      </c>
      <c r="AC104" s="65" t="str">
        <f>TEXT(IF(I104="",J104,I104),"@")</f>
        <v>9202</v>
      </c>
      <c r="AD104" s="65" t="str">
        <f>VLOOKUP($AC104,銘柄テーブル[#Data],2,FALSE)</f>
        <v>ＡＮＡホールディングス</v>
      </c>
      <c r="AE104" s="65" t="str">
        <f t="shared" ref="AE104:AR108" si="17">K104</f>
        <v>NISA</v>
      </c>
      <c r="AF104" s="65">
        <f t="shared" si="17"/>
        <v>100</v>
      </c>
      <c r="AG104" s="65" t="str">
        <f t="shared" si="17"/>
        <v>株</v>
      </c>
      <c r="AH104" s="65">
        <f t="shared" si="17"/>
        <v>2191</v>
      </c>
      <c r="AI104" s="65" t="str">
        <f t="shared" si="17"/>
        <v>円</v>
      </c>
      <c r="AJ104" s="65">
        <f t="shared" si="17"/>
        <v>2370.5</v>
      </c>
      <c r="AK104" s="65" t="str">
        <f t="shared" si="17"/>
        <v>円</v>
      </c>
      <c r="AL104" s="65">
        <f t="shared" si="17"/>
        <v>0</v>
      </c>
      <c r="AM104" s="65">
        <f t="shared" si="17"/>
        <v>0</v>
      </c>
      <c r="AN104" s="65">
        <f t="shared" si="17"/>
        <v>41</v>
      </c>
      <c r="AO104" s="65" t="str">
        <f t="shared" si="17"/>
        <v>円</v>
      </c>
      <c r="AP104" s="66">
        <f t="shared" si="17"/>
        <v>237050</v>
      </c>
      <c r="AQ104" s="65" t="str">
        <f t="shared" si="17"/>
        <v>-</v>
      </c>
      <c r="AR104" s="67">
        <f t="shared" si="17"/>
        <v>17950</v>
      </c>
      <c r="AS104" s="68">
        <f>AR104/(AP104-AR104)</f>
        <v>8.1926061159287994E-2</v>
      </c>
      <c r="AT104" s="28"/>
      <c r="AU104" s="28"/>
      <c r="AV104" s="65" t="str">
        <f>VLOOKUP($AC104,銘柄テーブル[#Data],3,FALSE)</f>
        <v>1株式・投信等</v>
      </c>
      <c r="AW104" s="65" t="str">
        <f>VLOOKUP($AC104,銘柄テーブル[#Data],4,FALSE)</f>
        <v>1株式</v>
      </c>
      <c r="AX104" s="65" t="str">
        <f>VLOOKUP($AC104,銘柄テーブル[#Data],5,FALSE)</f>
        <v>観光</v>
      </c>
      <c r="AY104" s="65" t="str">
        <f>VLOOKUP($AC104,銘柄テーブル[#Data],6,FALSE)</f>
        <v>航空</v>
      </c>
      <c r="AZ104" s="65" t="str">
        <f>VLOOKUP($AC104,銘柄テーブル[#Data],7,FALSE)</f>
        <v>01 日本円</v>
      </c>
    </row>
    <row r="105" spans="2:52" x14ac:dyDescent="0.4">
      <c r="B105" s="30">
        <v>44665</v>
      </c>
      <c r="C105" s="31">
        <v>104</v>
      </c>
      <c r="D105" s="70" t="s">
        <v>515</v>
      </c>
      <c r="E105" t="s">
        <v>487</v>
      </c>
      <c r="H105" s="53" t="s">
        <v>5</v>
      </c>
      <c r="I105" s="53" t="s">
        <v>42</v>
      </c>
      <c r="J105" s="53" t="s">
        <v>43</v>
      </c>
      <c r="K105" s="53" t="s">
        <v>25</v>
      </c>
      <c r="L105" s="53">
        <v>1</v>
      </c>
      <c r="M105" s="53" t="s">
        <v>23</v>
      </c>
      <c r="N105" s="53">
        <v>68.209999999999994</v>
      </c>
      <c r="O105" s="53" t="s">
        <v>34</v>
      </c>
      <c r="P105" s="53">
        <v>100.42</v>
      </c>
      <c r="Q105" s="53" t="s">
        <v>34</v>
      </c>
      <c r="R105" s="53"/>
      <c r="S105" s="53"/>
      <c r="T105" s="53">
        <v>1.64</v>
      </c>
      <c r="U105" s="53" t="s">
        <v>34</v>
      </c>
      <c r="V105" s="53">
        <v>11573</v>
      </c>
      <c r="W105" s="53" t="s">
        <v>44</v>
      </c>
      <c r="X105" s="53">
        <v>4498</v>
      </c>
      <c r="Y105" s="53">
        <v>63.57</v>
      </c>
      <c r="Z105" s="106"/>
      <c r="AA105" s="106"/>
      <c r="AB105" s="65" t="str">
        <f>H105</f>
        <v>米国株式</v>
      </c>
      <c r="AC105" s="65" t="str">
        <f>TEXT(IF(I105="",J105,I105),"@")</f>
        <v>VT</v>
      </c>
      <c r="AD105" s="65" t="str">
        <f>VLOOKUP($AC105,銘柄テーブル[#Data],2,FALSE)</f>
        <v>バンガード・トータル・ワールド・ストックETF</v>
      </c>
      <c r="AE105" s="65" t="str">
        <f t="shared" si="17"/>
        <v>NISA</v>
      </c>
      <c r="AF105" s="65">
        <f t="shared" si="17"/>
        <v>1</v>
      </c>
      <c r="AG105" s="65" t="str">
        <f t="shared" si="17"/>
        <v>株</v>
      </c>
      <c r="AH105" s="65">
        <f t="shared" si="17"/>
        <v>68.209999999999994</v>
      </c>
      <c r="AI105" s="65" t="str">
        <f t="shared" si="17"/>
        <v>USD</v>
      </c>
      <c r="AJ105" s="65">
        <f t="shared" si="17"/>
        <v>100.42</v>
      </c>
      <c r="AK105" s="65" t="str">
        <f t="shared" si="17"/>
        <v>USD</v>
      </c>
      <c r="AL105" s="65">
        <f t="shared" si="17"/>
        <v>0</v>
      </c>
      <c r="AM105" s="65">
        <f t="shared" si="17"/>
        <v>0</v>
      </c>
      <c r="AN105" s="65">
        <f t="shared" si="17"/>
        <v>1.64</v>
      </c>
      <c r="AO105" s="65" t="str">
        <f t="shared" si="17"/>
        <v>USD</v>
      </c>
      <c r="AP105" s="66">
        <f t="shared" si="17"/>
        <v>11573</v>
      </c>
      <c r="AQ105" s="65" t="str">
        <f t="shared" si="17"/>
        <v>100.42 USD</v>
      </c>
      <c r="AR105" s="67">
        <f t="shared" si="17"/>
        <v>4498</v>
      </c>
      <c r="AS105" s="68">
        <f>AR105/(AP105-AR105)</f>
        <v>0.63575971731448766</v>
      </c>
      <c r="AT105" s="28"/>
      <c r="AU105" s="28"/>
      <c r="AV105" s="65" t="str">
        <f>VLOOKUP($AC105,銘柄テーブル[#Data],3,FALSE)</f>
        <v>1株式・投信等</v>
      </c>
      <c r="AW105" s="65" t="str">
        <f>VLOOKUP($AC105,銘柄テーブル[#Data],4,FALSE)</f>
        <v>1株式</v>
      </c>
      <c r="AX105" s="65" t="str">
        <f>VLOOKUP($AC105,銘柄テーブル[#Data],5,FALSE)</f>
        <v>指数</v>
      </c>
      <c r="AY105" s="65" t="str">
        <f>VLOOKUP($AC105,銘柄テーブル[#Data],6,FALSE)</f>
        <v>全世界指数</v>
      </c>
      <c r="AZ105" s="65" t="str">
        <f>VLOOKUP($AC105,銘柄テーブル[#Data],7,FALSE)</f>
        <v>02 米ドル（円換算）</v>
      </c>
    </row>
    <row r="106" spans="2:52" x14ac:dyDescent="0.4">
      <c r="B106" s="30">
        <v>44665</v>
      </c>
      <c r="C106" s="31">
        <v>105</v>
      </c>
      <c r="D106" s="70" t="s">
        <v>515</v>
      </c>
      <c r="E106" t="s">
        <v>487</v>
      </c>
      <c r="H106" s="53" t="s">
        <v>6</v>
      </c>
      <c r="I106" s="53"/>
      <c r="J106" s="53" t="s">
        <v>62</v>
      </c>
      <c r="K106" s="53" t="s">
        <v>25</v>
      </c>
      <c r="L106" s="53">
        <v>27233</v>
      </c>
      <c r="M106" s="53" t="s">
        <v>63</v>
      </c>
      <c r="N106" s="53">
        <v>19692.650000000001</v>
      </c>
      <c r="O106" s="53" t="s">
        <v>24</v>
      </c>
      <c r="P106" s="53">
        <v>18022</v>
      </c>
      <c r="Q106" s="53" t="s">
        <v>24</v>
      </c>
      <c r="R106" s="53"/>
      <c r="S106" s="53"/>
      <c r="T106" s="53">
        <v>-7</v>
      </c>
      <c r="U106" s="53" t="s">
        <v>24</v>
      </c>
      <c r="V106" s="53">
        <v>49079</v>
      </c>
      <c r="W106" s="53" t="s">
        <v>3</v>
      </c>
      <c r="X106" s="53">
        <v>-4550</v>
      </c>
      <c r="Y106" s="53">
        <v>-8.48</v>
      </c>
      <c r="Z106" s="106"/>
      <c r="AA106" s="106"/>
      <c r="AB106" s="65" t="str">
        <f>H106</f>
        <v>投資信託</v>
      </c>
      <c r="AC106" s="65" t="str">
        <f>TEXT(IF(I106="",J106,I106),"@")</f>
        <v>楽天・全米株式インデックス・ファンド（楽天・バンガード・ファンド（全米株式））</v>
      </c>
      <c r="AD106" s="65" t="str">
        <f>VLOOKUP($AC106,銘柄テーブル[#Data],2,FALSE)</f>
        <v>楽天・全米株式インデックス・ファンド（楽天・バンガード・ファンド（全米株式））</v>
      </c>
      <c r="AE106" s="65" t="str">
        <f t="shared" si="17"/>
        <v>NISA</v>
      </c>
      <c r="AF106" s="65">
        <f t="shared" si="17"/>
        <v>27233</v>
      </c>
      <c r="AG106" s="65" t="str">
        <f t="shared" si="17"/>
        <v>口</v>
      </c>
      <c r="AH106" s="65">
        <f t="shared" si="17"/>
        <v>19692.650000000001</v>
      </c>
      <c r="AI106" s="65" t="str">
        <f t="shared" si="17"/>
        <v>円</v>
      </c>
      <c r="AJ106" s="65">
        <f t="shared" si="17"/>
        <v>18022</v>
      </c>
      <c r="AK106" s="65" t="str">
        <f t="shared" si="17"/>
        <v>円</v>
      </c>
      <c r="AL106" s="65">
        <f t="shared" si="17"/>
        <v>0</v>
      </c>
      <c r="AM106" s="65">
        <f t="shared" si="17"/>
        <v>0</v>
      </c>
      <c r="AN106" s="65">
        <f t="shared" si="17"/>
        <v>-7</v>
      </c>
      <c r="AO106" s="65" t="str">
        <f t="shared" si="17"/>
        <v>円</v>
      </c>
      <c r="AP106" s="66">
        <f t="shared" si="17"/>
        <v>49079</v>
      </c>
      <c r="AQ106" s="65" t="str">
        <f t="shared" si="17"/>
        <v>-</v>
      </c>
      <c r="AR106" s="67">
        <f t="shared" si="17"/>
        <v>-4550</v>
      </c>
      <c r="AS106" s="68">
        <f>AR106/(AP106-AR106)</f>
        <v>-8.4842156296033866E-2</v>
      </c>
      <c r="AT106" s="28"/>
      <c r="AU106" s="28"/>
      <c r="AV106" s="65" t="str">
        <f>VLOOKUP($AC106,銘柄テーブル[#Data],3,FALSE)</f>
        <v>1株式・投信等</v>
      </c>
      <c r="AW106" s="65" t="str">
        <f>VLOOKUP($AC106,銘柄テーブル[#Data],4,FALSE)</f>
        <v>1投信</v>
      </c>
      <c r="AX106" s="65" t="str">
        <f>VLOOKUP($AC106,銘柄テーブル[#Data],5,FALSE)</f>
        <v>指数</v>
      </c>
      <c r="AY106" s="65" t="str">
        <f>VLOOKUP($AC106,銘柄テーブル[#Data],6,FALSE)</f>
        <v>全米株式</v>
      </c>
      <c r="AZ106" s="65" t="str">
        <f>VLOOKUP($AC106,銘柄テーブル[#Data],7,FALSE)</f>
        <v>01 日本円</v>
      </c>
    </row>
    <row r="107" spans="2:52" x14ac:dyDescent="0.4">
      <c r="B107" s="30">
        <v>44665</v>
      </c>
      <c r="C107" s="31">
        <v>106</v>
      </c>
      <c r="D107" s="70" t="s">
        <v>515</v>
      </c>
      <c r="E107" t="s">
        <v>487</v>
      </c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106"/>
      <c r="AA107" s="106"/>
      <c r="AB107" s="65">
        <f>H107</f>
        <v>0</v>
      </c>
      <c r="AC107" s="65" t="str">
        <f>TEXT(IF(I107="",J107,I107),"@")</f>
        <v>0</v>
      </c>
      <c r="AD107" s="65" t="e">
        <f>VLOOKUP($AC107,銘柄テーブル[#Data],2,FALSE)</f>
        <v>#N/A</v>
      </c>
      <c r="AE107" s="65">
        <f t="shared" si="17"/>
        <v>0</v>
      </c>
      <c r="AF107" s="65">
        <f t="shared" si="17"/>
        <v>0</v>
      </c>
      <c r="AG107" s="65">
        <f t="shared" si="17"/>
        <v>0</v>
      </c>
      <c r="AH107" s="65">
        <f t="shared" si="17"/>
        <v>0</v>
      </c>
      <c r="AI107" s="65">
        <f t="shared" si="17"/>
        <v>0</v>
      </c>
      <c r="AJ107" s="65">
        <f t="shared" si="17"/>
        <v>0</v>
      </c>
      <c r="AK107" s="65">
        <f t="shared" si="17"/>
        <v>0</v>
      </c>
      <c r="AL107" s="65">
        <f t="shared" si="17"/>
        <v>0</v>
      </c>
      <c r="AM107" s="65">
        <f t="shared" si="17"/>
        <v>0</v>
      </c>
      <c r="AN107" s="65">
        <f t="shared" si="17"/>
        <v>0</v>
      </c>
      <c r="AO107" s="65">
        <f t="shared" si="17"/>
        <v>0</v>
      </c>
      <c r="AP107" s="66">
        <f t="shared" si="17"/>
        <v>0</v>
      </c>
      <c r="AQ107" s="65">
        <f t="shared" si="17"/>
        <v>0</v>
      </c>
      <c r="AR107" s="67">
        <f t="shared" si="17"/>
        <v>0</v>
      </c>
      <c r="AS107" s="68" t="e">
        <f>AR107/(AP107-AR107)</f>
        <v>#DIV/0!</v>
      </c>
      <c r="AT107" s="28"/>
      <c r="AU107" s="28"/>
      <c r="AV107" s="65" t="e">
        <f>VLOOKUP($AC107,銘柄テーブル[#Data],3,FALSE)</f>
        <v>#N/A</v>
      </c>
      <c r="AW107" s="65" t="e">
        <f>VLOOKUP($AC107,銘柄テーブル[#Data],4,FALSE)</f>
        <v>#N/A</v>
      </c>
      <c r="AX107" s="65" t="e">
        <f>VLOOKUP($AC107,銘柄テーブル[#Data],5,FALSE)</f>
        <v>#N/A</v>
      </c>
      <c r="AY107" s="65" t="e">
        <f>VLOOKUP($AC107,銘柄テーブル[#Data],6,FALSE)</f>
        <v>#N/A</v>
      </c>
      <c r="AZ107" s="65" t="e">
        <f>VLOOKUP($AC107,銘柄テーブル[#Data],7,FALSE)</f>
        <v>#N/A</v>
      </c>
    </row>
    <row r="108" spans="2:52" ht="19.5" thickBot="1" x14ac:dyDescent="0.45">
      <c r="B108" s="30">
        <v>44665</v>
      </c>
      <c r="C108" s="31">
        <v>107</v>
      </c>
      <c r="D108" s="70" t="s">
        <v>515</v>
      </c>
      <c r="E108" t="s">
        <v>487</v>
      </c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106"/>
      <c r="AA108" s="106"/>
      <c r="AB108" s="65">
        <f>H108</f>
        <v>0</v>
      </c>
      <c r="AC108" s="65" t="str">
        <f>TEXT(IF(I108="",J108,I108),"@")</f>
        <v>0</v>
      </c>
      <c r="AD108" s="65" t="e">
        <f>VLOOKUP($AC108,銘柄テーブル[#Data],2,FALSE)</f>
        <v>#N/A</v>
      </c>
      <c r="AE108" s="65">
        <f t="shared" si="17"/>
        <v>0</v>
      </c>
      <c r="AF108" s="65">
        <f t="shared" si="17"/>
        <v>0</v>
      </c>
      <c r="AG108" s="65">
        <f t="shared" si="17"/>
        <v>0</v>
      </c>
      <c r="AH108" s="65">
        <f t="shared" si="17"/>
        <v>0</v>
      </c>
      <c r="AI108" s="65">
        <f t="shared" si="17"/>
        <v>0</v>
      </c>
      <c r="AJ108" s="65">
        <f t="shared" si="17"/>
        <v>0</v>
      </c>
      <c r="AK108" s="65">
        <f t="shared" si="17"/>
        <v>0</v>
      </c>
      <c r="AL108" s="65">
        <f t="shared" si="17"/>
        <v>0</v>
      </c>
      <c r="AM108" s="65">
        <f t="shared" si="17"/>
        <v>0</v>
      </c>
      <c r="AN108" s="65">
        <f t="shared" si="17"/>
        <v>0</v>
      </c>
      <c r="AO108" s="65">
        <f t="shared" si="17"/>
        <v>0</v>
      </c>
      <c r="AP108" s="66">
        <f t="shared" si="17"/>
        <v>0</v>
      </c>
      <c r="AQ108" s="65">
        <f t="shared" si="17"/>
        <v>0</v>
      </c>
      <c r="AR108" s="67">
        <f t="shared" si="17"/>
        <v>0</v>
      </c>
      <c r="AS108" s="68" t="e">
        <f>AR108/(AP108-AR108)</f>
        <v>#DIV/0!</v>
      </c>
      <c r="AT108" s="28"/>
      <c r="AU108" s="28"/>
      <c r="AV108" s="65" t="e">
        <f>VLOOKUP($AC108,銘柄テーブル[#Data],3,FALSE)</f>
        <v>#N/A</v>
      </c>
      <c r="AW108" s="65" t="e">
        <f>VLOOKUP($AC108,銘柄テーブル[#Data],4,FALSE)</f>
        <v>#N/A</v>
      </c>
      <c r="AX108" s="65" t="e">
        <f>VLOOKUP($AC108,銘柄テーブル[#Data],5,FALSE)</f>
        <v>#N/A</v>
      </c>
      <c r="AY108" s="65" t="e">
        <f>VLOOKUP($AC108,銘柄テーブル[#Data],6,FALSE)</f>
        <v>#N/A</v>
      </c>
      <c r="AZ108" s="65" t="e">
        <f>VLOOKUP($AC108,銘柄テーブル[#Data],7,FALSE)</f>
        <v>#N/A</v>
      </c>
    </row>
    <row r="109" spans="2:52" ht="19.5" thickBot="1" x14ac:dyDescent="0.45">
      <c r="B109" s="30">
        <v>44665</v>
      </c>
      <c r="C109" s="31">
        <v>108</v>
      </c>
      <c r="D109" s="71"/>
      <c r="E109" s="72"/>
      <c r="F109" s="73" t="s">
        <v>516</v>
      </c>
      <c r="G109" s="72"/>
      <c r="H109" s="74"/>
      <c r="I109" s="74"/>
      <c r="J109" s="74"/>
      <c r="K109" s="74"/>
      <c r="L109" s="74"/>
      <c r="M109" s="74"/>
      <c r="N109" s="74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107"/>
      <c r="AA109" s="107"/>
      <c r="AB109" s="72"/>
      <c r="AC109" s="75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6"/>
      <c r="AQ109" s="72"/>
      <c r="AR109" s="77"/>
      <c r="AS109" s="78"/>
      <c r="AT109" s="79"/>
      <c r="AU109" s="79"/>
      <c r="AV109" s="72"/>
      <c r="AW109" s="72"/>
      <c r="AX109" s="72"/>
      <c r="AY109" s="72"/>
      <c r="AZ109" s="73" t="s">
        <v>516</v>
      </c>
    </row>
    <row r="111" spans="2:52" ht="19.5" thickBot="1" x14ac:dyDescent="0.45">
      <c r="N111" s="81"/>
      <c r="P111" s="82"/>
      <c r="Q111" s="27"/>
      <c r="AP111" s="81" t="s">
        <v>517</v>
      </c>
      <c r="AR111" s="82" t="s">
        <v>518</v>
      </c>
      <c r="AS111" s="27" t="s">
        <v>519</v>
      </c>
    </row>
    <row r="112" spans="2:52" ht="19.5" thickBot="1" x14ac:dyDescent="0.45">
      <c r="N112" s="81"/>
      <c r="P112" s="85"/>
      <c r="Q112" s="86"/>
      <c r="AN112" s="87">
        <f>SUBTOTAL(2,$AP$48:$AP$109)</f>
        <v>49</v>
      </c>
      <c r="AO112" s="88" t="s">
        <v>520</v>
      </c>
      <c r="AP112" s="89">
        <f>SUBTOTAL(9,$AP$48:$AP$109)</f>
        <v>3105017</v>
      </c>
      <c r="AQ112" s="90" t="s">
        <v>521</v>
      </c>
      <c r="AR112" s="91">
        <f>SUBTOTAL(9,$AR$48:$AR$109)</f>
        <v>206055</v>
      </c>
      <c r="AS112" s="92">
        <f>AR112/(AP112-AR112)</f>
        <v>7.1078889616352336E-2</v>
      </c>
    </row>
  </sheetData>
  <autoFilter ref="A1:AZ109" xr:uid="{00000000-0009-0000-0000-000000000000}"/>
  <phoneticPr fontId="3"/>
  <pageMargins left="0.7" right="0.7" top="0.48" bottom="0.48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3B624-073F-42B2-93AB-D8980C6EEEC9}">
  <sheetPr>
    <tabColor theme="9" tint="0.39997558519241921"/>
    <pageSetUpPr fitToPage="1"/>
  </sheetPr>
  <dimension ref="A10:K25"/>
  <sheetViews>
    <sheetView tabSelected="1" topLeftCell="A34" zoomScale="70" zoomScaleNormal="70" workbookViewId="0">
      <selection activeCell="C19" sqref="C19"/>
    </sheetView>
  </sheetViews>
  <sheetFormatPr defaultRowHeight="18.75" x14ac:dyDescent="0.4"/>
  <cols>
    <col min="1" max="1" width="21" bestFit="1" customWidth="1"/>
    <col min="2" max="2" width="21.375" bestFit="1" customWidth="1"/>
    <col min="3" max="3" width="17.5" bestFit="1" customWidth="1"/>
    <col min="4" max="4" width="19.25" bestFit="1" customWidth="1"/>
    <col min="5" max="5" width="19.5" bestFit="1" customWidth="1"/>
    <col min="6" max="6" width="4" customWidth="1"/>
    <col min="7" max="7" width="14.25" customWidth="1"/>
    <col min="8" max="9" width="11.375" style="82" customWidth="1"/>
    <col min="10" max="10" width="4.75" customWidth="1"/>
    <col min="11" max="11" width="10.875" customWidth="1"/>
    <col min="12" max="12" width="26.125" bestFit="1" customWidth="1"/>
    <col min="13" max="13" width="20.75" bestFit="1" customWidth="1"/>
    <col min="14" max="14" width="26.125" bestFit="1" customWidth="1"/>
    <col min="15" max="15" width="20.75" bestFit="1" customWidth="1"/>
    <col min="16" max="16" width="26.125" bestFit="1" customWidth="1"/>
    <col min="17" max="17" width="20.75" bestFit="1" customWidth="1"/>
    <col min="18" max="18" width="26.125" bestFit="1" customWidth="1"/>
    <col min="19" max="19" width="20.75" bestFit="1" customWidth="1"/>
    <col min="20" max="20" width="26.125" bestFit="1" customWidth="1"/>
    <col min="21" max="21" width="20.75" bestFit="1" customWidth="1"/>
    <col min="22" max="22" width="26.125" bestFit="1" customWidth="1"/>
    <col min="23" max="23" width="20.75" bestFit="1" customWidth="1"/>
    <col min="24" max="24" width="26.125" bestFit="1" customWidth="1"/>
    <col min="25" max="25" width="20.75" bestFit="1" customWidth="1"/>
    <col min="26" max="26" width="26.125" bestFit="1" customWidth="1"/>
    <col min="27" max="27" width="20.75" bestFit="1" customWidth="1"/>
    <col min="28" max="28" width="26.125" bestFit="1" customWidth="1"/>
    <col min="29" max="29" width="20.75" bestFit="1" customWidth="1"/>
    <col min="30" max="30" width="26.125" bestFit="1" customWidth="1"/>
    <col min="31" max="31" width="27.625" bestFit="1" customWidth="1"/>
    <col min="32" max="32" width="32.75" bestFit="1" customWidth="1"/>
  </cols>
  <sheetData>
    <row r="10" spans="1:11" x14ac:dyDescent="0.4">
      <c r="A10" s="104" t="s">
        <v>543</v>
      </c>
      <c r="B10" t="s">
        <v>544</v>
      </c>
    </row>
    <row r="11" spans="1:11" x14ac:dyDescent="0.4">
      <c r="A11" s="104" t="s">
        <v>522</v>
      </c>
      <c r="B11" s="93">
        <v>44665</v>
      </c>
    </row>
    <row r="13" spans="1:11" x14ac:dyDescent="0.4">
      <c r="B13" s="104" t="s">
        <v>523</v>
      </c>
    </row>
    <row r="14" spans="1:11" x14ac:dyDescent="0.4">
      <c r="A14" s="104" t="s">
        <v>524</v>
      </c>
      <c r="B14" s="94" t="s">
        <v>525</v>
      </c>
      <c r="C14" t="s">
        <v>526</v>
      </c>
      <c r="D14" t="s">
        <v>527</v>
      </c>
      <c r="E14" t="s">
        <v>528</v>
      </c>
      <c r="G14" s="95" t="s">
        <v>524</v>
      </c>
      <c r="H14" s="96" t="s">
        <v>529</v>
      </c>
      <c r="I14" s="96" t="s">
        <v>530</v>
      </c>
    </row>
    <row r="15" spans="1:11" x14ac:dyDescent="0.4">
      <c r="A15" s="97" t="s">
        <v>531</v>
      </c>
      <c r="B15" s="94">
        <v>3120896</v>
      </c>
      <c r="C15" s="27">
        <v>0.48616040120396081</v>
      </c>
      <c r="D15" s="98">
        <v>391276</v>
      </c>
      <c r="E15" s="99">
        <v>0.14334449483810932</v>
      </c>
      <c r="G15" s="95" t="s">
        <v>531</v>
      </c>
      <c r="H15" s="96"/>
      <c r="I15" s="96">
        <f>GETPIVOTDATA("合計 / 時価評価額[円]",$A$13,"3区分・大","1株式・投信等")</f>
        <v>3120896</v>
      </c>
      <c r="J15" s="100"/>
      <c r="K15" s="100"/>
    </row>
    <row r="16" spans="1:11" x14ac:dyDescent="0.4">
      <c r="A16" s="101" t="s">
        <v>532</v>
      </c>
      <c r="B16" s="94">
        <v>3022738</v>
      </c>
      <c r="C16" s="27">
        <v>0.47086974984570396</v>
      </c>
      <c r="D16" s="98">
        <v>400376</v>
      </c>
      <c r="E16" s="99">
        <v>0.15267762421816666</v>
      </c>
      <c r="G16" s="95" t="s">
        <v>532</v>
      </c>
      <c r="H16" s="96">
        <f>GETPIVOTDATA("合計 / 時価評価額[円]",$A$13,"3区分・大","1株式・投信等","3区分・中","1株式")</f>
        <v>3022738</v>
      </c>
      <c r="I16" s="96"/>
      <c r="J16" s="100"/>
      <c r="K16" s="100"/>
    </row>
    <row r="17" spans="1:11" x14ac:dyDescent="0.4">
      <c r="A17" s="101" t="s">
        <v>533</v>
      </c>
      <c r="B17" s="94">
        <v>98158</v>
      </c>
      <c r="C17" s="27">
        <v>1.5290651358256855E-2</v>
      </c>
      <c r="D17" s="98">
        <v>-9100</v>
      </c>
      <c r="E17" s="99">
        <v>-8.4842156296033866E-2</v>
      </c>
      <c r="G17" s="95" t="s">
        <v>533</v>
      </c>
      <c r="H17" s="96">
        <f>GETPIVOTDATA("合計 / 時価評価額[円]",$A$13,"3区分・大","1株式・投信等","3区分・中","1投信")</f>
        <v>98158</v>
      </c>
      <c r="I17" s="96"/>
      <c r="J17" s="100"/>
      <c r="K17" s="100"/>
    </row>
    <row r="18" spans="1:11" x14ac:dyDescent="0.4">
      <c r="A18" s="97" t="s">
        <v>534</v>
      </c>
      <c r="B18" s="94">
        <v>2845618</v>
      </c>
      <c r="C18" s="27">
        <v>0.4432787214162896</v>
      </c>
      <c r="D18" s="98">
        <v>4614</v>
      </c>
      <c r="E18" s="99">
        <v>1.6240737429443956E-3</v>
      </c>
      <c r="G18" s="95" t="s">
        <v>535</v>
      </c>
      <c r="H18" s="96"/>
      <c r="I18" s="96">
        <f>GETPIVOTDATA("合計 / 時価評価額[円]",$A$13,"3区分・大","2現金・米国債など")</f>
        <v>2845618</v>
      </c>
      <c r="J18" s="100"/>
      <c r="K18" s="100"/>
    </row>
    <row r="19" spans="1:11" x14ac:dyDescent="0.4">
      <c r="A19" s="101" t="s">
        <v>536</v>
      </c>
      <c r="B19" s="94">
        <v>2730748</v>
      </c>
      <c r="C19" s="27">
        <v>0.42538474312085811</v>
      </c>
      <c r="D19" s="98"/>
      <c r="E19" s="99">
        <v>0</v>
      </c>
      <c r="G19" s="95" t="s">
        <v>536</v>
      </c>
      <c r="H19" s="96">
        <f>GETPIVOTDATA("合計 / 時価評価額[円]",$A$13,"3区分・大","2現金・米国債など","3区分・中","2現金")</f>
        <v>2730748</v>
      </c>
      <c r="I19" s="96"/>
      <c r="J19" s="100"/>
      <c r="K19" s="100"/>
    </row>
    <row r="20" spans="1:11" x14ac:dyDescent="0.4">
      <c r="A20" s="101" t="s">
        <v>537</v>
      </c>
      <c r="B20" s="94">
        <v>114870</v>
      </c>
      <c r="C20" s="27">
        <v>1.7893978295431497E-2</v>
      </c>
      <c r="D20" s="98">
        <v>4614</v>
      </c>
      <c r="E20" s="99">
        <v>4.1848062690465822E-2</v>
      </c>
      <c r="G20" s="95" t="s">
        <v>538</v>
      </c>
      <c r="H20" s="96">
        <f>GETPIVOTDATA("合計 / 時価評価額[円]",$A$13,"3区分・大","2現金・米国債など","3区分・中","2米国債など")</f>
        <v>114870</v>
      </c>
      <c r="I20" s="96"/>
      <c r="J20" s="100"/>
      <c r="K20" s="100"/>
    </row>
    <row r="21" spans="1:11" x14ac:dyDescent="0.4">
      <c r="A21" s="97" t="s">
        <v>539</v>
      </c>
      <c r="B21" s="94">
        <v>452964</v>
      </c>
      <c r="C21" s="27">
        <v>7.0560877379749573E-2</v>
      </c>
      <c r="D21" s="98">
        <v>16324</v>
      </c>
      <c r="E21" s="99">
        <v>3.7385489190179554E-2</v>
      </c>
      <c r="G21" s="95" t="s">
        <v>539</v>
      </c>
      <c r="H21" s="96"/>
      <c r="I21" s="96">
        <f>GETPIVOTDATA("合計 / 時価評価額[円]",$A$13,"3区分・大","3貴金属･ｺﾓ・仮通")</f>
        <v>452964</v>
      </c>
      <c r="J21" s="100"/>
      <c r="K21" s="100"/>
    </row>
    <row r="22" spans="1:11" x14ac:dyDescent="0.4">
      <c r="A22" s="101" t="s">
        <v>540</v>
      </c>
      <c r="B22" s="94">
        <v>452964</v>
      </c>
      <c r="C22" s="27">
        <v>7.0560877379749573E-2</v>
      </c>
      <c r="D22" s="98">
        <v>16324</v>
      </c>
      <c r="E22" s="99">
        <v>3.7385489190179554E-2</v>
      </c>
      <c r="G22" s="95" t="s">
        <v>540</v>
      </c>
      <c r="H22" s="96">
        <f>GETPIVOTDATA("合計 / 時価評価額[円]",$A$13,"3区分・大","3貴金属･ｺﾓ・仮通","3区分・中","3貴金属")</f>
        <v>452964</v>
      </c>
      <c r="I22" s="96"/>
      <c r="J22" s="100"/>
      <c r="K22" s="100"/>
    </row>
    <row r="23" spans="1:11" x14ac:dyDescent="0.4">
      <c r="A23" s="97" t="s">
        <v>541</v>
      </c>
      <c r="B23" s="94">
        <v>6419478</v>
      </c>
      <c r="C23" s="27">
        <v>1</v>
      </c>
      <c r="D23" s="98">
        <v>412214</v>
      </c>
      <c r="E23" s="99">
        <v>6.8619258284636733E-2</v>
      </c>
      <c r="J23" s="100"/>
      <c r="K23" s="100"/>
    </row>
    <row r="24" spans="1:11" x14ac:dyDescent="0.4">
      <c r="J24" s="100"/>
      <c r="K24" s="100"/>
    </row>
    <row r="25" spans="1:11" x14ac:dyDescent="0.4">
      <c r="H25" s="102">
        <f>SUM(H15:H24)</f>
        <v>6419478</v>
      </c>
      <c r="I25" s="102">
        <f>SUM(I15:I24)</f>
        <v>6419478</v>
      </c>
      <c r="J25" s="103">
        <f>H25-I25</f>
        <v>0</v>
      </c>
      <c r="K25" s="100" t="s">
        <v>542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27" orientation="portrait" horizontalDpi="360" verticalDpi="36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1D0CB-9F79-46A2-A275-169662575A59}">
  <sheetPr>
    <tabColor theme="9" tint="0.39997558519241921"/>
    <pageSetUpPr fitToPage="1"/>
  </sheetPr>
  <dimension ref="A10:E22"/>
  <sheetViews>
    <sheetView topLeftCell="A43" zoomScale="70" zoomScaleNormal="70" workbookViewId="0">
      <selection activeCell="H43" sqref="H43"/>
    </sheetView>
  </sheetViews>
  <sheetFormatPr defaultRowHeight="18.75" x14ac:dyDescent="0.4"/>
  <cols>
    <col min="1" max="1" width="21" bestFit="1" customWidth="1"/>
    <col min="2" max="2" width="21.375" bestFit="1" customWidth="1"/>
    <col min="3" max="3" width="17.5" bestFit="1" customWidth="1"/>
    <col min="4" max="4" width="19.25" bestFit="1" customWidth="1"/>
    <col min="5" max="5" width="19.5" bestFit="1" customWidth="1"/>
    <col min="6" max="6" width="26.125" bestFit="1" customWidth="1"/>
    <col min="7" max="7" width="20.75" bestFit="1" customWidth="1"/>
    <col min="8" max="8" width="26.125" bestFit="1" customWidth="1"/>
    <col min="9" max="9" width="20.75" bestFit="1" customWidth="1"/>
    <col min="10" max="10" width="26.125" bestFit="1" customWidth="1"/>
    <col min="11" max="11" width="20.75" bestFit="1" customWidth="1"/>
    <col min="12" max="12" width="26.125" bestFit="1" customWidth="1"/>
    <col min="13" max="13" width="20.75" bestFit="1" customWidth="1"/>
    <col min="14" max="14" width="26.125" bestFit="1" customWidth="1"/>
    <col min="15" max="15" width="20.75" bestFit="1" customWidth="1"/>
    <col min="16" max="16" width="26.125" bestFit="1" customWidth="1"/>
    <col min="17" max="17" width="20.75" bestFit="1" customWidth="1"/>
    <col min="18" max="18" width="26.125" bestFit="1" customWidth="1"/>
    <col min="19" max="19" width="20.75" bestFit="1" customWidth="1"/>
    <col min="20" max="20" width="26.125" bestFit="1" customWidth="1"/>
    <col min="21" max="21" width="20.75" bestFit="1" customWidth="1"/>
    <col min="22" max="22" width="26.125" bestFit="1" customWidth="1"/>
    <col min="23" max="23" width="27.625" bestFit="1" customWidth="1"/>
    <col min="24" max="24" width="32.75" bestFit="1" customWidth="1"/>
  </cols>
  <sheetData>
    <row r="10" spans="1:5" x14ac:dyDescent="0.4">
      <c r="A10" s="104" t="s">
        <v>543</v>
      </c>
      <c r="B10" t="s">
        <v>480</v>
      </c>
    </row>
    <row r="11" spans="1:5" x14ac:dyDescent="0.4">
      <c r="A11" s="104" t="s">
        <v>522</v>
      </c>
      <c r="B11" s="93">
        <v>44665</v>
      </c>
    </row>
    <row r="13" spans="1:5" x14ac:dyDescent="0.4">
      <c r="B13" s="104" t="s">
        <v>523</v>
      </c>
    </row>
    <row r="14" spans="1:5" x14ac:dyDescent="0.4">
      <c r="A14" s="104" t="s">
        <v>524</v>
      </c>
      <c r="B14" s="94" t="s">
        <v>525</v>
      </c>
      <c r="C14" t="s">
        <v>526</v>
      </c>
      <c r="D14" t="s">
        <v>527</v>
      </c>
      <c r="E14" t="s">
        <v>528</v>
      </c>
    </row>
    <row r="15" spans="1:5" x14ac:dyDescent="0.4">
      <c r="A15" s="97" t="s">
        <v>531</v>
      </c>
      <c r="B15" s="94">
        <v>1499796</v>
      </c>
      <c r="C15" s="27">
        <v>0.45250072334536445</v>
      </c>
      <c r="D15" s="98">
        <v>195690</v>
      </c>
      <c r="E15" s="99">
        <v>0.1500568205345271</v>
      </c>
    </row>
    <row r="16" spans="1:5" x14ac:dyDescent="0.4">
      <c r="A16" s="101" t="s">
        <v>532</v>
      </c>
      <c r="B16" s="94">
        <v>1499796</v>
      </c>
      <c r="C16" s="27">
        <v>0.45250072334536445</v>
      </c>
      <c r="D16" s="98">
        <v>195690</v>
      </c>
      <c r="E16" s="99">
        <v>0.1500568205345271</v>
      </c>
    </row>
    <row r="17" spans="1:5" x14ac:dyDescent="0.4">
      <c r="A17" s="97" t="s">
        <v>534</v>
      </c>
      <c r="B17" s="94">
        <v>1588183</v>
      </c>
      <c r="C17" s="27">
        <v>0.47916780435793332</v>
      </c>
      <c r="D17" s="98">
        <v>2307</v>
      </c>
      <c r="E17" s="99">
        <v>1.454716509991954E-3</v>
      </c>
    </row>
    <row r="18" spans="1:5" x14ac:dyDescent="0.4">
      <c r="A18" s="101" t="s">
        <v>536</v>
      </c>
      <c r="B18" s="94">
        <v>1530748</v>
      </c>
      <c r="C18" s="27">
        <v>0.46183919497016257</v>
      </c>
      <c r="D18" s="98"/>
      <c r="E18" s="99">
        <v>0</v>
      </c>
    </row>
    <row r="19" spans="1:5" x14ac:dyDescent="0.4">
      <c r="A19" s="101" t="s">
        <v>537</v>
      </c>
      <c r="B19" s="94">
        <v>57435</v>
      </c>
      <c r="C19" s="27">
        <v>1.7328609387770741E-2</v>
      </c>
      <c r="D19" s="98">
        <v>2307</v>
      </c>
      <c r="E19" s="99">
        <v>4.1848062690465822E-2</v>
      </c>
    </row>
    <row r="20" spans="1:5" x14ac:dyDescent="0.4">
      <c r="A20" s="97" t="s">
        <v>539</v>
      </c>
      <c r="B20" s="94">
        <v>226482</v>
      </c>
      <c r="C20" s="27">
        <v>6.8331472296702236E-2</v>
      </c>
      <c r="D20" s="98">
        <v>8162</v>
      </c>
      <c r="E20" s="99">
        <v>3.7385489190179554E-2</v>
      </c>
    </row>
    <row r="21" spans="1:5" x14ac:dyDescent="0.4">
      <c r="A21" s="101" t="s">
        <v>540</v>
      </c>
      <c r="B21" s="94">
        <v>226482</v>
      </c>
      <c r="C21" s="27">
        <v>6.8331472296702236E-2</v>
      </c>
      <c r="D21" s="98">
        <v>8162</v>
      </c>
      <c r="E21" s="99">
        <v>3.7385489190179554E-2</v>
      </c>
    </row>
    <row r="22" spans="1:5" x14ac:dyDescent="0.4">
      <c r="A22" s="97" t="s">
        <v>541</v>
      </c>
      <c r="B22" s="94">
        <v>3314461</v>
      </c>
      <c r="C22" s="27">
        <v>1</v>
      </c>
      <c r="D22" s="98">
        <v>206159</v>
      </c>
      <c r="E22" s="99">
        <v>6.6325279847325003E-2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27" orientation="portrait" horizontalDpi="360" verticalDpi="36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A57FD-8F25-4872-9575-7CDE11EF2C5B}">
  <sheetPr>
    <tabColor theme="9" tint="0.39997558519241921"/>
    <pageSetUpPr fitToPage="1"/>
  </sheetPr>
  <dimension ref="A11:E35"/>
  <sheetViews>
    <sheetView zoomScale="70" zoomScaleNormal="70" workbookViewId="0">
      <selection activeCell="B17" sqref="B17"/>
    </sheetView>
  </sheetViews>
  <sheetFormatPr defaultRowHeight="18.75" x14ac:dyDescent="0.4"/>
  <cols>
    <col min="1" max="1" width="21" bestFit="1" customWidth="1"/>
    <col min="2" max="2" width="21.375" bestFit="1" customWidth="1"/>
    <col min="3" max="3" width="17.5" bestFit="1" customWidth="1"/>
    <col min="4" max="4" width="19.25" bestFit="1" customWidth="1"/>
    <col min="5" max="5" width="19.5" bestFit="1" customWidth="1"/>
    <col min="6" max="6" width="20.75" bestFit="1" customWidth="1"/>
    <col min="7" max="7" width="26.125" bestFit="1" customWidth="1"/>
    <col min="8" max="8" width="20.75" bestFit="1" customWidth="1"/>
    <col min="9" max="9" width="26.125" bestFit="1" customWidth="1"/>
    <col min="10" max="10" width="20.75" bestFit="1" customWidth="1"/>
    <col min="11" max="11" width="26.125" bestFit="1" customWidth="1"/>
    <col min="12" max="12" width="20.75" bestFit="1" customWidth="1"/>
    <col min="13" max="13" width="26.125" bestFit="1" customWidth="1"/>
    <col min="14" max="14" width="20.75" bestFit="1" customWidth="1"/>
    <col min="15" max="15" width="26.125" bestFit="1" customWidth="1"/>
    <col min="16" max="16" width="20.75" bestFit="1" customWidth="1"/>
    <col min="17" max="17" width="26.125" bestFit="1" customWidth="1"/>
    <col min="18" max="18" width="20.75" bestFit="1" customWidth="1"/>
    <col min="19" max="19" width="26.125" bestFit="1" customWidth="1"/>
    <col min="20" max="20" width="20.75" bestFit="1" customWidth="1"/>
    <col min="21" max="21" width="26.125" bestFit="1" customWidth="1"/>
    <col min="22" max="22" width="27.625" bestFit="1" customWidth="1"/>
    <col min="23" max="23" width="32.75" bestFit="1" customWidth="1"/>
  </cols>
  <sheetData>
    <row r="11" spans="1:5" x14ac:dyDescent="0.4">
      <c r="A11" s="104" t="s">
        <v>522</v>
      </c>
      <c r="B11" s="93">
        <v>44665</v>
      </c>
    </row>
    <row r="13" spans="1:5" x14ac:dyDescent="0.4">
      <c r="B13" s="104" t="s">
        <v>523</v>
      </c>
    </row>
    <row r="14" spans="1:5" x14ac:dyDescent="0.4">
      <c r="A14" s="104" t="s">
        <v>524</v>
      </c>
      <c r="B14" s="94" t="s">
        <v>525</v>
      </c>
      <c r="C14" t="s">
        <v>526</v>
      </c>
      <c r="D14" t="s">
        <v>527</v>
      </c>
      <c r="E14" t="s">
        <v>528</v>
      </c>
    </row>
    <row r="15" spans="1:5" x14ac:dyDescent="0.4">
      <c r="A15" s="97" t="s">
        <v>531</v>
      </c>
      <c r="B15" s="94">
        <v>3120896</v>
      </c>
      <c r="C15" s="27">
        <v>0.48616040120396081</v>
      </c>
      <c r="D15" s="98">
        <v>391276</v>
      </c>
      <c r="E15" s="99">
        <v>0.14334449483810932</v>
      </c>
    </row>
    <row r="16" spans="1:5" x14ac:dyDescent="0.4">
      <c r="A16" s="101" t="s">
        <v>532</v>
      </c>
      <c r="B16" s="94">
        <v>3022738</v>
      </c>
      <c r="C16" s="27">
        <v>0.47086974984570396</v>
      </c>
      <c r="D16" s="98">
        <v>400376</v>
      </c>
      <c r="E16" s="99">
        <v>0.15267762421816666</v>
      </c>
    </row>
    <row r="17" spans="1:5" x14ac:dyDescent="0.4">
      <c r="A17" s="108" t="s">
        <v>480</v>
      </c>
      <c r="B17" s="94">
        <v>1499796</v>
      </c>
      <c r="C17" s="27">
        <v>0.23363208036541289</v>
      </c>
      <c r="D17" s="98">
        <v>195690</v>
      </c>
      <c r="E17" s="99">
        <v>0.1500568205345271</v>
      </c>
    </row>
    <row r="18" spans="1:5" x14ac:dyDescent="0.4">
      <c r="A18" s="108" t="s">
        <v>545</v>
      </c>
      <c r="B18" s="94">
        <v>1274319</v>
      </c>
      <c r="C18" s="27">
        <v>0.19850819646083373</v>
      </c>
      <c r="D18" s="98">
        <v>182238</v>
      </c>
      <c r="E18" s="99">
        <v>0.16687223749886684</v>
      </c>
    </row>
    <row r="19" spans="1:5" x14ac:dyDescent="0.4">
      <c r="A19" s="108" t="s">
        <v>546</v>
      </c>
      <c r="B19" s="94">
        <v>248623</v>
      </c>
      <c r="C19" s="27">
        <v>3.8729473019457346E-2</v>
      </c>
      <c r="D19" s="98">
        <v>22448</v>
      </c>
      <c r="E19" s="99">
        <v>9.9250580302862823E-2</v>
      </c>
    </row>
    <row r="20" spans="1:5" x14ac:dyDescent="0.4">
      <c r="A20" s="101" t="s">
        <v>533</v>
      </c>
      <c r="B20" s="94">
        <v>98158</v>
      </c>
      <c r="C20" s="27">
        <v>1.5290651358256855E-2</v>
      </c>
      <c r="D20" s="98">
        <v>-9100</v>
      </c>
      <c r="E20" s="99">
        <v>-8.4842156296033866E-2</v>
      </c>
    </row>
    <row r="21" spans="1:5" x14ac:dyDescent="0.4">
      <c r="A21" s="108" t="s">
        <v>545</v>
      </c>
      <c r="B21" s="94">
        <v>49079</v>
      </c>
      <c r="C21" s="27">
        <v>7.6453256791284277E-3</v>
      </c>
      <c r="D21" s="98">
        <v>-4550</v>
      </c>
      <c r="E21" s="99">
        <v>-8.4842156296033866E-2</v>
      </c>
    </row>
    <row r="22" spans="1:5" x14ac:dyDescent="0.4">
      <c r="A22" s="108" t="s">
        <v>546</v>
      </c>
      <c r="B22" s="94">
        <v>49079</v>
      </c>
      <c r="C22" s="27">
        <v>7.6453256791284277E-3</v>
      </c>
      <c r="D22" s="98">
        <v>-4550</v>
      </c>
      <c r="E22" s="99">
        <v>-8.4842156296033866E-2</v>
      </c>
    </row>
    <row r="23" spans="1:5" x14ac:dyDescent="0.4">
      <c r="A23" s="97" t="s">
        <v>534</v>
      </c>
      <c r="B23" s="94">
        <v>2845618</v>
      </c>
      <c r="C23" s="27">
        <v>0.4432787214162896</v>
      </c>
      <c r="D23" s="98">
        <v>4614</v>
      </c>
      <c r="E23" s="99">
        <v>1.6240737429443956E-3</v>
      </c>
    </row>
    <row r="24" spans="1:5" x14ac:dyDescent="0.4">
      <c r="A24" s="101" t="s">
        <v>536</v>
      </c>
      <c r="B24" s="94">
        <v>2730748</v>
      </c>
      <c r="C24" s="27">
        <v>0.42538474312085811</v>
      </c>
      <c r="D24" s="98"/>
      <c r="E24" s="99">
        <v>0</v>
      </c>
    </row>
    <row r="25" spans="1:5" x14ac:dyDescent="0.4">
      <c r="A25" s="108" t="s">
        <v>480</v>
      </c>
      <c r="B25" s="94">
        <v>1530748</v>
      </c>
      <c r="C25" s="27">
        <v>0.23845365620070666</v>
      </c>
      <c r="D25" s="98"/>
      <c r="E25" s="99">
        <v>0</v>
      </c>
    </row>
    <row r="26" spans="1:5" x14ac:dyDescent="0.4">
      <c r="A26" s="108" t="s">
        <v>545</v>
      </c>
      <c r="B26" s="94">
        <v>600000</v>
      </c>
      <c r="C26" s="27">
        <v>9.3465543460075726E-2</v>
      </c>
      <c r="D26" s="98"/>
      <c r="E26" s="99">
        <v>0</v>
      </c>
    </row>
    <row r="27" spans="1:5" x14ac:dyDescent="0.4">
      <c r="A27" s="108" t="s">
        <v>546</v>
      </c>
      <c r="B27" s="94">
        <v>600000</v>
      </c>
      <c r="C27" s="27">
        <v>9.3465543460075726E-2</v>
      </c>
      <c r="D27" s="98"/>
      <c r="E27" s="99">
        <v>0</v>
      </c>
    </row>
    <row r="28" spans="1:5" x14ac:dyDescent="0.4">
      <c r="A28" s="101" t="s">
        <v>537</v>
      </c>
      <c r="B28" s="94">
        <v>114870</v>
      </c>
      <c r="C28" s="27">
        <v>1.7893978295431497E-2</v>
      </c>
      <c r="D28" s="98">
        <v>4614</v>
      </c>
      <c r="E28" s="99">
        <v>4.1848062690465822E-2</v>
      </c>
    </row>
    <row r="29" spans="1:5" x14ac:dyDescent="0.4">
      <c r="A29" s="108" t="s">
        <v>480</v>
      </c>
      <c r="B29" s="94">
        <v>57435</v>
      </c>
      <c r="C29" s="27">
        <v>8.9469891477157483E-3</v>
      </c>
      <c r="D29" s="98">
        <v>2307</v>
      </c>
      <c r="E29" s="99">
        <v>4.1848062690465822E-2</v>
      </c>
    </row>
    <row r="30" spans="1:5" x14ac:dyDescent="0.4">
      <c r="A30" s="108" t="s">
        <v>545</v>
      </c>
      <c r="B30" s="94">
        <v>57435</v>
      </c>
      <c r="C30" s="27">
        <v>8.9469891477157483E-3</v>
      </c>
      <c r="D30" s="98">
        <v>2307</v>
      </c>
      <c r="E30" s="99">
        <v>4.1848062690465822E-2</v>
      </c>
    </row>
    <row r="31" spans="1:5" x14ac:dyDescent="0.4">
      <c r="A31" s="97" t="s">
        <v>539</v>
      </c>
      <c r="B31" s="94">
        <v>452964</v>
      </c>
      <c r="C31" s="27">
        <v>7.0560877379749573E-2</v>
      </c>
      <c r="D31" s="98">
        <v>16324</v>
      </c>
      <c r="E31" s="99">
        <v>3.7385489190179554E-2</v>
      </c>
    </row>
    <row r="32" spans="1:5" x14ac:dyDescent="0.4">
      <c r="A32" s="101" t="s">
        <v>540</v>
      </c>
      <c r="B32" s="94">
        <v>452964</v>
      </c>
      <c r="C32" s="27">
        <v>7.0560877379749573E-2</v>
      </c>
      <c r="D32" s="98">
        <v>16324</v>
      </c>
      <c r="E32" s="99">
        <v>3.7385489190179554E-2</v>
      </c>
    </row>
    <row r="33" spans="1:5" x14ac:dyDescent="0.4">
      <c r="A33" s="108" t="s">
        <v>480</v>
      </c>
      <c r="B33" s="94">
        <v>226482</v>
      </c>
      <c r="C33" s="27">
        <v>3.5280438689874787E-2</v>
      </c>
      <c r="D33" s="98">
        <v>8162</v>
      </c>
      <c r="E33" s="99">
        <v>3.7385489190179554E-2</v>
      </c>
    </row>
    <row r="34" spans="1:5" x14ac:dyDescent="0.4">
      <c r="A34" s="108" t="s">
        <v>545</v>
      </c>
      <c r="B34" s="94">
        <v>226482</v>
      </c>
      <c r="C34" s="27">
        <v>3.5280438689874787E-2</v>
      </c>
      <c r="D34" s="98">
        <v>8162</v>
      </c>
      <c r="E34" s="99">
        <v>3.7385489190179554E-2</v>
      </c>
    </row>
    <row r="35" spans="1:5" x14ac:dyDescent="0.4">
      <c r="A35" s="97" t="s">
        <v>541</v>
      </c>
      <c r="B35" s="94">
        <v>6419478</v>
      </c>
      <c r="C35" s="27">
        <v>1</v>
      </c>
      <c r="D35" s="98">
        <v>412214</v>
      </c>
      <c r="E35" s="99">
        <v>6.8619258284636733E-2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27" orientation="portrait" horizontalDpi="360" verticalDpi="36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C66E8-D6CD-48C7-B7A3-AB820C02CA3B}">
  <dimension ref="A1"/>
  <sheetViews>
    <sheetView workbookViewId="0"/>
  </sheetViews>
  <sheetFormatPr defaultRowHeight="18.75" x14ac:dyDescent="0.4"/>
  <sheetData/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【図解】見える化・具体的手順（家族親子3人分）</vt:lpstr>
      <vt:lpstr>【B】コード表(自作）</vt:lpstr>
      <vt:lpstr>【C】データベース・家族親子3人分（自作）</vt:lpstr>
      <vt:lpstr>【D】見える化・家族親子3人分(自作）</vt:lpstr>
      <vt:lpstr>【使い方①】家族分・個人毎</vt:lpstr>
      <vt:lpstr>【使い方②】アセット別・個人別</vt:lpstr>
      <vt:lpstr>Sheet1</vt:lpstr>
      <vt:lpstr>'【B】コード表(自作）'!_FilterDatabase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2022-04-14T05:26:42Z</dcterms:created>
  <dcterms:modified xsi:type="dcterms:W3CDTF">2022-05-26T13:18:08Z</dcterms:modified>
</cp:coreProperties>
</file>