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●●持ち出し分●戻すこと\20211101 ▼ブログ用▼\202109 【資産運用】ブログ用\"/>
    </mc:Choice>
  </mc:AlternateContent>
  <xr:revisionPtr revIDLastSave="0" documentId="13_ncr:1_{C4D9446C-AF76-4E3D-B7EB-0186454989C8}" xr6:coauthVersionLast="47" xr6:coauthVersionMax="47" xr10:uidLastSave="{00000000-0000-0000-0000-000000000000}"/>
  <bookViews>
    <workbookView xWindow="1035" yWindow="435" windowWidth="24840" windowHeight="14805" tabRatio="798" firstSheet="1" activeTab="3" xr2:uid="{73EB099B-D618-4E71-AB90-1A5EC0D9D777}"/>
  </bookViews>
  <sheets>
    <sheet name="【図解】見える化・具体的手順（MF版・3社合体分）" sheetId="7" r:id="rId1"/>
    <sheet name="【B】コード表（自作）" sheetId="3" r:id="rId2"/>
    <sheet name="【C】データベース(自作）" sheetId="2" r:id="rId3"/>
    <sheet name="【D】見える化-暴落・リバランス" sheetId="6" r:id="rId4"/>
  </sheets>
  <definedNames>
    <definedName name="_xlnm._FilterDatabase" localSheetId="1">#REF!</definedName>
    <definedName name="_xlnm._FilterDatabase" localSheetId="2" hidden="1">'【C】データベース(自作）'!$A$1:$AZ$175</definedName>
    <definedName name="_xlnm._FilterDatabase" localSheetId="0">#REF!</definedName>
    <definedName name="_xlnm._FilterDatabase">#REF!</definedName>
    <definedName name="_xlnm.Criteria" localSheetId="2">'【C】データベース(自作）'!#REF!</definedName>
  </definedNames>
  <calcPr calcId="191029"/>
  <pivotCaches>
    <pivotCache cacheId="9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1" i="6" l="1"/>
  <c r="I129" i="6"/>
  <c r="E127" i="6"/>
  <c r="E123" i="6"/>
  <c r="I112" i="6" s="1"/>
  <c r="I113" i="6" s="1"/>
  <c r="E119" i="6"/>
  <c r="I110" i="6" s="1"/>
  <c r="I111" i="6" s="1"/>
  <c r="I116" i="6"/>
  <c r="I117" i="6" s="1"/>
  <c r="I114" i="6"/>
  <c r="I115" i="6" s="1"/>
  <c r="E112" i="6"/>
  <c r="E109" i="6"/>
  <c r="I107" i="6" s="1"/>
  <c r="I108" i="6"/>
  <c r="I109" i="6" s="1"/>
  <c r="E65" i="6"/>
  <c r="I50" i="6" s="1"/>
  <c r="I51" i="6" s="1"/>
  <c r="E61" i="6"/>
  <c r="E57" i="6"/>
  <c r="E53" i="6"/>
  <c r="I48" i="6"/>
  <c r="I49" i="6" s="1"/>
  <c r="I47" i="6"/>
  <c r="I46" i="6"/>
  <c r="E46" i="6"/>
  <c r="I44" i="6"/>
  <c r="I45" i="6" s="1"/>
  <c r="I43" i="6"/>
  <c r="E43" i="6"/>
  <c r="I42" i="6"/>
  <c r="I41" i="6"/>
  <c r="I30" i="6"/>
  <c r="J26" i="6"/>
  <c r="I27" i="6"/>
  <c r="J29" i="6"/>
  <c r="I25" i="6"/>
  <c r="I31" i="6"/>
  <c r="I28" i="6"/>
  <c r="I24" i="6"/>
  <c r="J23" i="6"/>
  <c r="J33" i="6" l="1"/>
  <c r="I55" i="6"/>
  <c r="I33" i="6"/>
  <c r="K33" i="6" s="1"/>
  <c r="I59" i="6"/>
  <c r="I91" i="6" s="1"/>
  <c r="I125" i="6" s="1"/>
  <c r="I62" i="6"/>
  <c r="I94" i="6" s="1"/>
  <c r="I128" i="6" s="1"/>
  <c r="I56" i="6"/>
  <c r="I88" i="6" s="1"/>
  <c r="I122" i="6" s="1"/>
  <c r="I58" i="6"/>
  <c r="I61" i="6"/>
  <c r="J60" i="6" l="1"/>
  <c r="I93" i="6"/>
  <c r="J57" i="6"/>
  <c r="I90" i="6"/>
  <c r="I87" i="6"/>
  <c r="J54" i="6"/>
  <c r="J64" i="6" s="1"/>
  <c r="I64" i="6"/>
  <c r="I124" i="6" l="1"/>
  <c r="J123" i="6" s="1"/>
  <c r="J89" i="6"/>
  <c r="K64" i="6"/>
  <c r="J92" i="6"/>
  <c r="I127" i="6"/>
  <c r="J126" i="6" s="1"/>
  <c r="I96" i="6"/>
  <c r="I121" i="6"/>
  <c r="J86" i="6"/>
  <c r="J96" i="6" l="1"/>
  <c r="E96" i="6" s="1"/>
  <c r="F96" i="6"/>
  <c r="I130" i="6"/>
  <c r="J120" i="6"/>
  <c r="J130" i="6" s="1"/>
  <c r="K96" i="6"/>
  <c r="K130" i="6" l="1"/>
  <c r="AP16" i="2" l="1"/>
  <c r="AS16" i="2" s="1"/>
  <c r="AC16" i="2"/>
  <c r="AP17" i="2"/>
  <c r="AS17" i="2" s="1"/>
  <c r="AC17" i="2"/>
  <c r="AP15" i="2"/>
  <c r="AS15" i="2" s="1"/>
  <c r="AC15" i="2"/>
  <c r="AC4" i="2"/>
  <c r="AP4" i="2"/>
  <c r="AS4" i="2" s="1"/>
  <c r="AC5" i="2"/>
  <c r="AP5" i="2"/>
  <c r="AS5" i="2" s="1"/>
  <c r="AC6" i="2"/>
  <c r="AP6" i="2"/>
  <c r="AS6" i="2" s="1"/>
  <c r="AC7" i="2"/>
  <c r="AP7" i="2"/>
  <c r="AS7" i="2"/>
  <c r="AC8" i="2"/>
  <c r="AP8" i="2"/>
  <c r="AS8" i="2"/>
  <c r="AP3" i="2"/>
  <c r="AC3" i="2"/>
  <c r="AC11" i="2"/>
  <c r="AP11" i="2"/>
  <c r="AS11" i="2"/>
  <c r="AC12" i="2"/>
  <c r="AP12" i="2"/>
  <c r="AS12" i="2"/>
  <c r="AC13" i="2"/>
  <c r="AP13" i="2"/>
  <c r="AS13" i="2" s="1"/>
  <c r="AP10" i="2"/>
  <c r="AS10" i="2" s="1"/>
  <c r="AC10" i="2"/>
  <c r="AC23" i="2"/>
  <c r="AP23" i="2"/>
  <c r="AS23" i="2"/>
  <c r="AC24" i="2"/>
  <c r="AP24" i="2"/>
  <c r="AS24" i="2" s="1"/>
  <c r="AC25" i="2"/>
  <c r="AP25" i="2"/>
  <c r="AS25" i="2" s="1"/>
  <c r="AC26" i="2"/>
  <c r="AP26" i="2"/>
  <c r="AS26" i="2"/>
  <c r="AP22" i="2"/>
  <c r="AS22" i="2" s="1"/>
  <c r="AC22" i="2"/>
  <c r="AC62" i="2"/>
  <c r="AP62" i="2"/>
  <c r="AS62" i="2" s="1"/>
  <c r="AC63" i="2"/>
  <c r="AP63" i="2"/>
  <c r="AS63" i="2"/>
  <c r="AC64" i="2"/>
  <c r="AP64" i="2"/>
  <c r="AS64" i="2"/>
  <c r="AC65" i="2"/>
  <c r="AP65" i="2"/>
  <c r="AS65" i="2" s="1"/>
  <c r="AP61" i="2"/>
  <c r="AS61" i="2" s="1"/>
  <c r="AC61" i="2"/>
  <c r="AF32" i="2"/>
  <c r="AH32" i="2"/>
  <c r="AJ32" i="2"/>
  <c r="AN32" i="2"/>
  <c r="AP32" i="2"/>
  <c r="AR32" i="2"/>
  <c r="AS32" i="2" s="1"/>
  <c r="AF33" i="2"/>
  <c r="AH33" i="2"/>
  <c r="AJ33" i="2"/>
  <c r="AN33" i="2"/>
  <c r="AP33" i="2"/>
  <c r="AR33" i="2"/>
  <c r="AS33" i="2" s="1"/>
  <c r="AF34" i="2"/>
  <c r="AH34" i="2"/>
  <c r="AJ34" i="2"/>
  <c r="AN34" i="2"/>
  <c r="AP34" i="2"/>
  <c r="AR34" i="2"/>
  <c r="AS34" i="2" s="1"/>
  <c r="AF35" i="2"/>
  <c r="AH35" i="2"/>
  <c r="AJ35" i="2"/>
  <c r="AN35" i="2"/>
  <c r="AP35" i="2"/>
  <c r="AR35" i="2"/>
  <c r="AS35" i="2" s="1"/>
  <c r="AF36" i="2"/>
  <c r="AH36" i="2"/>
  <c r="AJ36" i="2"/>
  <c r="AN36" i="2"/>
  <c r="AP36" i="2"/>
  <c r="AR36" i="2"/>
  <c r="AF37" i="2"/>
  <c r="AH37" i="2"/>
  <c r="AJ37" i="2"/>
  <c r="AN37" i="2"/>
  <c r="AP37" i="2"/>
  <c r="AR37" i="2"/>
  <c r="AF38" i="2"/>
  <c r="AH38" i="2"/>
  <c r="AJ38" i="2"/>
  <c r="AN38" i="2"/>
  <c r="AP38" i="2"/>
  <c r="AR38" i="2"/>
  <c r="AF39" i="2"/>
  <c r="AH39" i="2"/>
  <c r="AJ39" i="2"/>
  <c r="AN39" i="2"/>
  <c r="AP39" i="2"/>
  <c r="AR39" i="2"/>
  <c r="AS39" i="2" s="1"/>
  <c r="AF40" i="2"/>
  <c r="AH40" i="2"/>
  <c r="AJ40" i="2"/>
  <c r="AN40" i="2"/>
  <c r="AP40" i="2"/>
  <c r="AR40" i="2"/>
  <c r="AF41" i="2"/>
  <c r="AH41" i="2"/>
  <c r="AJ41" i="2"/>
  <c r="AN41" i="2"/>
  <c r="AP41" i="2"/>
  <c r="AR41" i="2"/>
  <c r="AS41" i="2" s="1"/>
  <c r="AF42" i="2"/>
  <c r="AH42" i="2"/>
  <c r="AJ42" i="2"/>
  <c r="AN42" i="2"/>
  <c r="AP42" i="2"/>
  <c r="AR42" i="2"/>
  <c r="AF43" i="2"/>
  <c r="AH43" i="2"/>
  <c r="AJ43" i="2"/>
  <c r="AN43" i="2"/>
  <c r="AP43" i="2"/>
  <c r="AR43" i="2"/>
  <c r="AF44" i="2"/>
  <c r="AH44" i="2"/>
  <c r="AJ44" i="2"/>
  <c r="AN44" i="2"/>
  <c r="AP44" i="2"/>
  <c r="AR44" i="2"/>
  <c r="AS44" i="2"/>
  <c r="AF45" i="2"/>
  <c r="AH45" i="2"/>
  <c r="AJ45" i="2"/>
  <c r="AN45" i="2"/>
  <c r="AP45" i="2"/>
  <c r="AR45" i="2"/>
  <c r="AS45" i="2" s="1"/>
  <c r="AF46" i="2"/>
  <c r="AH46" i="2"/>
  <c r="AJ46" i="2"/>
  <c r="AN46" i="2"/>
  <c r="AP46" i="2"/>
  <c r="AR46" i="2"/>
  <c r="AF47" i="2"/>
  <c r="AH47" i="2"/>
  <c r="AJ47" i="2"/>
  <c r="AN47" i="2"/>
  <c r="AP47" i="2"/>
  <c r="AR47" i="2"/>
  <c r="AR31" i="2"/>
  <c r="AP31" i="2"/>
  <c r="AN31" i="2"/>
  <c r="AJ31" i="2"/>
  <c r="AH31" i="2"/>
  <c r="AF31" i="2"/>
  <c r="AR52" i="2"/>
  <c r="AP52" i="2"/>
  <c r="AN52" i="2"/>
  <c r="AJ52" i="2"/>
  <c r="AH52" i="2"/>
  <c r="AF52" i="2"/>
  <c r="AC52" i="2"/>
  <c r="AD52" i="2" s="1"/>
  <c r="AC70" i="2"/>
  <c r="AD70" i="2" s="1"/>
  <c r="AF71" i="2"/>
  <c r="AH71" i="2"/>
  <c r="AJ71" i="2"/>
  <c r="AN71" i="2"/>
  <c r="AP71" i="2"/>
  <c r="AR71" i="2"/>
  <c r="AS71" i="2"/>
  <c r="AF72" i="2"/>
  <c r="AH72" i="2"/>
  <c r="AJ72" i="2"/>
  <c r="AN72" i="2"/>
  <c r="AP72" i="2"/>
  <c r="AR72" i="2"/>
  <c r="AF73" i="2"/>
  <c r="AH73" i="2"/>
  <c r="AJ73" i="2"/>
  <c r="AN73" i="2"/>
  <c r="AP73" i="2"/>
  <c r="AR73" i="2"/>
  <c r="AS73" i="2" s="1"/>
  <c r="AF74" i="2"/>
  <c r="AH74" i="2"/>
  <c r="AJ74" i="2"/>
  <c r="AN74" i="2"/>
  <c r="AP74" i="2"/>
  <c r="AR74" i="2"/>
  <c r="AS74" i="2"/>
  <c r="AF75" i="2"/>
  <c r="AH75" i="2"/>
  <c r="AJ75" i="2"/>
  <c r="AN75" i="2"/>
  <c r="AP75" i="2"/>
  <c r="AR75" i="2"/>
  <c r="AS75" i="2"/>
  <c r="AF76" i="2"/>
  <c r="AH76" i="2"/>
  <c r="AJ76" i="2"/>
  <c r="AN76" i="2"/>
  <c r="AP76" i="2"/>
  <c r="AR76" i="2"/>
  <c r="AF77" i="2"/>
  <c r="AH77" i="2"/>
  <c r="AJ77" i="2"/>
  <c r="AN77" i="2"/>
  <c r="AP77" i="2"/>
  <c r="AR77" i="2"/>
  <c r="AS77" i="2" s="1"/>
  <c r="AF78" i="2"/>
  <c r="AH78" i="2"/>
  <c r="AJ78" i="2"/>
  <c r="AN78" i="2"/>
  <c r="AP78" i="2"/>
  <c r="AR78" i="2"/>
  <c r="AS78" i="2"/>
  <c r="AF79" i="2"/>
  <c r="AH79" i="2"/>
  <c r="AJ79" i="2"/>
  <c r="AN79" i="2"/>
  <c r="AP79" i="2"/>
  <c r="AR79" i="2"/>
  <c r="AS79" i="2"/>
  <c r="AF80" i="2"/>
  <c r="AH80" i="2"/>
  <c r="AJ80" i="2"/>
  <c r="AN80" i="2"/>
  <c r="AP80" i="2"/>
  <c r="AR80" i="2"/>
  <c r="AF81" i="2"/>
  <c r="AH81" i="2"/>
  <c r="AJ81" i="2"/>
  <c r="AN81" i="2"/>
  <c r="AP81" i="2"/>
  <c r="AR81" i="2"/>
  <c r="AS81" i="2" s="1"/>
  <c r="AF82" i="2"/>
  <c r="AH82" i="2"/>
  <c r="AJ82" i="2"/>
  <c r="AN82" i="2"/>
  <c r="AP82" i="2"/>
  <c r="AR82" i="2"/>
  <c r="AS82" i="2"/>
  <c r="AF83" i="2"/>
  <c r="AH83" i="2"/>
  <c r="AJ83" i="2"/>
  <c r="AN83" i="2"/>
  <c r="AP83" i="2"/>
  <c r="AR83" i="2"/>
  <c r="AS83" i="2"/>
  <c r="AF84" i="2"/>
  <c r="AH84" i="2"/>
  <c r="AJ84" i="2"/>
  <c r="AN84" i="2"/>
  <c r="AP84" i="2"/>
  <c r="AR84" i="2"/>
  <c r="AF85" i="2"/>
  <c r="AH85" i="2"/>
  <c r="AJ85" i="2"/>
  <c r="AN85" i="2"/>
  <c r="AP85" i="2"/>
  <c r="AR85" i="2"/>
  <c r="AS85" i="2" s="1"/>
  <c r="AF86" i="2"/>
  <c r="AH86" i="2"/>
  <c r="AJ86" i="2"/>
  <c r="AN86" i="2"/>
  <c r="AP86" i="2"/>
  <c r="AR86" i="2"/>
  <c r="AS86" i="2"/>
  <c r="AF87" i="2"/>
  <c r="AH87" i="2"/>
  <c r="AJ87" i="2"/>
  <c r="AN87" i="2"/>
  <c r="AP87" i="2"/>
  <c r="AR87" i="2"/>
  <c r="AS87" i="2"/>
  <c r="AF88" i="2"/>
  <c r="AH88" i="2"/>
  <c r="AJ88" i="2"/>
  <c r="AN88" i="2"/>
  <c r="AP88" i="2"/>
  <c r="AR88" i="2"/>
  <c r="AF89" i="2"/>
  <c r="AH89" i="2"/>
  <c r="AJ89" i="2"/>
  <c r="AN89" i="2"/>
  <c r="AP89" i="2"/>
  <c r="AR89" i="2"/>
  <c r="AS89" i="2" s="1"/>
  <c r="AF90" i="2"/>
  <c r="AH90" i="2"/>
  <c r="AJ90" i="2"/>
  <c r="AN90" i="2"/>
  <c r="AP90" i="2"/>
  <c r="AR90" i="2"/>
  <c r="AS90" i="2"/>
  <c r="AF91" i="2"/>
  <c r="AH91" i="2"/>
  <c r="AJ91" i="2"/>
  <c r="AN91" i="2"/>
  <c r="AP91" i="2"/>
  <c r="AR91" i="2"/>
  <c r="AS91" i="2"/>
  <c r="AF92" i="2"/>
  <c r="AH92" i="2"/>
  <c r="AJ92" i="2"/>
  <c r="AN92" i="2"/>
  <c r="AP92" i="2"/>
  <c r="AR92" i="2"/>
  <c r="AF93" i="2"/>
  <c r="AH93" i="2"/>
  <c r="AJ93" i="2"/>
  <c r="AN93" i="2"/>
  <c r="AP93" i="2"/>
  <c r="AR93" i="2"/>
  <c r="AS93" i="2" s="1"/>
  <c r="AF94" i="2"/>
  <c r="AH94" i="2"/>
  <c r="AJ94" i="2"/>
  <c r="AN94" i="2"/>
  <c r="AP94" i="2"/>
  <c r="AR94" i="2"/>
  <c r="AS94" i="2"/>
  <c r="AF95" i="2"/>
  <c r="AH95" i="2"/>
  <c r="AJ95" i="2"/>
  <c r="AN95" i="2"/>
  <c r="AP95" i="2"/>
  <c r="AR95" i="2"/>
  <c r="AS95" i="2"/>
  <c r="AF96" i="2"/>
  <c r="AH96" i="2"/>
  <c r="AJ96" i="2"/>
  <c r="AN96" i="2"/>
  <c r="AP96" i="2"/>
  <c r="AR96" i="2"/>
  <c r="AF97" i="2"/>
  <c r="AH97" i="2"/>
  <c r="AJ97" i="2"/>
  <c r="AN97" i="2"/>
  <c r="AP97" i="2"/>
  <c r="AR97" i="2"/>
  <c r="AS97" i="2" s="1"/>
  <c r="AF98" i="2"/>
  <c r="AH98" i="2"/>
  <c r="AJ98" i="2"/>
  <c r="AN98" i="2"/>
  <c r="AP98" i="2"/>
  <c r="AR98" i="2"/>
  <c r="AS98" i="2"/>
  <c r="AF99" i="2"/>
  <c r="AH99" i="2"/>
  <c r="AJ99" i="2"/>
  <c r="AN99" i="2"/>
  <c r="AP99" i="2"/>
  <c r="AR99" i="2"/>
  <c r="AS99" i="2"/>
  <c r="AF100" i="2"/>
  <c r="AH100" i="2"/>
  <c r="AJ100" i="2"/>
  <c r="AN100" i="2"/>
  <c r="AP100" i="2"/>
  <c r="AR100" i="2"/>
  <c r="AF101" i="2"/>
  <c r="AH101" i="2"/>
  <c r="AJ101" i="2"/>
  <c r="AN101" i="2"/>
  <c r="AP101" i="2"/>
  <c r="AR101" i="2"/>
  <c r="AS101" i="2" s="1"/>
  <c r="AF102" i="2"/>
  <c r="AH102" i="2"/>
  <c r="AJ102" i="2"/>
  <c r="AN102" i="2"/>
  <c r="AP102" i="2"/>
  <c r="AR102" i="2"/>
  <c r="AS102" i="2"/>
  <c r="AF103" i="2"/>
  <c r="AH103" i="2"/>
  <c r="AJ103" i="2"/>
  <c r="AN103" i="2"/>
  <c r="AP103" i="2"/>
  <c r="AR103" i="2"/>
  <c r="AS103" i="2"/>
  <c r="AF104" i="2"/>
  <c r="AH104" i="2"/>
  <c r="AJ104" i="2"/>
  <c r="AN104" i="2"/>
  <c r="AP104" i="2"/>
  <c r="AR104" i="2"/>
  <c r="AF105" i="2"/>
  <c r="AH105" i="2"/>
  <c r="AJ105" i="2"/>
  <c r="AN105" i="2"/>
  <c r="AP105" i="2"/>
  <c r="AR105" i="2"/>
  <c r="AS105" i="2" s="1"/>
  <c r="AF106" i="2"/>
  <c r="AH106" i="2"/>
  <c r="AJ106" i="2"/>
  <c r="AN106" i="2"/>
  <c r="AP106" i="2"/>
  <c r="AR106" i="2"/>
  <c r="AS106" i="2"/>
  <c r="AF107" i="2"/>
  <c r="AH107" i="2"/>
  <c r="AJ107" i="2"/>
  <c r="AN107" i="2"/>
  <c r="AP107" i="2"/>
  <c r="AR107" i="2"/>
  <c r="AS107" i="2"/>
  <c r="AF108" i="2"/>
  <c r="AH108" i="2"/>
  <c r="AJ108" i="2"/>
  <c r="AN108" i="2"/>
  <c r="AP108" i="2"/>
  <c r="AR108" i="2"/>
  <c r="AF109" i="2"/>
  <c r="AH109" i="2"/>
  <c r="AJ109" i="2"/>
  <c r="AN109" i="2"/>
  <c r="AP109" i="2"/>
  <c r="AR109" i="2"/>
  <c r="AS109" i="2" s="1"/>
  <c r="AF110" i="2"/>
  <c r="AH110" i="2"/>
  <c r="AJ110" i="2"/>
  <c r="AN110" i="2"/>
  <c r="AP110" i="2"/>
  <c r="AR110" i="2"/>
  <c r="AS110" i="2"/>
  <c r="AF111" i="2"/>
  <c r="AH111" i="2"/>
  <c r="AJ111" i="2"/>
  <c r="AN111" i="2"/>
  <c r="AP111" i="2"/>
  <c r="AR111" i="2"/>
  <c r="AS111" i="2"/>
  <c r="AF112" i="2"/>
  <c r="AH112" i="2"/>
  <c r="AJ112" i="2"/>
  <c r="AN112" i="2"/>
  <c r="AP112" i="2"/>
  <c r="AR112" i="2"/>
  <c r="AF113" i="2"/>
  <c r="AH113" i="2"/>
  <c r="AJ113" i="2"/>
  <c r="AN113" i="2"/>
  <c r="AP113" i="2"/>
  <c r="AR113" i="2"/>
  <c r="AS113" i="2" s="1"/>
  <c r="AF114" i="2"/>
  <c r="AH114" i="2"/>
  <c r="AJ114" i="2"/>
  <c r="AN114" i="2"/>
  <c r="AP114" i="2"/>
  <c r="AR114" i="2"/>
  <c r="AS114" i="2"/>
  <c r="AF115" i="2"/>
  <c r="AH115" i="2"/>
  <c r="AJ115" i="2"/>
  <c r="AN115" i="2"/>
  <c r="AP115" i="2"/>
  <c r="AR115" i="2"/>
  <c r="AS115" i="2"/>
  <c r="AR70" i="2"/>
  <c r="AP70" i="2"/>
  <c r="AN70" i="2"/>
  <c r="AJ70" i="2"/>
  <c r="AH70" i="2"/>
  <c r="AF70" i="2"/>
  <c r="AC71" i="2"/>
  <c r="AD71" i="2" s="1"/>
  <c r="AC72" i="2"/>
  <c r="AD72" i="2" s="1"/>
  <c r="AC73" i="2"/>
  <c r="AD73" i="2" s="1"/>
  <c r="AC74" i="2"/>
  <c r="AD74" i="2" s="1"/>
  <c r="AC75" i="2"/>
  <c r="AD75" i="2" s="1"/>
  <c r="AC76" i="2"/>
  <c r="AD76" i="2" s="1"/>
  <c r="AC77" i="2"/>
  <c r="AD77" i="2" s="1"/>
  <c r="AC78" i="2"/>
  <c r="AD78" i="2" s="1"/>
  <c r="AC79" i="2"/>
  <c r="AD79" i="2" s="1"/>
  <c r="AC80" i="2"/>
  <c r="AD80" i="2" s="1"/>
  <c r="AC81" i="2"/>
  <c r="AD81" i="2" s="1"/>
  <c r="AC82" i="2"/>
  <c r="AD82" i="2" s="1"/>
  <c r="AC83" i="2"/>
  <c r="AD83" i="2" s="1"/>
  <c r="AC84" i="2"/>
  <c r="AD84" i="2" s="1"/>
  <c r="AC85" i="2"/>
  <c r="AD85" i="2" s="1"/>
  <c r="AC86" i="2"/>
  <c r="AD86" i="2" s="1"/>
  <c r="AC87" i="2"/>
  <c r="AD87" i="2" s="1"/>
  <c r="AC88" i="2"/>
  <c r="AD88" i="2" s="1"/>
  <c r="AC89" i="2"/>
  <c r="AD89" i="2" s="1"/>
  <c r="AC90" i="2"/>
  <c r="AD90" i="2" s="1"/>
  <c r="AC91" i="2"/>
  <c r="AD91" i="2" s="1"/>
  <c r="AC92" i="2"/>
  <c r="AD92" i="2" s="1"/>
  <c r="AC93" i="2"/>
  <c r="AD93" i="2" s="1"/>
  <c r="AC94" i="2"/>
  <c r="AD94" i="2" s="1"/>
  <c r="AC95" i="2"/>
  <c r="AD95" i="2" s="1"/>
  <c r="AC96" i="2"/>
  <c r="AD96" i="2" s="1"/>
  <c r="AC97" i="2"/>
  <c r="AD97" i="2" s="1"/>
  <c r="AC98" i="2"/>
  <c r="AD98" i="2" s="1"/>
  <c r="AC99" i="2"/>
  <c r="AD99" i="2" s="1"/>
  <c r="AC100" i="2"/>
  <c r="AD100" i="2" s="1"/>
  <c r="AC101" i="2"/>
  <c r="AD101" i="2" s="1"/>
  <c r="AC102" i="2"/>
  <c r="AD102" i="2" s="1"/>
  <c r="AC103" i="2"/>
  <c r="AD103" i="2" s="1"/>
  <c r="AC104" i="2"/>
  <c r="AD104" i="2" s="1"/>
  <c r="AC105" i="2"/>
  <c r="AD105" i="2" s="1"/>
  <c r="AC106" i="2"/>
  <c r="AD106" i="2" s="1"/>
  <c r="AC107" i="2"/>
  <c r="AD107" i="2" s="1"/>
  <c r="AC108" i="2"/>
  <c r="AD108" i="2" s="1"/>
  <c r="AC109" i="2"/>
  <c r="AD109" i="2" s="1"/>
  <c r="AC110" i="2"/>
  <c r="AD110" i="2" s="1"/>
  <c r="AC111" i="2"/>
  <c r="AD111" i="2" s="1"/>
  <c r="AC112" i="2"/>
  <c r="AD112" i="2" s="1"/>
  <c r="AC113" i="2"/>
  <c r="AD113" i="2" s="1"/>
  <c r="AC114" i="2"/>
  <c r="AD114" i="2" s="1"/>
  <c r="AC115" i="2"/>
  <c r="AD115" i="2" s="1"/>
  <c r="AC121" i="2"/>
  <c r="AD121" i="2" s="1"/>
  <c r="AC122" i="2"/>
  <c r="AD122" i="2" s="1"/>
  <c r="AC123" i="2"/>
  <c r="AD123" i="2" s="1"/>
  <c r="AC124" i="2"/>
  <c r="AD124" i="2" s="1"/>
  <c r="AC120" i="2"/>
  <c r="AD120" i="2" s="1"/>
  <c r="AR124" i="2"/>
  <c r="AP124" i="2"/>
  <c r="AN124" i="2"/>
  <c r="AJ124" i="2"/>
  <c r="AH124" i="2"/>
  <c r="AF124" i="2"/>
  <c r="AR123" i="2"/>
  <c r="AP123" i="2"/>
  <c r="AN123" i="2"/>
  <c r="AJ123" i="2"/>
  <c r="AH123" i="2"/>
  <c r="AF123" i="2"/>
  <c r="AR122" i="2"/>
  <c r="AP122" i="2"/>
  <c r="AN122" i="2"/>
  <c r="AJ122" i="2"/>
  <c r="AH122" i="2"/>
  <c r="AF122" i="2"/>
  <c r="AR121" i="2"/>
  <c r="AP121" i="2"/>
  <c r="AN121" i="2"/>
  <c r="AJ121" i="2"/>
  <c r="AH121" i="2"/>
  <c r="AF121" i="2"/>
  <c r="AR120" i="2"/>
  <c r="AP120" i="2"/>
  <c r="AN120" i="2"/>
  <c r="AJ120" i="2"/>
  <c r="AH120" i="2"/>
  <c r="AF120" i="2"/>
  <c r="AC166" i="2"/>
  <c r="AD166" i="2" s="1"/>
  <c r="AF166" i="2"/>
  <c r="AH166" i="2"/>
  <c r="AJ166" i="2"/>
  <c r="AN166" i="2"/>
  <c r="AP166" i="2"/>
  <c r="AR166" i="2"/>
  <c r="AC167" i="2"/>
  <c r="AD167" i="2" s="1"/>
  <c r="AF167" i="2"/>
  <c r="AH167" i="2"/>
  <c r="AJ167" i="2"/>
  <c r="AN167" i="2"/>
  <c r="AP167" i="2"/>
  <c r="AR167" i="2"/>
  <c r="AC168" i="2"/>
  <c r="AD168" i="2" s="1"/>
  <c r="AF168" i="2"/>
  <c r="AH168" i="2"/>
  <c r="AJ168" i="2"/>
  <c r="AN168" i="2"/>
  <c r="AP168" i="2"/>
  <c r="AR168" i="2"/>
  <c r="AC169" i="2"/>
  <c r="AD169" i="2" s="1"/>
  <c r="AF169" i="2"/>
  <c r="AH169" i="2"/>
  <c r="AJ169" i="2"/>
  <c r="AN169" i="2"/>
  <c r="AP169" i="2"/>
  <c r="AR169" i="2"/>
  <c r="AC170" i="2"/>
  <c r="AD170" i="2" s="1"/>
  <c r="AF170" i="2"/>
  <c r="AH170" i="2"/>
  <c r="AJ170" i="2"/>
  <c r="AN170" i="2"/>
  <c r="AP170" i="2"/>
  <c r="AR170" i="2"/>
  <c r="AC171" i="2"/>
  <c r="AD171" i="2" s="1"/>
  <c r="AF171" i="2"/>
  <c r="AH171" i="2"/>
  <c r="AJ171" i="2"/>
  <c r="AN171" i="2"/>
  <c r="AP171" i="2"/>
  <c r="AR171" i="2"/>
  <c r="AC172" i="2"/>
  <c r="AD172" i="2" s="1"/>
  <c r="AF172" i="2"/>
  <c r="AH172" i="2"/>
  <c r="AJ172" i="2"/>
  <c r="AN172" i="2"/>
  <c r="AP172" i="2"/>
  <c r="AR172" i="2"/>
  <c r="AC173" i="2"/>
  <c r="AD173" i="2" s="1"/>
  <c r="AF173" i="2"/>
  <c r="AH173" i="2"/>
  <c r="AJ173" i="2"/>
  <c r="AN173" i="2"/>
  <c r="AP173" i="2"/>
  <c r="AR173" i="2"/>
  <c r="AC174" i="2"/>
  <c r="AD174" i="2" s="1"/>
  <c r="AF174" i="2"/>
  <c r="AH174" i="2"/>
  <c r="AJ174" i="2"/>
  <c r="AN174" i="2"/>
  <c r="AP174" i="2"/>
  <c r="AR174" i="2"/>
  <c r="AR165" i="2"/>
  <c r="AP165" i="2"/>
  <c r="AN165" i="2"/>
  <c r="AJ165" i="2"/>
  <c r="AH165" i="2"/>
  <c r="AF165" i="2"/>
  <c r="AC165" i="2"/>
  <c r="AD165" i="2" s="1"/>
  <c r="AR164" i="2"/>
  <c r="AP164" i="2"/>
  <c r="AN164" i="2"/>
  <c r="AJ164" i="2"/>
  <c r="AH164" i="2"/>
  <c r="AF164" i="2"/>
  <c r="AC164" i="2"/>
  <c r="AD164" i="2" s="1"/>
  <c r="AR163" i="2"/>
  <c r="AP163" i="2"/>
  <c r="AN163" i="2"/>
  <c r="AJ163" i="2"/>
  <c r="AH163" i="2"/>
  <c r="AF163" i="2"/>
  <c r="AC163" i="2"/>
  <c r="AD163" i="2" s="1"/>
  <c r="AR162" i="2"/>
  <c r="AP162" i="2"/>
  <c r="AN162" i="2"/>
  <c r="AJ162" i="2"/>
  <c r="AH162" i="2"/>
  <c r="AF162" i="2"/>
  <c r="AC162" i="2"/>
  <c r="AD162" i="2" s="1"/>
  <c r="AR161" i="2"/>
  <c r="AP161" i="2"/>
  <c r="AN161" i="2"/>
  <c r="AJ161" i="2"/>
  <c r="AH161" i="2"/>
  <c r="AF161" i="2"/>
  <c r="AC161" i="2"/>
  <c r="AD161" i="2" s="1"/>
  <c r="AR160" i="2"/>
  <c r="AP160" i="2"/>
  <c r="AN160" i="2"/>
  <c r="AJ160" i="2"/>
  <c r="AH160" i="2"/>
  <c r="AF160" i="2"/>
  <c r="AC160" i="2"/>
  <c r="AD160" i="2" s="1"/>
  <c r="AR159" i="2"/>
  <c r="AP159" i="2"/>
  <c r="AN159" i="2"/>
  <c r="AJ159" i="2"/>
  <c r="AH159" i="2"/>
  <c r="AF159" i="2"/>
  <c r="AC159" i="2"/>
  <c r="AD159" i="2" s="1"/>
  <c r="AR158" i="2"/>
  <c r="AP158" i="2"/>
  <c r="AN158" i="2"/>
  <c r="AJ158" i="2"/>
  <c r="AH158" i="2"/>
  <c r="AF158" i="2"/>
  <c r="AC158" i="2"/>
  <c r="AD158" i="2" s="1"/>
  <c r="AR157" i="2"/>
  <c r="AP157" i="2"/>
  <c r="AN157" i="2"/>
  <c r="AJ157" i="2"/>
  <c r="AH157" i="2"/>
  <c r="AF157" i="2"/>
  <c r="AC157" i="2"/>
  <c r="AD157" i="2" s="1"/>
  <c r="AR156" i="2"/>
  <c r="AP156" i="2"/>
  <c r="AN156" i="2"/>
  <c r="AJ156" i="2"/>
  <c r="AH156" i="2"/>
  <c r="AF156" i="2"/>
  <c r="AC156" i="2"/>
  <c r="AD156" i="2" s="1"/>
  <c r="AR155" i="2"/>
  <c r="AP155" i="2"/>
  <c r="AN155" i="2"/>
  <c r="AJ155" i="2"/>
  <c r="AH155" i="2"/>
  <c r="AF155" i="2"/>
  <c r="AC155" i="2"/>
  <c r="AD155" i="2" s="1"/>
  <c r="AR154" i="2"/>
  <c r="AP154" i="2"/>
  <c r="AN154" i="2"/>
  <c r="AJ154" i="2"/>
  <c r="AH154" i="2"/>
  <c r="AF154" i="2"/>
  <c r="AC154" i="2"/>
  <c r="AD154" i="2" s="1"/>
  <c r="AR153" i="2"/>
  <c r="AP153" i="2"/>
  <c r="AN153" i="2"/>
  <c r="AJ153" i="2"/>
  <c r="AH153" i="2"/>
  <c r="AF153" i="2"/>
  <c r="AC153" i="2"/>
  <c r="AD153" i="2" s="1"/>
  <c r="AR152" i="2"/>
  <c r="AP152" i="2"/>
  <c r="AN152" i="2"/>
  <c r="AJ152" i="2"/>
  <c r="AH152" i="2"/>
  <c r="AF152" i="2"/>
  <c r="AC152" i="2"/>
  <c r="AD152" i="2" s="1"/>
  <c r="AR151" i="2"/>
  <c r="AP151" i="2"/>
  <c r="AN151" i="2"/>
  <c r="AJ151" i="2"/>
  <c r="AH151" i="2"/>
  <c r="AF151" i="2"/>
  <c r="AC151" i="2"/>
  <c r="AD151" i="2" s="1"/>
  <c r="AR150" i="2"/>
  <c r="AP150" i="2"/>
  <c r="AN150" i="2"/>
  <c r="AJ150" i="2"/>
  <c r="AH150" i="2"/>
  <c r="AF150" i="2"/>
  <c r="AC150" i="2"/>
  <c r="AD150" i="2" s="1"/>
  <c r="AR149" i="2"/>
  <c r="AP149" i="2"/>
  <c r="AN149" i="2"/>
  <c r="AJ149" i="2"/>
  <c r="AH149" i="2"/>
  <c r="AF149" i="2"/>
  <c r="AC149" i="2"/>
  <c r="AD149" i="2" s="1"/>
  <c r="AR148" i="2"/>
  <c r="AP148" i="2"/>
  <c r="AN148" i="2"/>
  <c r="AJ148" i="2"/>
  <c r="AH148" i="2"/>
  <c r="AF148" i="2"/>
  <c r="AC148" i="2"/>
  <c r="AD148" i="2" s="1"/>
  <c r="AR147" i="2"/>
  <c r="AP147" i="2"/>
  <c r="AN147" i="2"/>
  <c r="AJ147" i="2"/>
  <c r="AH147" i="2"/>
  <c r="AF147" i="2"/>
  <c r="AC147" i="2"/>
  <c r="AD147" i="2" s="1"/>
  <c r="AR146" i="2"/>
  <c r="AP146" i="2"/>
  <c r="AN146" i="2"/>
  <c r="AJ146" i="2"/>
  <c r="AH146" i="2"/>
  <c r="AF146" i="2"/>
  <c r="AC146" i="2"/>
  <c r="AD146" i="2" s="1"/>
  <c r="AR145" i="2"/>
  <c r="AP145" i="2"/>
  <c r="AN145" i="2"/>
  <c r="AJ145" i="2"/>
  <c r="AH145" i="2"/>
  <c r="AF145" i="2"/>
  <c r="AC145" i="2"/>
  <c r="AD145" i="2" s="1"/>
  <c r="AR144" i="2"/>
  <c r="AP144" i="2"/>
  <c r="AN144" i="2"/>
  <c r="AJ144" i="2"/>
  <c r="AH144" i="2"/>
  <c r="AF144" i="2"/>
  <c r="AC144" i="2"/>
  <c r="AD144" i="2" s="1"/>
  <c r="AR143" i="2"/>
  <c r="AP143" i="2"/>
  <c r="AN143" i="2"/>
  <c r="AJ143" i="2"/>
  <c r="AH143" i="2"/>
  <c r="AF143" i="2"/>
  <c r="AC143" i="2"/>
  <c r="AD143" i="2" s="1"/>
  <c r="AR142" i="2"/>
  <c r="AP142" i="2"/>
  <c r="AN142" i="2"/>
  <c r="AJ142" i="2"/>
  <c r="AH142" i="2"/>
  <c r="AF142" i="2"/>
  <c r="AC142" i="2"/>
  <c r="AD142" i="2" s="1"/>
  <c r="AR141" i="2"/>
  <c r="AP141" i="2"/>
  <c r="AN141" i="2"/>
  <c r="AJ141" i="2"/>
  <c r="AH141" i="2"/>
  <c r="AF141" i="2"/>
  <c r="AC141" i="2"/>
  <c r="AD141" i="2" s="1"/>
  <c r="AR140" i="2"/>
  <c r="AP140" i="2"/>
  <c r="AN140" i="2"/>
  <c r="AJ140" i="2"/>
  <c r="AH140" i="2"/>
  <c r="AF140" i="2"/>
  <c r="AC140" i="2"/>
  <c r="AD140" i="2" s="1"/>
  <c r="AR139" i="2"/>
  <c r="AP139" i="2"/>
  <c r="AN139" i="2"/>
  <c r="AJ139" i="2"/>
  <c r="AH139" i="2"/>
  <c r="AF139" i="2"/>
  <c r="AC139" i="2"/>
  <c r="AD139" i="2" s="1"/>
  <c r="AR138" i="2"/>
  <c r="AP138" i="2"/>
  <c r="AN138" i="2"/>
  <c r="AJ138" i="2"/>
  <c r="AH138" i="2"/>
  <c r="AF138" i="2"/>
  <c r="AC138" i="2"/>
  <c r="AD138" i="2" s="1"/>
  <c r="AR137" i="2"/>
  <c r="AP137" i="2"/>
  <c r="AN137" i="2"/>
  <c r="AJ137" i="2"/>
  <c r="AH137" i="2"/>
  <c r="AF137" i="2"/>
  <c r="AC137" i="2"/>
  <c r="AD137" i="2" s="1"/>
  <c r="AR136" i="2"/>
  <c r="AP136" i="2"/>
  <c r="AN136" i="2"/>
  <c r="AJ136" i="2"/>
  <c r="AH136" i="2"/>
  <c r="AF136" i="2"/>
  <c r="AC136" i="2"/>
  <c r="AD136" i="2" s="1"/>
  <c r="AS131" i="2"/>
  <c r="AH131" i="2"/>
  <c r="AC131" i="2"/>
  <c r="AS130" i="2"/>
  <c r="AH130" i="2"/>
  <c r="AC130" i="2"/>
  <c r="AP129" i="2"/>
  <c r="AS129" i="2" s="1"/>
  <c r="AC129" i="2"/>
  <c r="AS174" i="2" l="1"/>
  <c r="AS173" i="2"/>
  <c r="AS172" i="2"/>
  <c r="AS171" i="2"/>
  <c r="AS170" i="2"/>
  <c r="AS169" i="2"/>
  <c r="AS168" i="2"/>
  <c r="AS167" i="2"/>
  <c r="AS166" i="2"/>
  <c r="AS112" i="2"/>
  <c r="AS108" i="2"/>
  <c r="AS104" i="2"/>
  <c r="AS100" i="2"/>
  <c r="AS96" i="2"/>
  <c r="AS92" i="2"/>
  <c r="AS88" i="2"/>
  <c r="AS84" i="2"/>
  <c r="AS80" i="2"/>
  <c r="AS76" i="2"/>
  <c r="AS72" i="2"/>
  <c r="AS42" i="2"/>
  <c r="AS38" i="2"/>
  <c r="AS37" i="2"/>
  <c r="AS46" i="2"/>
  <c r="AS36" i="2"/>
  <c r="AS47" i="2"/>
  <c r="AS43" i="2"/>
  <c r="AS40" i="2"/>
  <c r="AZ16" i="2"/>
  <c r="AY16" i="2"/>
  <c r="AX16" i="2"/>
  <c r="AW16" i="2"/>
  <c r="AV16" i="2"/>
  <c r="AZ15" i="2"/>
  <c r="AY15" i="2"/>
  <c r="AX15" i="2"/>
  <c r="AW15" i="2"/>
  <c r="AV15" i="2"/>
  <c r="AZ17" i="2"/>
  <c r="AY17" i="2"/>
  <c r="AX17" i="2"/>
  <c r="AW17" i="2"/>
  <c r="AV17" i="2"/>
  <c r="AR178" i="2"/>
  <c r="AS3" i="2"/>
  <c r="AP178" i="2"/>
  <c r="AS31" i="2"/>
  <c r="AS52" i="2"/>
  <c r="AS70" i="2"/>
  <c r="AS120" i="2"/>
  <c r="AS121" i="2"/>
  <c r="AS122" i="2"/>
  <c r="AS123" i="2"/>
  <c r="AS124" i="2"/>
  <c r="AS136" i="2"/>
  <c r="AS137" i="2"/>
  <c r="AS138" i="2"/>
  <c r="AS139" i="2"/>
  <c r="AS140" i="2"/>
  <c r="AS141" i="2"/>
  <c r="AS142" i="2"/>
  <c r="AS143" i="2"/>
  <c r="AS144" i="2"/>
  <c r="AS145" i="2"/>
  <c r="AS146" i="2"/>
  <c r="AS147" i="2"/>
  <c r="AS148" i="2"/>
  <c r="AS149" i="2"/>
  <c r="AS150" i="2"/>
  <c r="AS151" i="2"/>
  <c r="AS152" i="2"/>
  <c r="AS153" i="2"/>
  <c r="AS154" i="2"/>
  <c r="AS155" i="2"/>
  <c r="AS156" i="2"/>
  <c r="AS157" i="2"/>
  <c r="AS158" i="2"/>
  <c r="AS159" i="2"/>
  <c r="AS160" i="2"/>
  <c r="AS161" i="2"/>
  <c r="AS162" i="2"/>
  <c r="AS163" i="2"/>
  <c r="AS164" i="2"/>
  <c r="AS165" i="2"/>
  <c r="AS178" i="2" l="1"/>
  <c r="AK56" i="2"/>
  <c r="AJ56" i="2"/>
  <c r="AI56" i="2"/>
  <c r="AH56" i="2"/>
  <c r="AG56" i="2"/>
  <c r="AF56" i="2"/>
  <c r="AE56" i="2"/>
  <c r="AD56" i="2"/>
  <c r="AC56" i="2"/>
  <c r="AK55" i="2"/>
  <c r="AJ55" i="2"/>
  <c r="AI55" i="2"/>
  <c r="AH55" i="2"/>
  <c r="AG55" i="2"/>
  <c r="AF55" i="2"/>
  <c r="AE55" i="2"/>
  <c r="AD55" i="2"/>
  <c r="AC55" i="2"/>
  <c r="AK54" i="2"/>
  <c r="AJ54" i="2"/>
  <c r="AI54" i="2"/>
  <c r="AH54" i="2"/>
  <c r="AG54" i="2"/>
  <c r="AF54" i="2"/>
  <c r="AE54" i="2"/>
  <c r="AD54" i="2"/>
  <c r="AC54" i="2"/>
  <c r="AK53" i="2"/>
  <c r="AJ53" i="2"/>
  <c r="AI53" i="2"/>
  <c r="AH53" i="2"/>
  <c r="AG53" i="2"/>
  <c r="AF53" i="2"/>
  <c r="AE53" i="2"/>
  <c r="AD53" i="2"/>
  <c r="AC53" i="2"/>
  <c r="AC47" i="2"/>
  <c r="AD47" i="2" s="1"/>
  <c r="AC46" i="2"/>
  <c r="AD46" i="2" s="1"/>
  <c r="AC45" i="2"/>
  <c r="AD45" i="2" s="1"/>
  <c r="AC44" i="2"/>
  <c r="AD44" i="2" s="1"/>
  <c r="AC43" i="2"/>
  <c r="AD43" i="2" s="1"/>
  <c r="AC42" i="2"/>
  <c r="AD42" i="2" s="1"/>
  <c r="AC41" i="2"/>
  <c r="AD41" i="2" s="1"/>
  <c r="AC40" i="2"/>
  <c r="AD40" i="2" s="1"/>
  <c r="AC39" i="2"/>
  <c r="AD39" i="2" s="1"/>
  <c r="AC38" i="2"/>
  <c r="AD38" i="2" s="1"/>
  <c r="AC37" i="2"/>
  <c r="AD37" i="2" s="1"/>
  <c r="AC36" i="2"/>
  <c r="AD36" i="2" s="1"/>
  <c r="AC35" i="2"/>
  <c r="AD35" i="2" s="1"/>
  <c r="AC34" i="2"/>
  <c r="AD34" i="2" s="1"/>
  <c r="AC33" i="2"/>
  <c r="AD33" i="2" s="1"/>
  <c r="AC32" i="2"/>
  <c r="AD32" i="2" s="1"/>
  <c r="AC31" i="2"/>
  <c r="AD31" i="2" s="1"/>
  <c r="AV10" i="2" l="1"/>
  <c r="AW10" i="2"/>
  <c r="AX10" i="2"/>
  <c r="AV11" i="2"/>
  <c r="AW11" i="2"/>
  <c r="AX11" i="2"/>
  <c r="AV12" i="2"/>
  <c r="AW12" i="2"/>
  <c r="AX12" i="2"/>
  <c r="AV13" i="2"/>
  <c r="AW13" i="2"/>
  <c r="AX13" i="2"/>
  <c r="AZ3" i="2"/>
  <c r="AY3" i="2"/>
  <c r="AX3" i="2"/>
  <c r="AW3" i="2"/>
  <c r="AV3" i="2"/>
  <c r="AZ4" i="2"/>
  <c r="AY4" i="2"/>
  <c r="AX4" i="2"/>
  <c r="AW4" i="2"/>
  <c r="AV4" i="2"/>
  <c r="AZ5" i="2"/>
  <c r="AY5" i="2"/>
  <c r="AX5" i="2"/>
  <c r="AW5" i="2"/>
  <c r="AV5" i="2"/>
  <c r="AZ6" i="2"/>
  <c r="AY6" i="2"/>
  <c r="AX6" i="2"/>
  <c r="AW6" i="2"/>
  <c r="AV6" i="2"/>
  <c r="AZ7" i="2"/>
  <c r="AY7" i="2"/>
  <c r="AX7" i="2"/>
  <c r="AW7" i="2"/>
  <c r="AV7" i="2"/>
  <c r="AZ8" i="2"/>
  <c r="AY8" i="2"/>
  <c r="AX8" i="2"/>
  <c r="AW8" i="2"/>
  <c r="AV8" i="2"/>
  <c r="AZ10" i="2"/>
  <c r="AY10" i="2"/>
  <c r="AZ11" i="2"/>
  <c r="AY11" i="2"/>
  <c r="AZ12" i="2"/>
  <c r="AY12" i="2"/>
  <c r="AZ13" i="2"/>
  <c r="AY13" i="2"/>
  <c r="AZ22" i="2"/>
  <c r="AY22" i="2"/>
  <c r="AX22" i="2"/>
  <c r="AW22" i="2"/>
  <c r="AV22" i="2"/>
  <c r="AZ23" i="2"/>
  <c r="AY23" i="2"/>
  <c r="AX23" i="2"/>
  <c r="AW23" i="2"/>
  <c r="AV23" i="2"/>
  <c r="AZ24" i="2"/>
  <c r="AY24" i="2"/>
  <c r="AX24" i="2"/>
  <c r="AW24" i="2"/>
  <c r="AV24" i="2"/>
  <c r="AZ25" i="2"/>
  <c r="AY25" i="2"/>
  <c r="AX25" i="2"/>
  <c r="AW25" i="2"/>
  <c r="AV25" i="2"/>
  <c r="AZ26" i="2"/>
  <c r="AY26" i="2"/>
  <c r="AX26" i="2"/>
  <c r="AW26" i="2"/>
  <c r="AV26" i="2"/>
  <c r="AZ31" i="2"/>
  <c r="AY31" i="2"/>
  <c r="AX31" i="2"/>
  <c r="AW31" i="2"/>
  <c r="AV31" i="2"/>
  <c r="AZ32" i="2"/>
  <c r="AY32" i="2"/>
  <c r="AX32" i="2"/>
  <c r="AW32" i="2"/>
  <c r="AV32" i="2"/>
  <c r="AZ33" i="2"/>
  <c r="AY33" i="2"/>
  <c r="AX33" i="2"/>
  <c r="AW33" i="2"/>
  <c r="AV33" i="2"/>
  <c r="AZ34" i="2"/>
  <c r="AY34" i="2"/>
  <c r="AX34" i="2"/>
  <c r="AW34" i="2"/>
  <c r="AV34" i="2"/>
  <c r="AZ35" i="2"/>
  <c r="AY35" i="2"/>
  <c r="AX35" i="2"/>
  <c r="AW35" i="2"/>
  <c r="AV35" i="2"/>
  <c r="AZ36" i="2"/>
  <c r="AY36" i="2"/>
  <c r="AX36" i="2"/>
  <c r="AW36" i="2"/>
  <c r="AV36" i="2"/>
  <c r="AZ37" i="2"/>
  <c r="AY37" i="2"/>
  <c r="AX37" i="2"/>
  <c r="AW37" i="2"/>
  <c r="AV37" i="2"/>
  <c r="AZ38" i="2"/>
  <c r="AY38" i="2"/>
  <c r="AX38" i="2"/>
  <c r="AW38" i="2"/>
  <c r="AV38" i="2"/>
  <c r="AZ39" i="2"/>
  <c r="AY39" i="2"/>
  <c r="AX39" i="2"/>
  <c r="AW39" i="2"/>
  <c r="AV39" i="2"/>
  <c r="AZ40" i="2"/>
  <c r="AY40" i="2"/>
  <c r="AX40" i="2"/>
  <c r="AW40" i="2"/>
  <c r="AV40" i="2"/>
  <c r="AZ41" i="2"/>
  <c r="AY41" i="2"/>
  <c r="AX41" i="2"/>
  <c r="AW41" i="2"/>
  <c r="AV41" i="2"/>
  <c r="AZ42" i="2"/>
  <c r="AY42" i="2"/>
  <c r="AX42" i="2"/>
  <c r="AW42" i="2"/>
  <c r="AV42" i="2"/>
  <c r="AZ43" i="2"/>
  <c r="AY43" i="2"/>
  <c r="AX43" i="2"/>
  <c r="AW43" i="2"/>
  <c r="AV43" i="2"/>
  <c r="AZ44" i="2"/>
  <c r="AY44" i="2"/>
  <c r="AX44" i="2"/>
  <c r="AW44" i="2"/>
  <c r="AV44" i="2"/>
  <c r="AZ45" i="2"/>
  <c r="AY45" i="2"/>
  <c r="AX45" i="2"/>
  <c r="AW45" i="2"/>
  <c r="AV45" i="2"/>
  <c r="AZ46" i="2"/>
  <c r="AY46" i="2"/>
  <c r="AX46" i="2"/>
  <c r="AW46" i="2"/>
  <c r="AV46" i="2"/>
  <c r="AZ47" i="2"/>
  <c r="AY47" i="2"/>
  <c r="AX47" i="2"/>
  <c r="AW47" i="2"/>
  <c r="AV47" i="2"/>
  <c r="AZ52" i="2"/>
  <c r="AY52" i="2"/>
  <c r="AX52" i="2"/>
  <c r="AW52" i="2"/>
  <c r="AV52" i="2"/>
  <c r="AZ53" i="2"/>
  <c r="AY53" i="2"/>
  <c r="AX53" i="2"/>
  <c r="AW53" i="2"/>
  <c r="AV53" i="2"/>
  <c r="AZ54" i="2"/>
  <c r="AY54" i="2"/>
  <c r="AX54" i="2"/>
  <c r="AW54" i="2"/>
  <c r="AV54" i="2"/>
  <c r="AZ55" i="2"/>
  <c r="AY55" i="2"/>
  <c r="AX55" i="2"/>
  <c r="AW55" i="2"/>
  <c r="AV55" i="2"/>
  <c r="AZ56" i="2"/>
  <c r="AY56" i="2"/>
  <c r="AX56" i="2"/>
  <c r="AW56" i="2"/>
  <c r="AV56" i="2"/>
  <c r="AZ61" i="2"/>
  <c r="AY61" i="2"/>
  <c r="AX61" i="2"/>
  <c r="AW61" i="2"/>
  <c r="AV61" i="2"/>
  <c r="AZ62" i="2"/>
  <c r="AY62" i="2"/>
  <c r="AX62" i="2"/>
  <c r="AW62" i="2"/>
  <c r="AV62" i="2"/>
  <c r="AZ63" i="2"/>
  <c r="AY63" i="2"/>
  <c r="AX63" i="2"/>
  <c r="AW63" i="2"/>
  <c r="AV63" i="2"/>
  <c r="AZ64" i="2"/>
  <c r="AY64" i="2"/>
  <c r="AX64" i="2"/>
  <c r="AW64" i="2"/>
  <c r="AV64" i="2"/>
  <c r="AZ65" i="2"/>
  <c r="AY65" i="2"/>
  <c r="AX65" i="2"/>
  <c r="AW65" i="2"/>
  <c r="AV65" i="2"/>
  <c r="AZ70" i="2"/>
  <c r="AY70" i="2"/>
  <c r="AX70" i="2"/>
  <c r="AW70" i="2"/>
  <c r="AV70" i="2"/>
  <c r="AZ71" i="2"/>
  <c r="AY71" i="2"/>
  <c r="AX71" i="2"/>
  <c r="AW71" i="2"/>
  <c r="AV71" i="2"/>
  <c r="AZ72" i="2"/>
  <c r="AY72" i="2"/>
  <c r="AX72" i="2"/>
  <c r="AW72" i="2"/>
  <c r="AV72" i="2"/>
  <c r="AZ73" i="2"/>
  <c r="AY73" i="2"/>
  <c r="AX73" i="2"/>
  <c r="AW73" i="2"/>
  <c r="AV73" i="2"/>
  <c r="AZ74" i="2"/>
  <c r="AY74" i="2"/>
  <c r="AX74" i="2"/>
  <c r="AW74" i="2"/>
  <c r="AV74" i="2"/>
  <c r="AZ75" i="2"/>
  <c r="AY75" i="2"/>
  <c r="AX75" i="2"/>
  <c r="AW75" i="2"/>
  <c r="AV75" i="2"/>
  <c r="AZ76" i="2"/>
  <c r="AY76" i="2"/>
  <c r="AX76" i="2"/>
  <c r="AW76" i="2"/>
  <c r="AV76" i="2"/>
  <c r="AZ77" i="2"/>
  <c r="AY77" i="2"/>
  <c r="AX77" i="2"/>
  <c r="AW77" i="2"/>
  <c r="AV77" i="2"/>
  <c r="AZ78" i="2"/>
  <c r="AY78" i="2"/>
  <c r="AX78" i="2"/>
  <c r="AW78" i="2"/>
  <c r="AV78" i="2"/>
  <c r="AZ79" i="2"/>
  <c r="AY79" i="2"/>
  <c r="AX79" i="2"/>
  <c r="AW79" i="2"/>
  <c r="AV79" i="2"/>
  <c r="AZ80" i="2"/>
  <c r="AY80" i="2"/>
  <c r="AX80" i="2"/>
  <c r="AW80" i="2"/>
  <c r="AV80" i="2"/>
  <c r="AZ81" i="2"/>
  <c r="AY81" i="2"/>
  <c r="AX81" i="2"/>
  <c r="AW81" i="2"/>
  <c r="AV81" i="2"/>
  <c r="AZ82" i="2"/>
  <c r="AY82" i="2"/>
  <c r="AX82" i="2"/>
  <c r="AW82" i="2"/>
  <c r="AV82" i="2"/>
  <c r="AZ83" i="2"/>
  <c r="AY83" i="2"/>
  <c r="AX83" i="2"/>
  <c r="AW83" i="2"/>
  <c r="AV83" i="2"/>
  <c r="AZ84" i="2"/>
  <c r="AY84" i="2"/>
  <c r="AX84" i="2"/>
  <c r="AW84" i="2"/>
  <c r="AV84" i="2"/>
  <c r="AZ85" i="2"/>
  <c r="AY85" i="2"/>
  <c r="AX85" i="2"/>
  <c r="AW85" i="2"/>
  <c r="AV85" i="2"/>
  <c r="AZ86" i="2"/>
  <c r="AY86" i="2"/>
  <c r="AX86" i="2"/>
  <c r="AW86" i="2"/>
  <c r="AV86" i="2"/>
  <c r="AZ87" i="2"/>
  <c r="AY87" i="2"/>
  <c r="AX87" i="2"/>
  <c r="AW87" i="2"/>
  <c r="AV87" i="2"/>
  <c r="AZ88" i="2"/>
  <c r="AY88" i="2"/>
  <c r="AX88" i="2"/>
  <c r="AW88" i="2"/>
  <c r="AV88" i="2"/>
  <c r="AZ89" i="2"/>
  <c r="AY89" i="2"/>
  <c r="AX89" i="2"/>
  <c r="AW89" i="2"/>
  <c r="AV89" i="2"/>
  <c r="AZ90" i="2"/>
  <c r="AY90" i="2"/>
  <c r="AX90" i="2"/>
  <c r="AW90" i="2"/>
  <c r="AV90" i="2"/>
  <c r="AZ91" i="2"/>
  <c r="AY91" i="2"/>
  <c r="AX91" i="2"/>
  <c r="AW91" i="2"/>
  <c r="AV91" i="2"/>
  <c r="AZ92" i="2"/>
  <c r="AY92" i="2"/>
  <c r="AX92" i="2"/>
  <c r="AW92" i="2"/>
  <c r="AV92" i="2"/>
  <c r="AZ93" i="2"/>
  <c r="AY93" i="2"/>
  <c r="AX93" i="2"/>
  <c r="AW93" i="2"/>
  <c r="AV93" i="2"/>
  <c r="AZ94" i="2"/>
  <c r="AY94" i="2"/>
  <c r="AX94" i="2"/>
  <c r="AW94" i="2"/>
  <c r="AV94" i="2"/>
  <c r="AZ95" i="2"/>
  <c r="AY95" i="2"/>
  <c r="AX95" i="2"/>
  <c r="AW95" i="2"/>
  <c r="AV95" i="2"/>
  <c r="AZ96" i="2"/>
  <c r="AY96" i="2"/>
  <c r="AX96" i="2"/>
  <c r="AW96" i="2"/>
  <c r="AV96" i="2"/>
  <c r="AZ97" i="2"/>
  <c r="AY97" i="2"/>
  <c r="AX97" i="2"/>
  <c r="AW97" i="2"/>
  <c r="AV97" i="2"/>
  <c r="AZ98" i="2"/>
  <c r="AY98" i="2"/>
  <c r="AX98" i="2"/>
  <c r="AW98" i="2"/>
  <c r="AV98" i="2"/>
  <c r="AZ99" i="2"/>
  <c r="AY99" i="2"/>
  <c r="AX99" i="2"/>
  <c r="AW99" i="2"/>
  <c r="AV99" i="2"/>
  <c r="AZ100" i="2"/>
  <c r="AY100" i="2"/>
  <c r="AX100" i="2"/>
  <c r="AW100" i="2"/>
  <c r="AV100" i="2"/>
  <c r="AZ101" i="2"/>
  <c r="AY101" i="2"/>
  <c r="AX101" i="2"/>
  <c r="AW101" i="2"/>
  <c r="AV101" i="2"/>
  <c r="AZ102" i="2"/>
  <c r="AY102" i="2"/>
  <c r="AX102" i="2"/>
  <c r="AW102" i="2"/>
  <c r="AV102" i="2"/>
  <c r="AZ103" i="2"/>
  <c r="AY103" i="2"/>
  <c r="AX103" i="2"/>
  <c r="AW103" i="2"/>
  <c r="AV103" i="2"/>
  <c r="AZ104" i="2"/>
  <c r="AY104" i="2"/>
  <c r="AX104" i="2"/>
  <c r="AW104" i="2"/>
  <c r="AV104" i="2"/>
  <c r="AZ105" i="2"/>
  <c r="AY105" i="2"/>
  <c r="AX105" i="2"/>
  <c r="AW105" i="2"/>
  <c r="AV105" i="2"/>
  <c r="AZ106" i="2"/>
  <c r="AY106" i="2"/>
  <c r="AX106" i="2"/>
  <c r="AW106" i="2"/>
  <c r="AV106" i="2"/>
  <c r="AZ107" i="2"/>
  <c r="AY107" i="2"/>
  <c r="AX107" i="2"/>
  <c r="AW107" i="2"/>
  <c r="AV107" i="2"/>
  <c r="AZ108" i="2"/>
  <c r="AY108" i="2"/>
  <c r="AX108" i="2"/>
  <c r="AW108" i="2"/>
  <c r="AV108" i="2"/>
  <c r="AZ109" i="2"/>
  <c r="AY109" i="2"/>
  <c r="AX109" i="2"/>
  <c r="AW109" i="2"/>
  <c r="AV109" i="2"/>
  <c r="AZ110" i="2"/>
  <c r="AY110" i="2"/>
  <c r="AX110" i="2"/>
  <c r="AW110" i="2"/>
  <c r="AV110" i="2"/>
  <c r="AZ111" i="2"/>
  <c r="AY111" i="2"/>
  <c r="AX111" i="2"/>
  <c r="AW111" i="2"/>
  <c r="AV111" i="2"/>
  <c r="AZ112" i="2"/>
  <c r="AY112" i="2"/>
  <c r="AX112" i="2"/>
  <c r="AW112" i="2"/>
  <c r="AV112" i="2"/>
  <c r="AZ113" i="2"/>
  <c r="AY113" i="2"/>
  <c r="AX113" i="2"/>
  <c r="AW113" i="2"/>
  <c r="AV113" i="2"/>
  <c r="AZ114" i="2"/>
  <c r="AY114" i="2"/>
  <c r="AX114" i="2"/>
  <c r="AW114" i="2"/>
  <c r="AV114" i="2"/>
  <c r="AZ115" i="2"/>
  <c r="AY115" i="2"/>
  <c r="AX115" i="2"/>
  <c r="AW115" i="2"/>
  <c r="AV115" i="2"/>
  <c r="AZ120" i="2"/>
  <c r="AY120" i="2"/>
  <c r="AX120" i="2"/>
  <c r="AW120" i="2"/>
  <c r="AV120" i="2"/>
  <c r="AZ121" i="2"/>
  <c r="AY121" i="2"/>
  <c r="AX121" i="2"/>
  <c r="AW121" i="2"/>
  <c r="AV121" i="2"/>
  <c r="AZ122" i="2"/>
  <c r="AY122" i="2"/>
  <c r="AX122" i="2"/>
  <c r="AW122" i="2"/>
  <c r="AV122" i="2"/>
  <c r="AZ123" i="2"/>
  <c r="AY123" i="2"/>
  <c r="AX123" i="2"/>
  <c r="AW123" i="2"/>
  <c r="AV123" i="2"/>
  <c r="AZ124" i="2"/>
  <c r="AY124" i="2"/>
  <c r="AX124" i="2"/>
  <c r="AW124" i="2"/>
  <c r="AV124" i="2"/>
  <c r="AZ129" i="2"/>
  <c r="AY129" i="2"/>
  <c r="AX129" i="2"/>
  <c r="AW129" i="2"/>
  <c r="AV129" i="2"/>
  <c r="AZ130" i="2"/>
  <c r="AY130" i="2"/>
  <c r="AX130" i="2"/>
  <c r="AW130" i="2"/>
  <c r="AV130" i="2"/>
  <c r="AZ131" i="2"/>
  <c r="AY131" i="2"/>
  <c r="AX131" i="2"/>
  <c r="AW131" i="2"/>
  <c r="AV131" i="2"/>
  <c r="AZ136" i="2"/>
  <c r="AY136" i="2"/>
  <c r="AX136" i="2"/>
  <c r="AW136" i="2"/>
  <c r="AV136" i="2"/>
  <c r="AZ137" i="2"/>
  <c r="AY137" i="2"/>
  <c r="AX137" i="2"/>
  <c r="AW137" i="2"/>
  <c r="AV137" i="2"/>
  <c r="AZ138" i="2"/>
  <c r="AY138" i="2"/>
  <c r="AX138" i="2"/>
  <c r="AW138" i="2"/>
  <c r="AV138" i="2"/>
  <c r="AZ139" i="2"/>
  <c r="AY139" i="2"/>
  <c r="AX139" i="2"/>
  <c r="AW139" i="2"/>
  <c r="AV139" i="2"/>
  <c r="AZ140" i="2"/>
  <c r="AY140" i="2"/>
  <c r="AX140" i="2"/>
  <c r="AW140" i="2"/>
  <c r="AV140" i="2"/>
  <c r="AZ141" i="2"/>
  <c r="AY141" i="2"/>
  <c r="AX141" i="2"/>
  <c r="AW141" i="2"/>
  <c r="AV141" i="2"/>
  <c r="AZ142" i="2"/>
  <c r="AY142" i="2"/>
  <c r="AX142" i="2"/>
  <c r="AW142" i="2"/>
  <c r="AV142" i="2"/>
  <c r="AZ143" i="2"/>
  <c r="AY143" i="2"/>
  <c r="AX143" i="2"/>
  <c r="AW143" i="2"/>
  <c r="AV143" i="2"/>
  <c r="AZ144" i="2"/>
  <c r="AY144" i="2"/>
  <c r="AX144" i="2"/>
  <c r="AW144" i="2"/>
  <c r="AV144" i="2"/>
  <c r="AZ145" i="2"/>
  <c r="AY145" i="2"/>
  <c r="AX145" i="2"/>
  <c r="AW145" i="2"/>
  <c r="AV145" i="2"/>
  <c r="AZ146" i="2"/>
  <c r="AY146" i="2"/>
  <c r="AX146" i="2"/>
  <c r="AW146" i="2"/>
  <c r="AV146" i="2"/>
  <c r="AZ147" i="2"/>
  <c r="AY147" i="2"/>
  <c r="AX147" i="2"/>
  <c r="AW147" i="2"/>
  <c r="AV147" i="2"/>
  <c r="AZ148" i="2"/>
  <c r="AY148" i="2"/>
  <c r="AX148" i="2"/>
  <c r="AW148" i="2"/>
  <c r="AV148" i="2"/>
  <c r="AZ149" i="2"/>
  <c r="AY149" i="2"/>
  <c r="AX149" i="2"/>
  <c r="AW149" i="2"/>
  <c r="AV149" i="2"/>
  <c r="AZ150" i="2"/>
  <c r="AY150" i="2"/>
  <c r="AX150" i="2"/>
  <c r="AW150" i="2"/>
  <c r="AV150" i="2"/>
  <c r="AZ151" i="2"/>
  <c r="AY151" i="2"/>
  <c r="AX151" i="2"/>
  <c r="AW151" i="2"/>
  <c r="AV151" i="2"/>
  <c r="AZ152" i="2"/>
  <c r="AY152" i="2"/>
  <c r="AX152" i="2"/>
  <c r="AW152" i="2"/>
  <c r="AV152" i="2"/>
  <c r="AZ153" i="2"/>
  <c r="AY153" i="2"/>
  <c r="AX153" i="2"/>
  <c r="AW153" i="2"/>
  <c r="AV153" i="2"/>
  <c r="AZ154" i="2"/>
  <c r="AY154" i="2"/>
  <c r="AX154" i="2"/>
  <c r="AW154" i="2"/>
  <c r="AV154" i="2"/>
  <c r="AZ155" i="2"/>
  <c r="AY155" i="2"/>
  <c r="AX155" i="2"/>
  <c r="AW155" i="2"/>
  <c r="AV155" i="2"/>
  <c r="AZ156" i="2"/>
  <c r="AY156" i="2"/>
  <c r="AX156" i="2"/>
  <c r="AW156" i="2"/>
  <c r="AV156" i="2"/>
  <c r="AZ157" i="2"/>
  <c r="AY157" i="2"/>
  <c r="AX157" i="2"/>
  <c r="AW157" i="2"/>
  <c r="AV157" i="2"/>
  <c r="AZ158" i="2"/>
  <c r="AY158" i="2"/>
  <c r="AX158" i="2"/>
  <c r="AW158" i="2"/>
  <c r="AV158" i="2"/>
  <c r="AZ159" i="2"/>
  <c r="AY159" i="2"/>
  <c r="AX159" i="2"/>
  <c r="AW159" i="2"/>
  <c r="AV159" i="2"/>
  <c r="AZ160" i="2"/>
  <c r="AY160" i="2"/>
  <c r="AX160" i="2"/>
  <c r="AW160" i="2"/>
  <c r="AV160" i="2"/>
  <c r="AZ161" i="2"/>
  <c r="AY161" i="2"/>
  <c r="AX161" i="2"/>
  <c r="AW161" i="2"/>
  <c r="AV161" i="2"/>
  <c r="AZ162" i="2"/>
  <c r="AY162" i="2"/>
  <c r="AX162" i="2"/>
  <c r="AW162" i="2"/>
  <c r="AV162" i="2"/>
  <c r="AZ163" i="2"/>
  <c r="AY163" i="2"/>
  <c r="AX163" i="2"/>
  <c r="AW163" i="2"/>
  <c r="AV163" i="2"/>
  <c r="AZ164" i="2"/>
  <c r="AY164" i="2"/>
  <c r="AX164" i="2"/>
  <c r="AW164" i="2"/>
  <c r="AV164" i="2"/>
  <c r="AZ165" i="2"/>
  <c r="AY165" i="2"/>
  <c r="AX165" i="2"/>
  <c r="AW165" i="2"/>
  <c r="AV165" i="2"/>
  <c r="AZ166" i="2"/>
  <c r="AY166" i="2"/>
  <c r="AX166" i="2"/>
  <c r="AW166" i="2"/>
  <c r="AV166" i="2"/>
  <c r="AZ167" i="2"/>
  <c r="AY167" i="2"/>
  <c r="AX167" i="2"/>
  <c r="AW167" i="2"/>
  <c r="AV167" i="2"/>
  <c r="AZ168" i="2"/>
  <c r="AY168" i="2"/>
  <c r="AX168" i="2"/>
  <c r="AW168" i="2"/>
  <c r="AV168" i="2"/>
  <c r="AZ169" i="2"/>
  <c r="AY169" i="2"/>
  <c r="AX169" i="2"/>
  <c r="AW169" i="2"/>
  <c r="AV169" i="2"/>
  <c r="AZ170" i="2"/>
  <c r="AY170" i="2"/>
  <c r="AX170" i="2"/>
  <c r="AW170" i="2"/>
  <c r="AV170" i="2"/>
  <c r="AZ171" i="2"/>
  <c r="AY171" i="2"/>
  <c r="AX171" i="2"/>
  <c r="AW171" i="2"/>
  <c r="AV171" i="2"/>
  <c r="AZ172" i="2"/>
  <c r="AY172" i="2"/>
  <c r="AX172" i="2"/>
  <c r="AW172" i="2"/>
  <c r="AV172" i="2"/>
  <c r="AZ173" i="2"/>
  <c r="AY173" i="2"/>
  <c r="AX173" i="2"/>
  <c r="AW173" i="2"/>
  <c r="AV173" i="2"/>
  <c r="AZ174" i="2"/>
  <c r="AY174" i="2"/>
  <c r="AX174" i="2"/>
  <c r="AW174" i="2"/>
  <c r="AV17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coji</author>
  </authors>
  <commentList>
    <comment ref="D1" authorId="0" shapeId="0" xr:uid="{76A320AA-A482-4D82-960A-F5646DD7B016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E1" authorId="0" shapeId="0" xr:uid="{1F4AEC57-5CEF-4F0F-A352-5DE1812A06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F1" authorId="0" shapeId="0" xr:uid="{793B533D-DBE7-4528-9D8E-A79724634EE9}">
      <text>
        <r>
          <rPr>
            <b/>
            <sz val="9"/>
            <color indexed="81"/>
            <rFont val="ＭＳ Ｐゴシック"/>
            <family val="3"/>
            <charset val="128"/>
          </rPr>
          <t>「売り」の場合、「10」を表記。評価損益・割合(%)の数式に反映される。</t>
        </r>
      </text>
    </comment>
  </commentList>
</comments>
</file>

<file path=xl/sharedStrings.xml><?xml version="1.0" encoding="utf-8"?>
<sst xmlns="http://schemas.openxmlformats.org/spreadsheetml/2006/main" count="3092" uniqueCount="827">
  <si>
    <t>№(合体）</t>
    <rPh sb="2" eb="4">
      <t>ガッタイ</t>
    </rPh>
    <phoneticPr fontId="3"/>
  </si>
  <si>
    <t>年月日</t>
    <rPh sb="0" eb="3">
      <t>ネンガッピ</t>
    </rPh>
    <phoneticPr fontId="3"/>
  </si>
  <si>
    <t>№(日毎）</t>
    <rPh sb="2" eb="4">
      <t>ヒゴト</t>
    </rPh>
    <phoneticPr fontId="3"/>
  </si>
  <si>
    <t>名義</t>
    <rPh sb="0" eb="2">
      <t>メイギ</t>
    </rPh>
    <phoneticPr fontId="3"/>
  </si>
  <si>
    <t>金融機関</t>
    <rPh sb="0" eb="2">
      <t>キンユウ</t>
    </rPh>
    <rPh sb="2" eb="4">
      <t>キカン</t>
    </rPh>
    <phoneticPr fontId="3"/>
  </si>
  <si>
    <t>備考</t>
    <rPh sb="0" eb="2">
      <t>ビコウ</t>
    </rPh>
    <phoneticPr fontId="3"/>
  </si>
  <si>
    <t>現預金</t>
    <rPh sb="0" eb="3">
      <t>ゲンヨキン</t>
    </rPh>
    <phoneticPr fontId="3"/>
  </si>
  <si>
    <t>ここから1</t>
    <phoneticPr fontId="3"/>
  </si>
  <si>
    <t>ここから2</t>
  </si>
  <si>
    <t>ここから3</t>
  </si>
  <si>
    <t>ここから4</t>
  </si>
  <si>
    <t>ここから5</t>
  </si>
  <si>
    <t>ここから6</t>
  </si>
  <si>
    <t>ここから7</t>
  </si>
  <si>
    <t>ここから8</t>
  </si>
  <si>
    <t>ここから9</t>
  </si>
  <si>
    <t>ここから10</t>
  </si>
  <si>
    <t>ここから11</t>
  </si>
  <si>
    <t>ここから12</t>
  </si>
  <si>
    <t>ここから13</t>
  </si>
  <si>
    <t>ここから14</t>
  </si>
  <si>
    <t>ここから15</t>
  </si>
  <si>
    <t>ここから16</t>
  </si>
  <si>
    <t>ここから17</t>
  </si>
  <si>
    <t>ここから18</t>
  </si>
  <si>
    <t>余白1</t>
    <rPh sb="0" eb="2">
      <t>ヨハク</t>
    </rPh>
    <phoneticPr fontId="3"/>
  </si>
  <si>
    <t>余白2</t>
    <rPh sb="0" eb="2">
      <t>ヨハク</t>
    </rPh>
    <phoneticPr fontId="3"/>
  </si>
  <si>
    <t>種別</t>
  </si>
  <si>
    <t>銘柄コード・ティッカー</t>
  </si>
  <si>
    <t>銘柄</t>
  </si>
  <si>
    <t>現在値</t>
  </si>
  <si>
    <t>前日比</t>
  </si>
  <si>
    <t>余白4</t>
    <rPh sb="0" eb="2">
      <t>ヨハク</t>
    </rPh>
    <phoneticPr fontId="3"/>
  </si>
  <si>
    <t>余白3</t>
    <rPh sb="0" eb="2">
      <t>ヨハク</t>
    </rPh>
    <phoneticPr fontId="3"/>
  </si>
  <si>
    <t>3区分・大</t>
    <rPh sb="1" eb="2">
      <t>ク</t>
    </rPh>
    <rPh sb="2" eb="3">
      <t>ブン</t>
    </rPh>
    <rPh sb="4" eb="5">
      <t>ダイ</t>
    </rPh>
    <phoneticPr fontId="3"/>
  </si>
  <si>
    <t>3区分・中</t>
    <rPh sb="4" eb="5">
      <t>チュウ</t>
    </rPh>
    <phoneticPr fontId="3"/>
  </si>
  <si>
    <t>セクター・1</t>
    <phoneticPr fontId="3"/>
  </si>
  <si>
    <t>セクター・2</t>
    <phoneticPr fontId="3"/>
  </si>
  <si>
    <t>通貨</t>
    <rPh sb="0" eb="2">
      <t>ツウカ</t>
    </rPh>
    <phoneticPr fontId="3"/>
  </si>
  <si>
    <t>00-PP</t>
  </si>
  <si>
    <t>●ここにコピペ→</t>
    <phoneticPr fontId="3"/>
  </si>
  <si>
    <t>暗号資産</t>
    <rPh sb="0" eb="2">
      <t>アンゴウ</t>
    </rPh>
    <rPh sb="2" eb="4">
      <t>シサン</t>
    </rPh>
    <phoneticPr fontId="3"/>
  </si>
  <si>
    <t>現金等</t>
    <rPh sb="0" eb="2">
      <t>ゲンキン</t>
    </rPh>
    <rPh sb="2" eb="3">
      <t>ナド</t>
    </rPh>
    <phoneticPr fontId="3"/>
  </si>
  <si>
    <t>10-住信SBIネット銀行</t>
    <rPh sb="3" eb="13">
      <t>スネ</t>
    </rPh>
    <phoneticPr fontId="3"/>
  </si>
  <si>
    <t>代表口座 - 円普通</t>
  </si>
  <si>
    <t>18,158円</t>
  </si>
  <si>
    <t>SBIハイブリッド預金</t>
  </si>
  <si>
    <t>代表口座 - 南アランド普通</t>
  </si>
  <si>
    <t>20-楽天銀行</t>
    <rPh sb="5" eb="7">
      <t>ギコ</t>
    </rPh>
    <phoneticPr fontId="3"/>
  </si>
  <si>
    <t>円預金(普通預金)</t>
  </si>
  <si>
    <t>01-SBI証券</t>
    <phoneticPr fontId="3"/>
  </si>
  <si>
    <t>預金・現金・暗号資産</t>
  </si>
  <si>
    <t>合計：</t>
    <phoneticPr fontId="3"/>
  </si>
  <si>
    <t>種類・名称</t>
  </si>
  <si>
    <t>残高</t>
  </si>
  <si>
    <t>米ドル 現金</t>
  </si>
  <si>
    <t>株式（現物）</t>
  </si>
  <si>
    <t>銘柄コード</t>
  </si>
  <si>
    <t>銘柄名</t>
  </si>
  <si>
    <t>保有数</t>
  </si>
  <si>
    <t>平均取得単価</t>
  </si>
  <si>
    <t>評価額</t>
  </si>
  <si>
    <t>評価損益</t>
  </si>
  <si>
    <t>評価損益率</t>
  </si>
  <si>
    <t>取得日</t>
  </si>
  <si>
    <t>1345</t>
  </si>
  <si>
    <t>上場Jリート</t>
  </si>
  <si>
    <t>現物</t>
    <rPh sb="0" eb="2">
      <t>ゲンブツ</t>
    </rPh>
    <phoneticPr fontId="3"/>
  </si>
  <si>
    <t>BND</t>
  </si>
  <si>
    <t>バンガード 米国トータル債券市場ETF</t>
  </si>
  <si>
    <t>-</t>
  </si>
  <si>
    <t>EIDO</t>
  </si>
  <si>
    <t>iシェアーズ MSCI インドネシア ETF</t>
  </si>
  <si>
    <t>2,944円</t>
  </si>
  <si>
    <t>EPHE</t>
  </si>
  <si>
    <t>iシェアーズ MSCI フィリピン ETF</t>
  </si>
  <si>
    <t>EPI</t>
  </si>
  <si>
    <t>ウィズダムツリー インド株収益ファンド</t>
  </si>
  <si>
    <t>GLDM</t>
  </si>
  <si>
    <t>SPDRゴールド ミニシェアーズ トラスト</t>
  </si>
  <si>
    <t>LQD</t>
  </si>
  <si>
    <t>iシェアーズ iBoxx USD投資適格社債 ETF</t>
  </si>
  <si>
    <t>PFF</t>
  </si>
  <si>
    <t>iシェアーズ優先株式&amp;インカム証券ETF</t>
  </si>
  <si>
    <t>TLT</t>
  </si>
  <si>
    <t>iシェアーズ 米国国債 20年超 ETF</t>
  </si>
  <si>
    <t>VGLT</t>
  </si>
  <si>
    <t>バンガード 米国長期国債 ETF</t>
  </si>
  <si>
    <t>XLE</t>
  </si>
  <si>
    <t>エネルギーセレクトセクターSPDRファンド</t>
  </si>
  <si>
    <t>投資信託</t>
  </si>
  <si>
    <t>基準価額</t>
  </si>
  <si>
    <t>SBI-SBI・V・S&amp;P500インデックス・ファンド</t>
  </si>
  <si>
    <t>329,184円</t>
  </si>
  <si>
    <t>2,224円</t>
  </si>
  <si>
    <t>29,184円</t>
  </si>
  <si>
    <t>投信</t>
    <rPh sb="0" eb="2">
      <t>トウシン</t>
    </rPh>
    <phoneticPr fontId="3"/>
  </si>
  <si>
    <t>02-楽天証券</t>
    <phoneticPr fontId="3"/>
  </si>
  <si>
    <t>楽天証券→→→左半分に貼付</t>
    <rPh sb="0" eb="2">
      <t>ラテ</t>
    </rPh>
    <rPh sb="2" eb="4">
      <t>シケ</t>
    </rPh>
    <rPh sb="7" eb="10">
      <t>ヒダリハンブン</t>
    </rPh>
    <rPh sb="11" eb="13">
      <t>ハリツケ</t>
    </rPh>
    <phoneticPr fontId="3"/>
  </si>
  <si>
    <t>02-楽天証券</t>
  </si>
  <si>
    <t>米ドル</t>
  </si>
  <si>
    <t>713,930円</t>
  </si>
  <si>
    <t>現金等</t>
    <rPh sb="0" eb="3">
      <t>ゲンキンナド</t>
    </rPh>
    <phoneticPr fontId="3"/>
  </si>
  <si>
    <t>預り金</t>
  </si>
  <si>
    <t>175,255円</t>
  </si>
  <si>
    <t>1540</t>
  </si>
  <si>
    <t>純金上場信託</t>
  </si>
  <si>
    <t>6,453円</t>
  </si>
  <si>
    <t>44円</t>
  </si>
  <si>
    <t>553円</t>
  </si>
  <si>
    <t>129,060円</t>
  </si>
  <si>
    <t>880円</t>
  </si>
  <si>
    <t>9,980円</t>
  </si>
  <si>
    <t>1541</t>
  </si>
  <si>
    <t>純プラチナ上場信託</t>
  </si>
  <si>
    <t>21,150円</t>
  </si>
  <si>
    <t>-150円</t>
  </si>
  <si>
    <t>1,530円</t>
  </si>
  <si>
    <t>1615</t>
  </si>
  <si>
    <t>NF銀行業</t>
  </si>
  <si>
    <t>104,940円</t>
  </si>
  <si>
    <t>1,440円</t>
  </si>
  <si>
    <t>4,140円</t>
  </si>
  <si>
    <t>1659</t>
  </si>
  <si>
    <t>IS米国リートETF</t>
  </si>
  <si>
    <t>263,600円</t>
  </si>
  <si>
    <t>-5,500円</t>
  </si>
  <si>
    <t>117,903円</t>
  </si>
  <si>
    <t>2,636円</t>
  </si>
  <si>
    <t>-55円</t>
  </si>
  <si>
    <t>1,182円</t>
  </si>
  <si>
    <t>1678</t>
  </si>
  <si>
    <t>NFインド株</t>
  </si>
  <si>
    <t>23,250円</t>
  </si>
  <si>
    <t>-260円</t>
  </si>
  <si>
    <t>-1,530円</t>
  </si>
  <si>
    <t>9142</t>
  </si>
  <si>
    <t>九州旅客鉄道</t>
  </si>
  <si>
    <t>251,300円</t>
  </si>
  <si>
    <t>8,000円</t>
  </si>
  <si>
    <t>37,600円</t>
  </si>
  <si>
    <t>9202</t>
  </si>
  <si>
    <t>ANAホールディングス</t>
  </si>
  <si>
    <t>265,000円</t>
  </si>
  <si>
    <t>6,400円</t>
  </si>
  <si>
    <t>45,900円</t>
  </si>
  <si>
    <t>VTI</t>
  </si>
  <si>
    <t>バンガード・トータル・ストック・マーケットETF</t>
  </si>
  <si>
    <t>260,429円</t>
  </si>
  <si>
    <t>-207円</t>
  </si>
  <si>
    <t>8,050円</t>
  </si>
  <si>
    <t>VWO</t>
  </si>
  <si>
    <t>バンガード・FTSE・エマージング・マーケッツETF</t>
  </si>
  <si>
    <t>57,144円</t>
  </si>
  <si>
    <t>99円</t>
  </si>
  <si>
    <t>6,392円</t>
  </si>
  <si>
    <t>SLV</t>
  </si>
  <si>
    <t>iシェアーズ シルバー・トラスト</t>
  </si>
  <si>
    <t>73,694円</t>
  </si>
  <si>
    <t>1,788円</t>
  </si>
  <si>
    <t>-7,988円</t>
  </si>
  <si>
    <t>VT</t>
  </si>
  <si>
    <t>バンガード・トータル・ワールド・ストックETF</t>
  </si>
  <si>
    <t>11,808円</t>
  </si>
  <si>
    <t>6円</t>
  </si>
  <si>
    <t>3,931円</t>
  </si>
  <si>
    <t>バンガード・米国トータル債券市場ETF</t>
  </si>
  <si>
    <t>56,931円</t>
  </si>
  <si>
    <t>147円</t>
  </si>
  <si>
    <t>-3,384円</t>
  </si>
  <si>
    <t>UAL</t>
  </si>
  <si>
    <t>ユナイテッド・エアラインズ・ホールディングス</t>
  </si>
  <si>
    <t>87,250円</t>
  </si>
  <si>
    <t>3,326円</t>
  </si>
  <si>
    <t>3,780円</t>
  </si>
  <si>
    <t>51,323円</t>
  </si>
  <si>
    <t>1,956円</t>
  </si>
  <si>
    <t>-2,573円</t>
  </si>
  <si>
    <t>92,944円</t>
  </si>
  <si>
    <t>2,121円</t>
  </si>
  <si>
    <t>THD</t>
  </si>
  <si>
    <t>iシェアーズ MSCI タイ ETF</t>
  </si>
  <si>
    <t>36,116円</t>
  </si>
  <si>
    <t>280円</t>
  </si>
  <si>
    <t>1,366円</t>
  </si>
  <si>
    <t>59,020円</t>
  </si>
  <si>
    <t>-229円</t>
  </si>
  <si>
    <t>213円</t>
  </si>
  <si>
    <t>14,755円</t>
  </si>
  <si>
    <t>-57円</t>
  </si>
  <si>
    <t>834円</t>
  </si>
  <si>
    <t>DBA</t>
  </si>
  <si>
    <t>インベスコDBアグリカルチャー・ファンド</t>
  </si>
  <si>
    <t>162,406円</t>
  </si>
  <si>
    <t>987円</t>
  </si>
  <si>
    <t>32,199円</t>
  </si>
  <si>
    <t>143,299円</t>
  </si>
  <si>
    <t>870円</t>
  </si>
  <si>
    <t>29,905円</t>
  </si>
  <si>
    <t>DBC</t>
  </si>
  <si>
    <t>インベスコDB コモディティ・インデックス・トラッキング・ファンド</t>
  </si>
  <si>
    <t>52,848円</t>
  </si>
  <si>
    <t>207円</t>
  </si>
  <si>
    <t>18,913円</t>
  </si>
  <si>
    <t>GDX</t>
  </si>
  <si>
    <t>ヴァンエック・金鉱株ETF</t>
  </si>
  <si>
    <t>7,229円</t>
  </si>
  <si>
    <t>220円</t>
  </si>
  <si>
    <t>-967円</t>
  </si>
  <si>
    <t>18,074円</t>
  </si>
  <si>
    <t>550円</t>
  </si>
  <si>
    <t>-1,847円</t>
  </si>
  <si>
    <t>AFK</t>
  </si>
  <si>
    <t>ヴァンエック・アフリカ・インデックスETF</t>
  </si>
  <si>
    <t>89,137円</t>
  </si>
  <si>
    <t>453円</t>
  </si>
  <si>
    <t>-625円</t>
  </si>
  <si>
    <t>DAL</t>
  </si>
  <si>
    <t>デルタ航空</t>
  </si>
  <si>
    <t>56,737円</t>
  </si>
  <si>
    <t>1,606円</t>
  </si>
  <si>
    <t>-134円</t>
  </si>
  <si>
    <t>NCLH</t>
  </si>
  <si>
    <t>ノルウェージャン・クルーズ・ライン</t>
  </si>
  <si>
    <t>63,375円</t>
  </si>
  <si>
    <t>5,010円</t>
  </si>
  <si>
    <t>-1,677円</t>
  </si>
  <si>
    <t>118,903円</t>
  </si>
  <si>
    <t>-634円</t>
  </si>
  <si>
    <t>16,259円</t>
  </si>
  <si>
    <t>VIG</t>
  </si>
  <si>
    <t>バンガード・米国増配株式ETF</t>
  </si>
  <si>
    <t>261,494円</t>
  </si>
  <si>
    <t>-548円</t>
  </si>
  <si>
    <t>67,571円</t>
  </si>
  <si>
    <t>AAL</t>
  </si>
  <si>
    <t>アメリカン・エアーラインズ・グループ</t>
  </si>
  <si>
    <t>53,883円</t>
  </si>
  <si>
    <t>2,677円</t>
  </si>
  <si>
    <t>-683円</t>
  </si>
  <si>
    <t>49,891円</t>
  </si>
  <si>
    <t>2,478円</t>
  </si>
  <si>
    <t>-5,455円</t>
  </si>
  <si>
    <t>XLF</t>
  </si>
  <si>
    <t>金融セレクト・セクター SPDR ファンド</t>
  </si>
  <si>
    <t>92,900円</t>
  </si>
  <si>
    <t>438円</t>
  </si>
  <si>
    <t>38,050円</t>
  </si>
  <si>
    <t>XLI</t>
  </si>
  <si>
    <t>資本財セレクト・セクター SPDR ファンド</t>
  </si>
  <si>
    <t>CCL</t>
  </si>
  <si>
    <t>カーニバル</t>
  </si>
  <si>
    <t>T</t>
  </si>
  <si>
    <t>AT&amp;T</t>
  </si>
  <si>
    <t>RCL</t>
  </si>
  <si>
    <t>ロイヤル・カリビアン・グループ</t>
  </si>
  <si>
    <t>EZA</t>
  </si>
  <si>
    <t>iシェアーズ MSCI 南アフリカ ETF</t>
  </si>
  <si>
    <t>AGG</t>
  </si>
  <si>
    <t>XOM</t>
  </si>
  <si>
    <t>IWM</t>
  </si>
  <si>
    <t>iシェアーズ ラッセル 2000 ETF</t>
  </si>
  <si>
    <t>00941</t>
  </si>
  <si>
    <t>チャイナ・モバイル</t>
  </si>
  <si>
    <t>419,862円</t>
  </si>
  <si>
    <t>8,332円</t>
  </si>
  <si>
    <t>103,794円</t>
  </si>
  <si>
    <t>楽天・全米株式インデックス・ファンド(楽天・バンガード・ファンド(全米株式))</t>
    <phoneticPr fontId="3"/>
  </si>
  <si>
    <t>146,729円</t>
  </si>
  <si>
    <t>1,283円</t>
  </si>
  <si>
    <t>-3,271円</t>
  </si>
  <si>
    <t>楽天・全米株式インデックス・ファンド(楽天・バンガード・ファンド(全米株式))</t>
  </si>
  <si>
    <t>51,100円</t>
  </si>
  <si>
    <t>447円</t>
  </si>
  <si>
    <t>-2,529円</t>
  </si>
  <si>
    <t>03-ネオモバイル証券</t>
    <phoneticPr fontId="3"/>
  </si>
  <si>
    <t>買付可能額</t>
  </si>
  <si>
    <t>359,876円</t>
  </si>
  <si>
    <t>1306</t>
  </si>
  <si>
    <t>NEXT FUNDS TOPIX連動型上場投信</t>
  </si>
  <si>
    <t>8,070円</t>
  </si>
  <si>
    <t>138円</t>
  </si>
  <si>
    <t>1343</t>
  </si>
  <si>
    <t>NEXT FUNDS 東証REIT指数連動型上場投信</t>
  </si>
  <si>
    <t>60,600円</t>
  </si>
  <si>
    <t>-1,185円</t>
  </si>
  <si>
    <t>6,660円</t>
  </si>
  <si>
    <t>上場インデックスファンドJリート(東証REIT指数)隔月分配型</t>
  </si>
  <si>
    <t>7,588円</t>
  </si>
  <si>
    <t>-164円</t>
  </si>
  <si>
    <t>-696円</t>
  </si>
  <si>
    <t>1476</t>
  </si>
  <si>
    <t>iシェアーズ・コア Jリート ETF</t>
  </si>
  <si>
    <t>55,767円</t>
  </si>
  <si>
    <t>-1,595円</t>
  </si>
  <si>
    <t>5,800円</t>
  </si>
  <si>
    <t>1488</t>
  </si>
  <si>
    <t>ダイワ上場投信-東証REIT指数</t>
  </si>
  <si>
    <t>59,907円</t>
  </si>
  <si>
    <t>-1,194円</t>
  </si>
  <si>
    <t>5,967円</t>
  </si>
  <si>
    <t>純プラチナ上場信託(現物国内保管型)</t>
  </si>
  <si>
    <t>49,350円</t>
  </si>
  <si>
    <t>-350円</t>
  </si>
  <si>
    <t>5,292円</t>
  </si>
  <si>
    <t>NEXT FUNDS 東証銀行業株価指数連動型上場投信</t>
  </si>
  <si>
    <t>17,315円</t>
  </si>
  <si>
    <t>238円</t>
  </si>
  <si>
    <t>2,465円</t>
  </si>
  <si>
    <t>1655</t>
  </si>
  <si>
    <t>iシェアーズ S&amp;P 500 米国株 ETF</t>
  </si>
  <si>
    <t>18,550円</t>
  </si>
  <si>
    <t>8,500円</t>
  </si>
  <si>
    <t>1656</t>
  </si>
  <si>
    <t>iシェアーズ・コア 米国債7-10年 ETF</t>
  </si>
  <si>
    <t>71,172円</t>
  </si>
  <si>
    <t>-216円</t>
  </si>
  <si>
    <t>2,052円</t>
  </si>
  <si>
    <t>iシェアーズ 米国リート ETF</t>
  </si>
  <si>
    <t>44,812円</t>
  </si>
  <si>
    <t>-935円</t>
  </si>
  <si>
    <t>17,306円</t>
  </si>
  <si>
    <t>NEXT FUNDS インド株式指数・Nifty 50連動型上場投信</t>
  </si>
  <si>
    <t>116,715円</t>
  </si>
  <si>
    <t>-1,305円</t>
  </si>
  <si>
    <t>15,813円</t>
  </si>
  <si>
    <t>2169</t>
  </si>
  <si>
    <t>CDS</t>
  </si>
  <si>
    <t>11,193円</t>
  </si>
  <si>
    <t>3,143円</t>
  </si>
  <si>
    <t>2393</t>
  </si>
  <si>
    <t>日本ケアサプライ</t>
  </si>
  <si>
    <t>18,460円</t>
  </si>
  <si>
    <t>-546円</t>
  </si>
  <si>
    <t>1,976円</t>
  </si>
  <si>
    <t>2511</t>
  </si>
  <si>
    <t>NEXT FUNDS 外国債券・FTSE世界国債インデックス(除く日本・為替ヘッ</t>
  </si>
  <si>
    <t>13,026円</t>
  </si>
  <si>
    <t>-19円</t>
  </si>
  <si>
    <t>-91円</t>
  </si>
  <si>
    <t>2516</t>
  </si>
  <si>
    <t>東証マザーズETF</t>
  </si>
  <si>
    <t>21,644円</t>
  </si>
  <si>
    <t>-331円</t>
  </si>
  <si>
    <t>-11,377円</t>
  </si>
  <si>
    <t>2556</t>
  </si>
  <si>
    <t>One ETF 東証REIT指数</t>
  </si>
  <si>
    <t>59,272円</t>
  </si>
  <si>
    <t>-1,038円</t>
  </si>
  <si>
    <t>6,293円</t>
  </si>
  <si>
    <t>2558</t>
  </si>
  <si>
    <t>MAXIS米国株式(S&amp;P500)上場投信</t>
  </si>
  <si>
    <t>59,400円</t>
  </si>
  <si>
    <t>-200円</t>
  </si>
  <si>
    <t>20,308円</t>
  </si>
  <si>
    <t>2559</t>
  </si>
  <si>
    <t>MAXIS全世界株式(オール・カントリー)上場投信</t>
  </si>
  <si>
    <t>27,360円</t>
  </si>
  <si>
    <t>-40円</t>
  </si>
  <si>
    <t>12,000円</t>
  </si>
  <si>
    <t>3407</t>
  </si>
  <si>
    <t>旭化成</t>
  </si>
  <si>
    <t>27,150円</t>
  </si>
  <si>
    <t>-750円</t>
  </si>
  <si>
    <t>3597</t>
  </si>
  <si>
    <t>自重堂</t>
  </si>
  <si>
    <t>46,900円</t>
  </si>
  <si>
    <t>-560円</t>
  </si>
  <si>
    <t>5,075円</t>
  </si>
  <si>
    <t>3763</t>
  </si>
  <si>
    <t>プロシップ</t>
  </si>
  <si>
    <t>10,712円</t>
  </si>
  <si>
    <t>-88円</t>
  </si>
  <si>
    <t>2,160円</t>
  </si>
  <si>
    <t>4326</t>
  </si>
  <si>
    <t>インテージホールディングス</t>
  </si>
  <si>
    <t>31,996円</t>
  </si>
  <si>
    <t>-3,363円</t>
  </si>
  <si>
    <t>17,423円</t>
  </si>
  <si>
    <t>4327</t>
  </si>
  <si>
    <t>日本エス・エイチ・エル</t>
  </si>
  <si>
    <t>24,462円</t>
  </si>
  <si>
    <t>0円</t>
  </si>
  <si>
    <t>6,678円</t>
  </si>
  <si>
    <t>4732</t>
  </si>
  <si>
    <t>ユー・エス・エス</t>
  </si>
  <si>
    <t>17,406円</t>
  </si>
  <si>
    <t>261円</t>
  </si>
  <si>
    <t>4,968円</t>
  </si>
  <si>
    <t>5108</t>
  </si>
  <si>
    <t>ブリヂストン</t>
  </si>
  <si>
    <t>26,495円</t>
  </si>
  <si>
    <t>505円</t>
  </si>
  <si>
    <t>10,695円</t>
  </si>
  <si>
    <t>6087</t>
  </si>
  <si>
    <t>アビスト</t>
  </si>
  <si>
    <t>17,628円</t>
  </si>
  <si>
    <t>78円</t>
  </si>
  <si>
    <t>7,878円</t>
  </si>
  <si>
    <t>6113</t>
  </si>
  <si>
    <t>アマダ</t>
  </si>
  <si>
    <t>14,287円</t>
  </si>
  <si>
    <t>26円</t>
  </si>
  <si>
    <t>4,199円</t>
  </si>
  <si>
    <t>6301</t>
  </si>
  <si>
    <t>小松製作所</t>
  </si>
  <si>
    <t>14,225円</t>
  </si>
  <si>
    <t>128円</t>
  </si>
  <si>
    <t>5,650円</t>
  </si>
  <si>
    <t>7820</t>
  </si>
  <si>
    <t>ニホンフラッシュ</t>
  </si>
  <si>
    <t>8,568円</t>
  </si>
  <si>
    <t>64円</t>
  </si>
  <si>
    <t>1,504円</t>
  </si>
  <si>
    <t>7995</t>
  </si>
  <si>
    <t>バルカー</t>
  </si>
  <si>
    <t>17,346円</t>
  </si>
  <si>
    <t>4,242円</t>
  </si>
  <si>
    <t>8001</t>
  </si>
  <si>
    <t>伊藤忠商事</t>
  </si>
  <si>
    <t>8002</t>
  </si>
  <si>
    <t>丸紅</t>
  </si>
  <si>
    <t>8031</t>
  </si>
  <si>
    <t>三井物産</t>
  </si>
  <si>
    <t>8053</t>
  </si>
  <si>
    <t>住友商事</t>
  </si>
  <si>
    <t>8058</t>
  </si>
  <si>
    <t>三菱商事</t>
  </si>
  <si>
    <t>8096</t>
  </si>
  <si>
    <t>兼松エレクトロニクス</t>
  </si>
  <si>
    <t>8306</t>
  </si>
  <si>
    <t>8316</t>
  </si>
  <si>
    <t>三井住友フィナンシャルグループ</t>
  </si>
  <si>
    <t>8411</t>
  </si>
  <si>
    <t>みずほフィナンシャルグループ</t>
  </si>
  <si>
    <t>8424</t>
  </si>
  <si>
    <t>芙蓉総合リース</t>
  </si>
  <si>
    <t>8439</t>
  </si>
  <si>
    <t>東京センチュリー</t>
  </si>
  <si>
    <t>8591</t>
  </si>
  <si>
    <t>オリックス</t>
  </si>
  <si>
    <t>8593</t>
  </si>
  <si>
    <t>8750</t>
  </si>
  <si>
    <t>第一生命ホールディングス</t>
  </si>
  <si>
    <t>8766</t>
  </si>
  <si>
    <t>東京海上ホールディングス</t>
  </si>
  <si>
    <t>8985</t>
  </si>
  <si>
    <t>9020</t>
  </si>
  <si>
    <t>東日本旅客鉄道</t>
  </si>
  <si>
    <t>9022</t>
  </si>
  <si>
    <t>東海旅客鉄道</t>
  </si>
  <si>
    <t>9201</t>
  </si>
  <si>
    <t>日本航空</t>
  </si>
  <si>
    <t>9432</t>
  </si>
  <si>
    <t>日本電信電話</t>
  </si>
  <si>
    <t>9433</t>
  </si>
  <si>
    <t>9436</t>
  </si>
  <si>
    <t>沖縄セルラー電話</t>
  </si>
  <si>
    <t>9984</t>
  </si>
  <si>
    <t>ソフトバンクグループ</t>
  </si>
  <si>
    <t>9986</t>
  </si>
  <si>
    <t>蔵王産業</t>
  </si>
  <si>
    <t>終わり</t>
    <rPh sb="0" eb="1">
      <t>オ</t>
    </rPh>
    <phoneticPr fontId="3"/>
  </si>
  <si>
    <t>ｺｰﾄﾞ・ﾃｨｯｶｰ等</t>
    <rPh sb="10" eb="11">
      <t>ナド</t>
    </rPh>
    <phoneticPr fontId="3"/>
  </si>
  <si>
    <t>銘柄</t>
    <rPh sb="0" eb="2">
      <t>メイガラ</t>
    </rPh>
    <phoneticPr fontId="3"/>
  </si>
  <si>
    <t>セクター・1</t>
  </si>
  <si>
    <t>セクター・2</t>
  </si>
  <si>
    <t>対象国など</t>
    <rPh sb="0" eb="2">
      <t>タイショウ</t>
    </rPh>
    <rPh sb="2" eb="3">
      <t>コク</t>
    </rPh>
    <phoneticPr fontId="3"/>
  </si>
  <si>
    <t>高配当</t>
    <rPh sb="0" eb="3">
      <t>コウハイトウ</t>
    </rPh>
    <phoneticPr fontId="3"/>
  </si>
  <si>
    <t>口座区分</t>
    <rPh sb="0" eb="2">
      <t>コウザ</t>
    </rPh>
    <rPh sb="2" eb="4">
      <t>クブン</t>
    </rPh>
    <phoneticPr fontId="3"/>
  </si>
  <si>
    <t>個別・ETF・投信・ほか</t>
    <rPh sb="0" eb="2">
      <t>コベツ</t>
    </rPh>
    <rPh sb="7" eb="9">
      <t>トウシン</t>
    </rPh>
    <phoneticPr fontId="3"/>
  </si>
  <si>
    <t>ｵﾘｼﾞﾅﾙ区分</t>
    <rPh sb="6" eb="8">
      <t>クブン</t>
    </rPh>
    <phoneticPr fontId="3"/>
  </si>
  <si>
    <t>番号</t>
    <rPh sb="0" eb="2">
      <t>バンゴウ</t>
    </rPh>
    <phoneticPr fontId="3"/>
  </si>
  <si>
    <t>1株式・投信等</t>
    <rPh sb="1" eb="3">
      <t>カブシキ</t>
    </rPh>
    <rPh sb="4" eb="6">
      <t>トウシン</t>
    </rPh>
    <rPh sb="6" eb="7">
      <t>ナド</t>
    </rPh>
    <phoneticPr fontId="3"/>
  </si>
  <si>
    <t>1株式</t>
    <rPh sb="1" eb="3">
      <t>カブシキ</t>
    </rPh>
    <phoneticPr fontId="3"/>
  </si>
  <si>
    <t>通信</t>
    <rPh sb="0" eb="2">
      <t>ツウシン</t>
    </rPh>
    <phoneticPr fontId="3"/>
  </si>
  <si>
    <t>中国・通信</t>
    <rPh sb="0" eb="2">
      <t>チュウゴク</t>
    </rPh>
    <rPh sb="3" eb="5">
      <t>ツウシン</t>
    </rPh>
    <phoneticPr fontId="3"/>
  </si>
  <si>
    <t>03 香港ドル(円換算）</t>
    <rPh sb="3" eb="5">
      <t>ホンコン</t>
    </rPh>
    <rPh sb="8" eb="11">
      <t>エンカンザン</t>
    </rPh>
    <phoneticPr fontId="3"/>
  </si>
  <si>
    <t>04 中国</t>
    <rPh sb="3" eb="5">
      <t>チュウゴク</t>
    </rPh>
    <phoneticPr fontId="3"/>
  </si>
  <si>
    <t>10 証券口座</t>
    <rPh sb="3" eb="5">
      <t>シケ</t>
    </rPh>
    <rPh sb="5" eb="7">
      <t>コザ</t>
    </rPh>
    <phoneticPr fontId="3"/>
  </si>
  <si>
    <t>20 個別株</t>
    <rPh sb="3" eb="5">
      <t>コベツ</t>
    </rPh>
    <rPh sb="5" eb="6">
      <t>カブ</t>
    </rPh>
    <phoneticPr fontId="3"/>
  </si>
  <si>
    <t>02800</t>
  </si>
  <si>
    <t>Tracker Fund香港</t>
  </si>
  <si>
    <t>指数</t>
    <rPh sb="0" eb="2">
      <t>シスウ</t>
    </rPh>
    <phoneticPr fontId="3"/>
  </si>
  <si>
    <t>指数・香港</t>
    <rPh sb="0" eb="2">
      <t>シスウ</t>
    </rPh>
    <rPh sb="3" eb="5">
      <t>ホンコン</t>
    </rPh>
    <phoneticPr fontId="3"/>
  </si>
  <si>
    <t>10 ETF・投信等</t>
    <rPh sb="7" eb="9">
      <t>トウシン</t>
    </rPh>
    <rPh sb="9" eb="10">
      <t>ナド</t>
    </rPh>
    <phoneticPr fontId="3"/>
  </si>
  <si>
    <t>ＮＥＸＴ　ＦＵＮＤＳ　ＴＯＰＩＸ連動型上場投信</t>
  </si>
  <si>
    <t>指数・トピックス</t>
    <rPh sb="0" eb="2">
      <t>シスウ</t>
    </rPh>
    <phoneticPr fontId="3"/>
  </si>
  <si>
    <t>01 日本円</t>
    <rPh sb="3" eb="6">
      <t>ニホンエン</t>
    </rPh>
    <phoneticPr fontId="3"/>
  </si>
  <si>
    <t>02 日本</t>
    <rPh sb="3" eb="5">
      <t>ニホン</t>
    </rPh>
    <phoneticPr fontId="3"/>
  </si>
  <si>
    <t>1321</t>
  </si>
  <si>
    <t>ＮＦ日経２２５</t>
  </si>
  <si>
    <t>指数・日経平均</t>
    <rPh sb="0" eb="2">
      <t>シスウ</t>
    </rPh>
    <rPh sb="3" eb="7">
      <t>ニッケイヘイキン</t>
    </rPh>
    <phoneticPr fontId="3"/>
  </si>
  <si>
    <t>ＮＦＪ－ＲＥＩＴ</t>
  </si>
  <si>
    <t>不動産</t>
    <rPh sb="0" eb="3">
      <t>フドウサン</t>
    </rPh>
    <phoneticPr fontId="3"/>
  </si>
  <si>
    <t>Jリート</t>
  </si>
  <si>
    <t>上場Ｊリート</t>
  </si>
  <si>
    <t>Ｉシェアーズ・コアＪリート</t>
  </si>
  <si>
    <t>ダイワ東証ＲＥＩＴ指数</t>
  </si>
  <si>
    <t>3貴金属･ｺﾓ・仮通</t>
    <rPh sb="1" eb="4">
      <t>キキンゾク</t>
    </rPh>
    <rPh sb="8" eb="9">
      <t>カリ</t>
    </rPh>
    <rPh sb="9" eb="10">
      <t>ツウ</t>
    </rPh>
    <phoneticPr fontId="3"/>
  </si>
  <si>
    <t>3貴金属</t>
    <rPh sb="1" eb="4">
      <t>キキンゾク</t>
    </rPh>
    <phoneticPr fontId="3"/>
  </si>
  <si>
    <t>ゴールド</t>
  </si>
  <si>
    <t>国内・ゴールド</t>
    <rPh sb="0" eb="2">
      <t>コクナイ</t>
    </rPh>
    <phoneticPr fontId="3"/>
  </si>
  <si>
    <t>20 その他</t>
    <rPh sb="5" eb="6">
      <t>タ</t>
    </rPh>
    <phoneticPr fontId="3"/>
  </si>
  <si>
    <t>30 現金・貴金属等</t>
    <rPh sb="3" eb="5">
      <t>ゲンキン</t>
    </rPh>
    <rPh sb="6" eb="9">
      <t>キキンゾク</t>
    </rPh>
    <rPh sb="9" eb="10">
      <t>ナド</t>
    </rPh>
    <phoneticPr fontId="3"/>
  </si>
  <si>
    <t>プラチナ</t>
  </si>
  <si>
    <t>国内・プラチナ</t>
    <rPh sb="0" eb="2">
      <t>コクナイ</t>
    </rPh>
    <phoneticPr fontId="3"/>
  </si>
  <si>
    <t>1542</t>
  </si>
  <si>
    <t>純銀上場信託（現物国内保管型）</t>
  </si>
  <si>
    <t>シルバー</t>
  </si>
  <si>
    <t>国内・シルバー</t>
    <rPh sb="0" eb="2">
      <t>コクナイ</t>
    </rPh>
    <phoneticPr fontId="3"/>
  </si>
  <si>
    <t>1605</t>
  </si>
  <si>
    <t>国際石油開発帝石</t>
  </si>
  <si>
    <t>エネルギー</t>
  </si>
  <si>
    <t>個別株</t>
    <rPh sb="0" eb="3">
      <t>コベツカブ</t>
    </rPh>
    <phoneticPr fontId="3"/>
  </si>
  <si>
    <t>ＮＦ銀行業</t>
  </si>
  <si>
    <t>金融</t>
    <rPh sb="0" eb="2">
      <t>キンユウ</t>
    </rPh>
    <phoneticPr fontId="3"/>
  </si>
  <si>
    <t>銀行業</t>
    <rPh sb="0" eb="3">
      <t>ギンコウギョウ</t>
    </rPh>
    <phoneticPr fontId="3"/>
  </si>
  <si>
    <t>iShares S&amp;P 500 ETF</t>
  </si>
  <si>
    <t>SP500指数</t>
    <rPh sb="5" eb="7">
      <t>シスウ</t>
    </rPh>
    <phoneticPr fontId="3"/>
  </si>
  <si>
    <t>03 米国</t>
    <rPh sb="3" eb="5">
      <t>ベイコク</t>
    </rPh>
    <phoneticPr fontId="3"/>
  </si>
  <si>
    <t>ｉシェアーズ・コア　米国債７−１０年　ＥＴＦ</t>
  </si>
  <si>
    <t>2現金・米国債など</t>
    <rPh sb="1" eb="3">
      <t>ゲンキン</t>
    </rPh>
    <rPh sb="4" eb="6">
      <t>ベイコク</t>
    </rPh>
    <phoneticPr fontId="3"/>
  </si>
  <si>
    <t>2米国債など</t>
    <rPh sb="1" eb="2">
      <t>ベイ</t>
    </rPh>
    <rPh sb="2" eb="4">
      <t>コクサイ</t>
    </rPh>
    <phoneticPr fontId="3"/>
  </si>
  <si>
    <t>債券</t>
    <rPh sb="0" eb="2">
      <t>サイケン</t>
    </rPh>
    <phoneticPr fontId="3"/>
  </si>
  <si>
    <t>米国債</t>
    <rPh sb="0" eb="1">
      <t>ベイ</t>
    </rPh>
    <rPh sb="1" eb="3">
      <t>コクサイ</t>
    </rPh>
    <phoneticPr fontId="3"/>
  </si>
  <si>
    <t>ＩＳ米国リートＥＴＦ</t>
  </si>
  <si>
    <t>米国・リート</t>
    <rPh sb="0" eb="2">
      <t>ベイコク</t>
    </rPh>
    <phoneticPr fontId="3"/>
  </si>
  <si>
    <t>ＮＥＸＴ　ＦＵＮＤＳ　インド株式指数・Ｎｉｆｔｙ　５０連動型上場投信</t>
  </si>
  <si>
    <t>新興国</t>
    <rPh sb="0" eb="3">
      <t>シンコウコク</t>
    </rPh>
    <phoneticPr fontId="3"/>
  </si>
  <si>
    <t>インド</t>
  </si>
  <si>
    <t>05 インド</t>
  </si>
  <si>
    <t>1694</t>
  </si>
  <si>
    <t>ＷＴニッケル上場投信</t>
  </si>
  <si>
    <t>3ｺﾓﾃﾞｨﾃｲ</t>
  </si>
  <si>
    <t>ニッケル</t>
  </si>
  <si>
    <t>WT・ニッケル</t>
  </si>
  <si>
    <t>ＣＤＳ</t>
  </si>
  <si>
    <t>サービス</t>
  </si>
  <si>
    <t>ＮＦ外債ヘッジ無</t>
  </si>
  <si>
    <t>外国債</t>
    <rPh sb="0" eb="3">
      <t>ガイコクサイ</t>
    </rPh>
    <phoneticPr fontId="3"/>
  </si>
  <si>
    <t>01 全世界（除く日本）</t>
  </si>
  <si>
    <t>東証マザーズＥＴＦ</t>
  </si>
  <si>
    <t>マザーズ指数</t>
    <rPh sb="4" eb="6">
      <t>シスウ</t>
    </rPh>
    <phoneticPr fontId="3"/>
  </si>
  <si>
    <t>ＯＮＥＥＴＦ東証ＲＥＩＴ</t>
  </si>
  <si>
    <t>ＭＡＸＩＳ米国株式（Ｓ＆Ｐ５００）上場投信</t>
  </si>
  <si>
    <t>ＭＡＸＩＳ全世界株式（オール・カントリー）上場投信</t>
  </si>
  <si>
    <t>全世界指数</t>
    <rPh sb="0" eb="3">
      <t>ゼンセカイ</t>
    </rPh>
    <rPh sb="3" eb="5">
      <t>シスウ</t>
    </rPh>
    <phoneticPr fontId="3"/>
  </si>
  <si>
    <t>00 全世界</t>
    <rPh sb="3" eb="6">
      <t>ゼンセカイ</t>
    </rPh>
    <phoneticPr fontId="3"/>
  </si>
  <si>
    <t>2568</t>
  </si>
  <si>
    <t>上場インデックスファンド米国株式（ＮＡＳＤＡＱ１００）為替ヘッジなし</t>
  </si>
  <si>
    <t>ナスダック指数</t>
    <rPh sb="5" eb="7">
      <t>シスウ</t>
    </rPh>
    <phoneticPr fontId="3"/>
  </si>
  <si>
    <t>2621</t>
  </si>
  <si>
    <t>ｉＳ米国債二十ヘジ</t>
  </si>
  <si>
    <t>2800</t>
  </si>
  <si>
    <t>2914</t>
  </si>
  <si>
    <t>日本たばこ産業</t>
  </si>
  <si>
    <t>食料品</t>
    <rPh sb="0" eb="3">
      <t>ショクリョウヒン</t>
    </rPh>
    <phoneticPr fontId="3"/>
  </si>
  <si>
    <t>化学</t>
    <rPh sb="0" eb="2">
      <t>カガク</t>
    </rPh>
    <phoneticPr fontId="3"/>
  </si>
  <si>
    <t>製造業</t>
    <rPh sb="0" eb="3">
      <t>セイゾウギョウ</t>
    </rPh>
    <phoneticPr fontId="3"/>
  </si>
  <si>
    <t>製造業・繊維製品</t>
    <rPh sb="0" eb="3">
      <t>セイゾウギョウ</t>
    </rPh>
    <rPh sb="4" eb="6">
      <t>センイ</t>
    </rPh>
    <rPh sb="6" eb="8">
      <t>セイヒン</t>
    </rPh>
    <phoneticPr fontId="3"/>
  </si>
  <si>
    <t>情報・通信</t>
    <rPh sb="0" eb="2">
      <t>ジョウホウ</t>
    </rPh>
    <rPh sb="3" eb="5">
      <t>ツウシン</t>
    </rPh>
    <phoneticPr fontId="3"/>
  </si>
  <si>
    <t>4755</t>
  </si>
  <si>
    <t>楽天</t>
  </si>
  <si>
    <t>日本・通信</t>
    <rPh sb="0" eb="2">
      <t>ニホン</t>
    </rPh>
    <rPh sb="3" eb="5">
      <t>ツウシン</t>
    </rPh>
    <phoneticPr fontId="3"/>
  </si>
  <si>
    <t>製造業・ゴム</t>
    <rPh sb="0" eb="3">
      <t>セイゾウギョウ</t>
    </rPh>
    <phoneticPr fontId="3"/>
  </si>
  <si>
    <t>製造業・機械</t>
    <rPh sb="0" eb="2">
      <t>セイゾウ</t>
    </rPh>
    <rPh sb="2" eb="3">
      <t>ギョウ</t>
    </rPh>
    <rPh sb="4" eb="6">
      <t>キカイ</t>
    </rPh>
    <phoneticPr fontId="3"/>
  </si>
  <si>
    <t>7751</t>
  </si>
  <si>
    <t>キヤノン</t>
  </si>
  <si>
    <t>電気機器</t>
  </si>
  <si>
    <t>製造業・その他製品</t>
    <rPh sb="0" eb="2">
      <t>セイゾウ</t>
    </rPh>
    <rPh sb="2" eb="3">
      <t>ギョウ</t>
    </rPh>
    <rPh sb="6" eb="7">
      <t>タ</t>
    </rPh>
    <rPh sb="7" eb="9">
      <t>セイヒン</t>
    </rPh>
    <phoneticPr fontId="3"/>
  </si>
  <si>
    <t>商社</t>
    <rPh sb="0" eb="2">
      <t>ショウシャ</t>
    </rPh>
    <phoneticPr fontId="3"/>
  </si>
  <si>
    <t>三菱ＵＦＪフィナンシャル・グループ</t>
  </si>
  <si>
    <t>リース</t>
  </si>
  <si>
    <t>三菱ＵＦＪリース</t>
  </si>
  <si>
    <t>8604</t>
  </si>
  <si>
    <t>野村ホールディングス</t>
    <rPh sb="0" eb="2">
      <t>ノムラ</t>
    </rPh>
    <phoneticPr fontId="3"/>
  </si>
  <si>
    <t>証券業</t>
    <rPh sb="0" eb="2">
      <t>ショウケン</t>
    </rPh>
    <rPh sb="2" eb="3">
      <t>ギョウ</t>
    </rPh>
    <phoneticPr fontId="3"/>
  </si>
  <si>
    <t>保険業</t>
    <rPh sb="0" eb="3">
      <t>ホケンギョウ</t>
    </rPh>
    <phoneticPr fontId="3"/>
  </si>
  <si>
    <t>8898</t>
  </si>
  <si>
    <t>センチュリー２１・ジャパン</t>
  </si>
  <si>
    <t>不動産・個別</t>
    <rPh sb="0" eb="3">
      <t>フドウサン</t>
    </rPh>
    <rPh sb="4" eb="6">
      <t>コベツ</t>
    </rPh>
    <phoneticPr fontId="3"/>
  </si>
  <si>
    <t>ジャパン・ホテル・リート投資法人　投資証券</t>
  </si>
  <si>
    <t>観光</t>
    <rPh sb="0" eb="2">
      <t>カンコウ</t>
    </rPh>
    <phoneticPr fontId="3"/>
  </si>
  <si>
    <t>鉄道</t>
    <rPh sb="0" eb="2">
      <t>テツドウ</t>
    </rPh>
    <phoneticPr fontId="3"/>
  </si>
  <si>
    <t>9021</t>
  </si>
  <si>
    <t>西日本旅客鉄道</t>
  </si>
  <si>
    <t>航空</t>
    <rPh sb="0" eb="2">
      <t>コウクウ</t>
    </rPh>
    <phoneticPr fontId="3"/>
  </si>
  <si>
    <t>ＡＮＡホールディングス</t>
  </si>
  <si>
    <t>941</t>
  </si>
  <si>
    <t>ＫＤＤＩ</t>
  </si>
  <si>
    <t>9434</t>
  </si>
  <si>
    <t>ソフトバンク</t>
  </si>
  <si>
    <t>投資</t>
    <rPh sb="0" eb="2">
      <t>トウシ</t>
    </rPh>
    <phoneticPr fontId="3"/>
  </si>
  <si>
    <t>卸売業</t>
    <rPh sb="0" eb="3">
      <t>オロシウリギョウ</t>
    </rPh>
    <phoneticPr fontId="3"/>
  </si>
  <si>
    <t>航空・米国</t>
    <rPh sb="0" eb="2">
      <t>コウクウ</t>
    </rPh>
    <rPh sb="3" eb="5">
      <t>ベイコク</t>
    </rPh>
    <phoneticPr fontId="3"/>
  </si>
  <si>
    <t>02 米ドル（円換算）</t>
    <rPh sb="3" eb="4">
      <t>ベイ</t>
    </rPh>
    <rPh sb="7" eb="10">
      <t>エンカンザン</t>
    </rPh>
    <phoneticPr fontId="3"/>
  </si>
  <si>
    <t>ヴァンエック・ベクトル・アフリカ・インデックスETF</t>
  </si>
  <si>
    <t>アフリカ</t>
  </si>
  <si>
    <t>11 アフリカ</t>
  </si>
  <si>
    <t>iシェアーズ　コア米国総合債券ETF</t>
  </si>
  <si>
    <t>船・米国</t>
    <rPh sb="0" eb="1">
      <t>フネ</t>
    </rPh>
    <rPh sb="2" eb="4">
      <t>ベイコク</t>
    </rPh>
    <phoneticPr fontId="3"/>
  </si>
  <si>
    <t>コモ・その他</t>
    <rPh sb="5" eb="6">
      <t>タ</t>
    </rPh>
    <phoneticPr fontId="3"/>
  </si>
  <si>
    <t>コモ・農業</t>
    <rPh sb="3" eb="5">
      <t>ノウギョウ</t>
    </rPh>
    <phoneticPr fontId="3"/>
  </si>
  <si>
    <t>コモ・全体</t>
    <rPh sb="3" eb="5">
      <t>ゼンタイ</t>
    </rPh>
    <phoneticPr fontId="3"/>
  </si>
  <si>
    <t>インドネシア</t>
  </si>
  <si>
    <t>07 インドネシア</t>
  </si>
  <si>
    <t>eMAXIS Slim 全世界株式(オール・カントリー)</t>
  </si>
  <si>
    <t>三菱ＵＦＪ国際－ｅＭＡＸＩＳ　Ｓｌｉｍ　全世界株式（オール・カントリー）</t>
  </si>
  <si>
    <t>1投信</t>
    <rPh sb="1" eb="3">
      <t>トウシン</t>
    </rPh>
    <phoneticPr fontId="3"/>
  </si>
  <si>
    <t>eMAXIS Slim 米国株式(S&amp;P500)</t>
  </si>
  <si>
    <t>フィリピン</t>
  </si>
  <si>
    <t>06 フィリピン</t>
  </si>
  <si>
    <t>ウィズダムツリー  インド株収益ファンド</t>
  </si>
  <si>
    <t>南アフリカ</t>
    <rPh sb="0" eb="1">
      <t>ミナミ</t>
    </rPh>
    <phoneticPr fontId="3"/>
  </si>
  <si>
    <t>09 南アフリカ</t>
    <rPh sb="3" eb="4">
      <t>ミナミ</t>
    </rPh>
    <phoneticPr fontId="3"/>
  </si>
  <si>
    <t>FXI</t>
  </si>
  <si>
    <t>iシェアーズ 中国大型株 ETF</t>
  </si>
  <si>
    <t>中国</t>
    <rPh sb="0" eb="2">
      <t>チュウゴク</t>
    </rPh>
    <phoneticPr fontId="3"/>
  </si>
  <si>
    <t>ヴァンエック・ベクトル・金鉱株ETF</t>
  </si>
  <si>
    <t>金鉱株</t>
    <rPh sb="0" eb="2">
      <t>キンコウ</t>
    </rPh>
    <rPh sb="2" eb="3">
      <t>カブ</t>
    </rPh>
    <phoneticPr fontId="3"/>
  </si>
  <si>
    <t>米国・金鉱株</t>
    <rPh sb="0" eb="2">
      <t>ベイコク</t>
    </rPh>
    <rPh sb="3" eb="5">
      <t>キンコウ</t>
    </rPh>
    <rPh sb="5" eb="6">
      <t>カブ</t>
    </rPh>
    <phoneticPr fontId="3"/>
  </si>
  <si>
    <t>GDXJ</t>
  </si>
  <si>
    <t>ヴァンエック・ベクトル・中小型金鉱株ETF</t>
  </si>
  <si>
    <t>GLD</t>
  </si>
  <si>
    <t>SPDR ゴールド・シェア</t>
  </si>
  <si>
    <t>米国・ゴールド</t>
    <rPh sb="0" eb="2">
      <t>ベイコク</t>
    </rPh>
    <phoneticPr fontId="3"/>
  </si>
  <si>
    <t>SPDR ゴールド・ミニシェアーズ・トラスト</t>
  </si>
  <si>
    <t>GLIN</t>
  </si>
  <si>
    <t>ヴァンエック インディア グロース ETF</t>
  </si>
  <si>
    <t>HDV</t>
  </si>
  <si>
    <t>iシェアーズ　コア米国高配当株 ETF</t>
  </si>
  <si>
    <t>高配当ETF</t>
    <rPh sb="0" eb="3">
      <t>コウハイトウ</t>
    </rPh>
    <phoneticPr fontId="3"/>
  </si>
  <si>
    <t>HYG</t>
  </si>
  <si>
    <t>iシェアーズ iBoxx 米ドル建てハイイールド社債 ETF</t>
  </si>
  <si>
    <t>社債</t>
    <rPh sb="0" eb="2">
      <t>シャサイ</t>
    </rPh>
    <phoneticPr fontId="3"/>
  </si>
  <si>
    <t>iFreeNEXT NASDAQ100インデックス</t>
  </si>
  <si>
    <t>ラッセル指数</t>
    <rPh sb="4" eb="6">
      <t>シスウ</t>
    </rPh>
    <phoneticPr fontId="3"/>
  </si>
  <si>
    <t>IYR</t>
  </si>
  <si>
    <t>iシェアーズ 米国不動産 ETF</t>
  </si>
  <si>
    <t>米国・不動産ETF</t>
    <rPh sb="0" eb="2">
      <t>ベイコク</t>
    </rPh>
    <rPh sb="3" eb="6">
      <t>フドウサン</t>
    </rPh>
    <phoneticPr fontId="3"/>
  </si>
  <si>
    <t>JNK</t>
  </si>
  <si>
    <t>SPDR ブルームバーグ・バークレイズ・ハイ・イールド債券 ETF</t>
  </si>
  <si>
    <t>LQD iシェアーズ iBoxx USD投資適格社債 ETF</t>
  </si>
  <si>
    <t>米国・社債</t>
    <rPh sb="0" eb="2">
      <t>ベイコク</t>
    </rPh>
    <rPh sb="3" eb="5">
      <t>シャサイ</t>
    </rPh>
    <phoneticPr fontId="3"/>
  </si>
  <si>
    <t>LUV</t>
  </si>
  <si>
    <t>サウスウエスト・エアライン</t>
  </si>
  <si>
    <t>PFF iシェアーズ優先株式&amp;インカム証券ETF</t>
  </si>
  <si>
    <t>QQQ</t>
  </si>
  <si>
    <t>インベスコ QQQ トラスト シリーズ</t>
  </si>
  <si>
    <t>ＳＢＩ－ＳＢＩ・Ｖ・Ｓ＆Ｐ５００インデックス・ファンド</t>
  </si>
  <si>
    <t>ＳＢＩ－ＳＢＩ・Ｖ・全米株式インデックス・ファンド</t>
  </si>
  <si>
    <t>全米国指数</t>
    <rPh sb="0" eb="2">
      <t>ゼンベイ</t>
    </rPh>
    <rPh sb="2" eb="3">
      <t>コク</t>
    </rPh>
    <rPh sb="3" eb="5">
      <t>シスウ</t>
    </rPh>
    <phoneticPr fontId="3"/>
  </si>
  <si>
    <t>SBI-SBI・V・全米株式インデックス・ファンド</t>
  </si>
  <si>
    <t>ＳＢＩ－ＳＢＩ・バンガード・Ｓ＆Ｐ５００インデックス・ファンド</t>
  </si>
  <si>
    <t>現預金・住信SBIネット銀行・ハイブリッド口座</t>
  </si>
  <si>
    <t>2現金</t>
    <rPh sb="1" eb="3">
      <t>ゲンキン</t>
    </rPh>
    <phoneticPr fontId="3"/>
  </si>
  <si>
    <t>20 銀行・口座</t>
    <rPh sb="3" eb="5">
      <t>ギコ</t>
    </rPh>
    <rPh sb="6" eb="8">
      <t>コザ</t>
    </rPh>
    <phoneticPr fontId="3"/>
  </si>
  <si>
    <t>米国・シルバー</t>
    <rPh sb="0" eb="2">
      <t>ベイコク</t>
    </rPh>
    <phoneticPr fontId="3"/>
  </si>
  <si>
    <t>SPTL</t>
  </si>
  <si>
    <t>SPDR ポートフォリオ米国長期国債ETF</t>
  </si>
  <si>
    <t>SPYD</t>
  </si>
  <si>
    <t>SPDR ポートフォリオS&amp;P 500 高配当株式ETF</t>
  </si>
  <si>
    <t>米国･通信</t>
    <rPh sb="0" eb="2">
      <t>ベイコク</t>
    </rPh>
    <rPh sb="3" eb="5">
      <t>ツウシン</t>
    </rPh>
    <phoneticPr fontId="3"/>
  </si>
  <si>
    <t>タイ</t>
  </si>
  <si>
    <t>08 タイ</t>
  </si>
  <si>
    <t>VOO</t>
  </si>
  <si>
    <t>バンガード S&amp;P 500 ETF</t>
  </si>
  <si>
    <t>新興国ETF</t>
    <rPh sb="0" eb="3">
      <t>シンコウコク</t>
    </rPh>
    <phoneticPr fontId="3"/>
  </si>
  <si>
    <t>10 新興国</t>
    <rPh sb="3" eb="6">
      <t>シンコウコク</t>
    </rPh>
    <phoneticPr fontId="3"/>
  </si>
  <si>
    <t>VYM</t>
  </si>
  <si>
    <t>バンガード・米国高配当株式ETF</t>
  </si>
  <si>
    <t>VZ</t>
  </si>
  <si>
    <t>ベライゾン</t>
  </si>
  <si>
    <t>XLB</t>
  </si>
  <si>
    <t>素材セレクト・セクター SPDR ファンド</t>
  </si>
  <si>
    <t>素材</t>
    <rPh sb="0" eb="2">
      <t>ソザイ</t>
    </rPh>
    <phoneticPr fontId="3"/>
  </si>
  <si>
    <t>XLE エネルギーセレクトセクターSPDRファンド</t>
  </si>
  <si>
    <t>資本財</t>
    <rPh sb="0" eb="3">
      <t>シホンザイ</t>
    </rPh>
    <phoneticPr fontId="3"/>
  </si>
  <si>
    <t>XOM エクソン モービル</t>
  </si>
  <si>
    <t>石油</t>
    <rPh sb="0" eb="2">
      <t>セキユ</t>
    </rPh>
    <phoneticPr fontId="3"/>
  </si>
  <si>
    <t>3暗号資産</t>
    <rPh sb="1" eb="3">
      <t>アンゴウ</t>
    </rPh>
    <rPh sb="3" eb="5">
      <t>シサン</t>
    </rPh>
    <phoneticPr fontId="3"/>
  </si>
  <si>
    <t>ﾋﾞｯﾄｺｲﾝ等</t>
    <rPh sb="7" eb="8">
      <t>ナド</t>
    </rPh>
    <phoneticPr fontId="3"/>
  </si>
  <si>
    <t>30 その他</t>
    <rPh sb="5" eb="6">
      <t>タ</t>
    </rPh>
    <phoneticPr fontId="3"/>
  </si>
  <si>
    <t>貸付金</t>
    <rPh sb="0" eb="3">
      <t>カシツケキン</t>
    </rPh>
    <phoneticPr fontId="3"/>
  </si>
  <si>
    <t>借入金</t>
    <rPh sb="0" eb="3">
      <t>カリイレキン</t>
    </rPh>
    <phoneticPr fontId="3"/>
  </si>
  <si>
    <t>現預金・SBI証券・日本円</t>
    <rPh sb="0" eb="3">
      <t>ゲンヨキン</t>
    </rPh>
    <rPh sb="4" eb="9">
      <t>ッシ</t>
    </rPh>
    <rPh sb="10" eb="13">
      <t>ニホンエン</t>
    </rPh>
    <phoneticPr fontId="3"/>
  </si>
  <si>
    <t>現預金・SBI証券・日本円</t>
  </si>
  <si>
    <t>現預金・ネオモバ</t>
    <rPh sb="0" eb="3">
      <t>ゲンヨキン</t>
    </rPh>
    <phoneticPr fontId="3"/>
  </si>
  <si>
    <t>楽天銀行・普通口座</t>
    <rPh sb="0" eb="2">
      <t>ラテ</t>
    </rPh>
    <rPh sb="2" eb="4">
      <t>ギコ</t>
    </rPh>
    <rPh sb="5" eb="7">
      <t>フツウ</t>
    </rPh>
    <rPh sb="7" eb="9">
      <t>コウザ</t>
    </rPh>
    <phoneticPr fontId="19"/>
  </si>
  <si>
    <t>楽天証券・預り金</t>
    <rPh sb="0" eb="2">
      <t>ラテ</t>
    </rPh>
    <rPh sb="2" eb="4">
      <t>シケ</t>
    </rPh>
    <rPh sb="5" eb="6">
      <t>アズカ</t>
    </rPh>
    <rPh sb="7" eb="8">
      <t>キン</t>
    </rPh>
    <phoneticPr fontId="19"/>
  </si>
  <si>
    <t>預り金</t>
    <rPh sb="0" eb="1">
      <t>アズカ</t>
    </rPh>
    <rPh sb="2" eb="3">
      <t>キン</t>
    </rPh>
    <phoneticPr fontId="3"/>
  </si>
  <si>
    <t>楽天証券・外貨預り金</t>
    <rPh sb="0" eb="2">
      <t>ラテ</t>
    </rPh>
    <rPh sb="2" eb="4">
      <t>シケ</t>
    </rPh>
    <rPh sb="5" eb="7">
      <t>ガイカ</t>
    </rPh>
    <rPh sb="7" eb="8">
      <t>アズカ</t>
    </rPh>
    <rPh sb="9" eb="10">
      <t>キン</t>
    </rPh>
    <phoneticPr fontId="19"/>
  </si>
  <si>
    <t>楽天・全米株式インデックス・ファンド（楽天・バンガード・ファンド（全米株式））</t>
  </si>
  <si>
    <t>全米株式</t>
    <rPh sb="0" eb="2">
      <t>ゼンベイ</t>
    </rPh>
    <rPh sb="2" eb="4">
      <t>カブシキ</t>
    </rPh>
    <phoneticPr fontId="3"/>
  </si>
  <si>
    <t>現金残高(ハイブリッド預金除く)</t>
  </si>
  <si>
    <t>現預金・SBI証券・香港ドル</t>
  </si>
  <si>
    <t>現預金・SBI証券・米ドル</t>
  </si>
  <si>
    <t>現預金・住信SBIネット銀行・外貨預金</t>
  </si>
  <si>
    <t>90 その他（円換算）</t>
    <rPh sb="5" eb="6">
      <t>タ</t>
    </rPh>
    <rPh sb="7" eb="10">
      <t>エンカンザン</t>
    </rPh>
    <phoneticPr fontId="3"/>
  </si>
  <si>
    <t>現預金・住信SBIネット銀行・外貨預金・簿外（USD)</t>
    <rPh sb="20" eb="22">
      <t>ボガイ</t>
    </rPh>
    <phoneticPr fontId="3"/>
  </si>
  <si>
    <t>現預金・住信SBIネット銀行・普通口座</t>
  </si>
  <si>
    <t>香港ドル 現金</t>
  </si>
  <si>
    <t>三菱UFJ国際-eMAXIS Slim 全世界株式(オール・カントリー)</t>
  </si>
  <si>
    <t>三菱ＵＦＪ国際－ｅＭＡＸＩＳ　Ｓｌｉｍ　全世界株式（除く日本）</t>
  </si>
  <si>
    <t>三菱UFJ国際-eMAXIS Slim 全世界株式(除く日本)</t>
  </si>
  <si>
    <t>ネオモバイル証券・買付可能額</t>
    <rPh sb="6" eb="8">
      <t>シケ</t>
    </rPh>
    <phoneticPr fontId="3"/>
  </si>
  <si>
    <t>貼付場所・先頭</t>
    <rPh sb="0" eb="2">
      <t>ハリツケ</t>
    </rPh>
    <rPh sb="2" eb="4">
      <t>バショ</t>
    </rPh>
    <rPh sb="5" eb="7">
      <t>セントウ</t>
    </rPh>
    <phoneticPr fontId="3"/>
  </si>
  <si>
    <t>時価評価（円）</t>
    <rPh sb="0" eb="2">
      <t>ジカ</t>
    </rPh>
    <rPh sb="2" eb="4">
      <t>ヒョウカ</t>
    </rPh>
    <rPh sb="5" eb="6">
      <t>エン</t>
    </rPh>
    <phoneticPr fontId="3"/>
  </si>
  <si>
    <t>評価損益(円）</t>
    <rPh sb="0" eb="2">
      <t>ヒョウカ</t>
    </rPh>
    <rPh sb="2" eb="4">
      <t>ソンエキ</t>
    </rPh>
    <rPh sb="5" eb="6">
      <t>エン</t>
    </rPh>
    <phoneticPr fontId="3"/>
  </si>
  <si>
    <t>01-SBI証券→→→左半分に貼付</t>
    <rPh sb="15" eb="17">
      <t>ハリツケ</t>
    </rPh>
    <phoneticPr fontId="3"/>
  </si>
  <si>
    <t>10-住信SBIネット銀行・残高→→→左半分に貼付</t>
    <rPh sb="3" eb="13">
      <t>スネ</t>
    </rPh>
    <rPh sb="14" eb="16">
      <t>ザンダカ</t>
    </rPh>
    <rPh sb="19" eb="22">
      <t>ヒダリハンブン</t>
    </rPh>
    <rPh sb="23" eb="25">
      <t>ハリツケ</t>
    </rPh>
    <phoneticPr fontId="3"/>
  </si>
  <si>
    <t>20-楽天銀行→→→左半分に貼付</t>
    <rPh sb="3" eb="5">
      <t>ラテ</t>
    </rPh>
    <rPh sb="5" eb="7">
      <t>ギコ</t>
    </rPh>
    <rPh sb="14" eb="16">
      <t>ハリツケ</t>
    </rPh>
    <phoneticPr fontId="3"/>
  </si>
  <si>
    <t>年月日</t>
  </si>
  <si>
    <t>名義</t>
  </si>
  <si>
    <t>値</t>
  </si>
  <si>
    <t>行ラベル</t>
  </si>
  <si>
    <t>1株式・投信等</t>
  </si>
  <si>
    <t>1株式</t>
  </si>
  <si>
    <t>1投信</t>
  </si>
  <si>
    <t>2現金・米国債など</t>
  </si>
  <si>
    <t>2現金</t>
  </si>
  <si>
    <t>2米国債など</t>
  </si>
  <si>
    <t>3貴金属･ｺﾓ・仮通</t>
  </si>
  <si>
    <t>3貴金属</t>
  </si>
  <si>
    <t>総計</t>
  </si>
  <si>
    <t>NISA口座等</t>
    <rPh sb="4" eb="6">
      <t>コウザ</t>
    </rPh>
    <rPh sb="6" eb="7">
      <t>ナド</t>
    </rPh>
    <phoneticPr fontId="3"/>
  </si>
  <si>
    <t>保有数量</t>
  </si>
  <si>
    <t>［単位］</t>
  </si>
  <si>
    <t>平均取得価額</t>
  </si>
  <si>
    <t>現在値(更新日)</t>
  </si>
  <si>
    <t>(参考為替)</t>
  </si>
  <si>
    <t>時価評価額[円]</t>
  </si>
  <si>
    <t>時価評価額[外貨]</t>
  </si>
  <si>
    <t>評価損益[円]</t>
  </si>
  <si>
    <t>評価損益[％]</t>
  </si>
  <si>
    <t>銘柄名</t>
    <rPh sb="0" eb="2">
      <t>メイガラ</t>
    </rPh>
    <rPh sb="2" eb="3">
      <t>メイ</t>
    </rPh>
    <phoneticPr fontId="3"/>
  </si>
  <si>
    <t>30-●●銀行</t>
    <rPh sb="5" eb="7">
      <t>ギコ</t>
    </rPh>
    <phoneticPr fontId="3"/>
  </si>
  <si>
    <t>●コピペ・手動</t>
    <rPh sb="5" eb="7">
      <t>シュドウ</t>
    </rPh>
    <phoneticPr fontId="3"/>
  </si>
  <si>
    <t>円預金(定期預金)</t>
    <rPh sb="4" eb="6">
      <t>テイキ</t>
    </rPh>
    <phoneticPr fontId="3"/>
  </si>
  <si>
    <t>※円・表記</t>
    <rPh sb="1" eb="2">
      <t>エン</t>
    </rPh>
    <rPh sb="3" eb="5">
      <t>ヒョウキ</t>
    </rPh>
    <phoneticPr fontId="3"/>
  </si>
  <si>
    <t>※投信は銘柄コードなし</t>
    <rPh sb="1" eb="3">
      <t>トウシン</t>
    </rPh>
    <rPh sb="4" eb="6">
      <t>メイガラ</t>
    </rPh>
    <phoneticPr fontId="3"/>
  </si>
  <si>
    <t>※投信のみ銘柄コード欄に銘柄が自動表記</t>
    <rPh sb="1" eb="3">
      <t>トウシン</t>
    </rPh>
    <rPh sb="5" eb="7">
      <t>メイガラ</t>
    </rPh>
    <rPh sb="10" eb="11">
      <t>ラン</t>
    </rPh>
    <rPh sb="12" eb="14">
      <t>メイガラ</t>
    </rPh>
    <rPh sb="15" eb="17">
      <t>ジドウ</t>
    </rPh>
    <rPh sb="17" eb="19">
      <t>ヒョウキ</t>
    </rPh>
    <phoneticPr fontId="3"/>
  </si>
  <si>
    <t>★★★赤枠内のみ入力可★★</t>
    <rPh sb="3" eb="4">
      <t>アカ</t>
    </rPh>
    <rPh sb="4" eb="5">
      <t>ワク</t>
    </rPh>
    <rPh sb="5" eb="6">
      <t>ナイ</t>
    </rPh>
    <rPh sb="10" eb="11">
      <t>カ</t>
    </rPh>
    <phoneticPr fontId="3"/>
  </si>
  <si>
    <t>合計 / 時価評価額[円]</t>
  </si>
  <si>
    <t>合計 / 評価損益[円]</t>
  </si>
  <si>
    <t>2現金・米国債等</t>
    <rPh sb="7" eb="8">
      <t>ナド</t>
    </rPh>
    <phoneticPr fontId="3"/>
  </si>
  <si>
    <t>2米国債など</t>
    <phoneticPr fontId="3"/>
  </si>
  <si>
    <t>合計</t>
    <rPh sb="0" eb="2">
      <t>ゴウケイ</t>
    </rPh>
    <phoneticPr fontId="3"/>
  </si>
  <si>
    <t>※注：↓ココは入力しない！</t>
    <rPh sb="1" eb="2">
      <t>チュウ</t>
    </rPh>
    <rPh sb="7" eb="9">
      <t>ニリ</t>
    </rPh>
    <phoneticPr fontId="3"/>
  </si>
  <si>
    <t>ココに入力→</t>
    <phoneticPr fontId="3"/>
  </si>
  <si>
    <t>【現金入金】</t>
    <rPh sb="1" eb="3">
      <t>ゲキ</t>
    </rPh>
    <rPh sb="3" eb="5">
      <t>ニキン</t>
    </rPh>
    <phoneticPr fontId="3"/>
  </si>
  <si>
    <t>(例）追加・入金</t>
    <rPh sb="1" eb="2">
      <t>レイ</t>
    </rPh>
    <rPh sb="3" eb="5">
      <t>ツイカ</t>
    </rPh>
    <rPh sb="6" eb="8">
      <t>ニキン</t>
    </rPh>
    <phoneticPr fontId="3"/>
  </si>
  <si>
    <t>●</t>
    <phoneticPr fontId="3"/>
  </si>
  <si>
    <t>現金の入出金</t>
    <rPh sb="0" eb="2">
      <t>ゲンキン</t>
    </rPh>
    <rPh sb="3" eb="6">
      <t>ニュウシュッキン</t>
    </rPh>
    <phoneticPr fontId="3"/>
  </si>
  <si>
    <t>※(+)入:(-)出</t>
    <rPh sb="4" eb="5">
      <t>イ</t>
    </rPh>
    <rPh sb="9" eb="10">
      <t>デ</t>
    </rPh>
    <phoneticPr fontId="3"/>
  </si>
  <si>
    <t>株式の売買</t>
    <rPh sb="0" eb="2">
      <t>カブシキ</t>
    </rPh>
    <rPh sb="3" eb="5">
      <t>バイバイ</t>
    </rPh>
    <phoneticPr fontId="3"/>
  </si>
  <si>
    <t>※(+)買:(-)売</t>
    <rPh sb="4" eb="5">
      <t>カ</t>
    </rPh>
    <rPh sb="9" eb="10">
      <t>ウ</t>
    </rPh>
    <phoneticPr fontId="3"/>
  </si>
  <si>
    <t>小計</t>
    <rPh sb="0" eb="2">
      <t>ショウケイ</t>
    </rPh>
    <phoneticPr fontId="3"/>
  </si>
  <si>
    <t>現金の増減</t>
    <rPh sb="0" eb="2">
      <t>ゲンキン</t>
    </rPh>
    <rPh sb="3" eb="5">
      <t>ゾウゲン</t>
    </rPh>
    <phoneticPr fontId="3"/>
  </si>
  <si>
    <t>【株式の買い】</t>
    <rPh sb="1" eb="3">
      <t>カブシキ</t>
    </rPh>
    <rPh sb="4" eb="5">
      <t>カ</t>
    </rPh>
    <phoneticPr fontId="3"/>
  </si>
  <si>
    <t>(例）米国・ETF</t>
    <rPh sb="1" eb="2">
      <t>レイ</t>
    </rPh>
    <rPh sb="3" eb="5">
      <t>ベイコク</t>
    </rPh>
    <phoneticPr fontId="3"/>
  </si>
  <si>
    <t>投信の売買</t>
    <rPh sb="0" eb="2">
      <t>トウシン</t>
    </rPh>
    <rPh sb="3" eb="5">
      <t>バイバイ</t>
    </rPh>
    <phoneticPr fontId="3"/>
  </si>
  <si>
    <t>米国債などの売買</t>
    <rPh sb="0" eb="1">
      <t>ベイ</t>
    </rPh>
    <rPh sb="1" eb="3">
      <t>コクサイ</t>
    </rPh>
    <rPh sb="6" eb="8">
      <t>バイバイ</t>
    </rPh>
    <phoneticPr fontId="3"/>
  </si>
  <si>
    <t>【投信の買い】</t>
    <rPh sb="1" eb="3">
      <t>トウシン</t>
    </rPh>
    <rPh sb="4" eb="5">
      <t>カ</t>
    </rPh>
    <phoneticPr fontId="3"/>
  </si>
  <si>
    <t>(例）ジュニアNISA</t>
    <rPh sb="1" eb="2">
      <t>レイ</t>
    </rPh>
    <phoneticPr fontId="3"/>
  </si>
  <si>
    <t>貴金属の売買</t>
    <rPh sb="0" eb="3">
      <t>キキンゾク</t>
    </rPh>
    <rPh sb="4" eb="6">
      <t>バイバイ</t>
    </rPh>
    <phoneticPr fontId="3"/>
  </si>
  <si>
    <t>コモディティの売買</t>
    <rPh sb="7" eb="9">
      <t>バイバイ</t>
    </rPh>
    <phoneticPr fontId="3"/>
  </si>
  <si>
    <t>【米国債などの買い】</t>
    <rPh sb="1" eb="2">
      <t>ベイ</t>
    </rPh>
    <rPh sb="2" eb="4">
      <t>コクサイ</t>
    </rPh>
    <rPh sb="7" eb="8">
      <t>カ</t>
    </rPh>
    <phoneticPr fontId="3"/>
  </si>
  <si>
    <t>【貴金属等の買い】</t>
    <rPh sb="1" eb="4">
      <t>キキンゾク</t>
    </rPh>
    <rPh sb="4" eb="5">
      <t>ナド</t>
    </rPh>
    <rPh sb="6" eb="7">
      <t>カ</t>
    </rPh>
    <phoneticPr fontId="3"/>
  </si>
  <si>
    <t>（例）米国・GLD・ETF</t>
    <rPh sb="1" eb="2">
      <t>レイ</t>
    </rPh>
    <rPh sb="3" eb="5">
      <t>ベイコク</t>
    </rPh>
    <phoneticPr fontId="3"/>
  </si>
  <si>
    <t>【コモディティの買い】</t>
    <rPh sb="8" eb="9">
      <t>カ</t>
    </rPh>
    <phoneticPr fontId="3"/>
  </si>
  <si>
    <t>（例）米国・コモディティETF</t>
    <rPh sb="1" eb="2">
      <t>レイ</t>
    </rPh>
    <rPh sb="3" eb="5">
      <t>ベイコク</t>
    </rPh>
    <phoneticPr fontId="3"/>
  </si>
  <si>
    <t>検算↑</t>
    <rPh sb="0" eb="2">
      <t>ケンザン</t>
    </rPh>
    <phoneticPr fontId="3"/>
  </si>
  <si>
    <t>単位：円</t>
    <rPh sb="0" eb="2">
      <t>タンイ</t>
    </rPh>
    <rPh sb="3" eb="4">
      <t>エン</t>
    </rPh>
    <phoneticPr fontId="3"/>
  </si>
  <si>
    <t>★★★赤枠内のみ入力可↓★★</t>
    <rPh sb="3" eb="4">
      <t>アカ</t>
    </rPh>
    <rPh sb="4" eb="5">
      <t>ワク</t>
    </rPh>
    <rPh sb="5" eb="6">
      <t>ナイ</t>
    </rPh>
    <rPh sb="10" eb="11">
      <t>カ</t>
    </rPh>
    <phoneticPr fontId="3"/>
  </si>
  <si>
    <t>株式</t>
    <rPh sb="0" eb="2">
      <t>カブシキ</t>
    </rPh>
    <phoneticPr fontId="3"/>
  </si>
  <si>
    <t>%下(-)上(+)</t>
    <rPh sb="1" eb="2">
      <t>シタ</t>
    </rPh>
    <rPh sb="5" eb="6">
      <t>ウエ</t>
    </rPh>
    <phoneticPr fontId="3"/>
  </si>
  <si>
    <t>現金</t>
    <rPh sb="0" eb="2">
      <t>ゲンキン</t>
    </rPh>
    <phoneticPr fontId="3"/>
  </si>
  <si>
    <t>米国債など</t>
    <rPh sb="0" eb="1">
      <t>ベイ</t>
    </rPh>
    <rPh sb="1" eb="3">
      <t>コクサイ</t>
    </rPh>
    <phoneticPr fontId="3"/>
  </si>
  <si>
    <t>貴金属</t>
    <rPh sb="0" eb="3">
      <t>キキンゾク</t>
    </rPh>
    <phoneticPr fontId="3"/>
  </si>
  <si>
    <t>コモディティ</t>
    <phoneticPr fontId="3"/>
  </si>
  <si>
    <t>下(-)上(+)</t>
    <rPh sb="0" eb="1">
      <t>シタ</t>
    </rPh>
    <rPh sb="4" eb="5">
      <t>ウエ</t>
    </rPh>
    <phoneticPr fontId="3"/>
  </si>
  <si>
    <t>騰落</t>
    <rPh sb="0" eb="2">
      <t>トウラク</t>
    </rPh>
    <phoneticPr fontId="3"/>
  </si>
  <si>
    <t>324,534円</t>
  </si>
  <si>
    <t>19円</t>
  </si>
  <si>
    <t>491,980円</t>
  </si>
  <si>
    <t>49,937円</t>
  </si>
  <si>
    <t>-1,513円</t>
  </si>
  <si>
    <t>iシェアーズ コア 米国総合債券市場 ETF</t>
  </si>
  <si>
    <t>13,210円</t>
  </si>
  <si>
    <t>-1,000円</t>
  </si>
  <si>
    <t>322,950円</t>
  </si>
  <si>
    <t>-34,277円</t>
  </si>
  <si>
    <t>45,001円</t>
  </si>
  <si>
    <t>2,532円</t>
  </si>
  <si>
    <t>10,778円</t>
  </si>
  <si>
    <t>-1,535円</t>
  </si>
  <si>
    <t>55,000円</t>
  </si>
  <si>
    <t>-6,366円</t>
  </si>
  <si>
    <t>171,464円</t>
  </si>
  <si>
    <t>-572円</t>
  </si>
  <si>
    <t>28,776円</t>
  </si>
  <si>
    <t>-1,067円</t>
  </si>
  <si>
    <t>98,197円</t>
  </si>
  <si>
    <t>1,927円</t>
  </si>
  <si>
    <t>SPDRポートフォリオ米国長期国債ETF</t>
  </si>
  <si>
    <t>55,938円</t>
  </si>
  <si>
    <t>-10,437円</t>
  </si>
  <si>
    <t>164,409円</t>
  </si>
  <si>
    <t>-34,319円</t>
  </si>
  <si>
    <t>118,762円</t>
  </si>
  <si>
    <t>-21,595円</t>
  </si>
  <si>
    <t>41,640円</t>
  </si>
  <si>
    <t>18,635円</t>
  </si>
  <si>
    <t>損益率</t>
    <rPh sb="0" eb="3">
      <t>ソンエキリツ</t>
    </rPh>
    <phoneticPr fontId="3"/>
  </si>
  <si>
    <t>時価・割合（％）</t>
  </si>
  <si>
    <t>つみたてNISA</t>
    <phoneticPr fontId="3"/>
  </si>
  <si>
    <t>（例）追加・入金</t>
    <rPh sb="1" eb="2">
      <t>レイ</t>
    </rPh>
    <rPh sb="3" eb="5">
      <t>ツイカ</t>
    </rPh>
    <rPh sb="6" eb="8">
      <t>ニキン</t>
    </rPh>
    <phoneticPr fontId="3"/>
  </si>
  <si>
    <t>米国・ETF</t>
    <rPh sb="0" eb="2">
      <t>ベイコク</t>
    </rPh>
    <phoneticPr fontId="3"/>
  </si>
  <si>
    <t>日本・株式</t>
    <rPh sb="0" eb="2">
      <t>ニホン</t>
    </rPh>
    <rPh sb="3" eb="5">
      <t>カブシキ</t>
    </rPh>
    <phoneticPr fontId="3"/>
  </si>
  <si>
    <t>ジュニアNISA</t>
    <phoneticPr fontId="3"/>
  </si>
  <si>
    <t>(例）つみたてNISA</t>
    <phoneticPr fontId="3"/>
  </si>
  <si>
    <t>500000円</t>
    <rPh sb="6" eb="7">
      <t>エン</t>
    </rPh>
    <phoneticPr fontId="3"/>
  </si>
  <si>
    <t>200000円</t>
    <rPh sb="6" eb="7">
      <t>エン</t>
    </rPh>
    <phoneticPr fontId="3"/>
  </si>
  <si>
    <t>509,644円</t>
    <phoneticPr fontId="3"/>
  </si>
  <si>
    <t>評価・損益(%)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</si>
</sst>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0_);[Red]\(0\)"/>
    <numFmt numFmtId="178" formatCode="#,##0_);[Red]\(#,##0\)"/>
    <numFmt numFmtId="179" formatCode="0.0%"/>
    <numFmt numFmtId="180" formatCode="0.00_);[Red]\(0.00\)"/>
    <numFmt numFmtId="181" formatCode="#,##0_ 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rgb="FF333333"/>
      <name val="メイリオ"/>
      <family val="3"/>
      <charset val="128"/>
    </font>
    <font>
      <b/>
      <sz val="11"/>
      <color theme="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b/>
      <sz val="12"/>
      <color theme="1"/>
      <name val="Inherit"/>
      <family val="2"/>
    </font>
    <font>
      <sz val="11"/>
      <color rgb="FFFFFF0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9C6500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24"/>
      <color rgb="FFFF0000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rgb="FFE2750F"/>
      </bottom>
      <diagonal/>
    </border>
    <border>
      <left style="thick">
        <color rgb="FFE2750F"/>
      </left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263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5" borderId="0" xfId="0" applyFill="1">
      <alignment vertical="center"/>
    </xf>
    <xf numFmtId="10" fontId="0" fillId="0" borderId="0" xfId="0" applyNumberFormat="1">
      <alignment vertical="center"/>
    </xf>
    <xf numFmtId="49" fontId="6" fillId="6" borderId="3" xfId="0" applyNumberFormat="1" applyFont="1" applyFill="1" applyBorder="1">
      <alignment vertical="center"/>
    </xf>
    <xf numFmtId="14" fontId="7" fillId="0" borderId="0" xfId="0" applyNumberFormat="1" applyFont="1">
      <alignment vertical="center"/>
    </xf>
    <xf numFmtId="0" fontId="8" fillId="8" borderId="0" xfId="0" applyFont="1" applyFill="1">
      <alignment vertical="center"/>
    </xf>
    <xf numFmtId="0" fontId="5" fillId="5" borderId="4" xfId="0" applyFont="1" applyFill="1" applyBorder="1">
      <alignment vertical="center"/>
    </xf>
    <xf numFmtId="177" fontId="0" fillId="7" borderId="0" xfId="0" applyNumberFormat="1" applyFill="1">
      <alignment vertical="center"/>
    </xf>
    <xf numFmtId="0" fontId="4" fillId="0" borderId="0" xfId="0" applyFont="1">
      <alignment vertical="center"/>
    </xf>
    <xf numFmtId="177" fontId="5" fillId="9" borderId="4" xfId="0" applyNumberFormat="1" applyFont="1" applyFill="1" applyBorder="1">
      <alignment vertical="center"/>
    </xf>
    <xf numFmtId="177" fontId="0" fillId="10" borderId="0" xfId="0" applyNumberFormat="1" applyFill="1">
      <alignment vertical="center"/>
    </xf>
    <xf numFmtId="0" fontId="0" fillId="8" borderId="0" xfId="0" applyFill="1">
      <alignment vertical="center"/>
    </xf>
    <xf numFmtId="38" fontId="5" fillId="11" borderId="0" xfId="1" applyFont="1" applyFill="1" applyBorder="1">
      <alignment vertical="center"/>
    </xf>
    <xf numFmtId="10" fontId="5" fillId="11" borderId="0" xfId="2" applyNumberFormat="1" applyFont="1" applyFill="1" applyBorder="1">
      <alignment vertical="center"/>
    </xf>
    <xf numFmtId="49" fontId="5" fillId="9" borderId="4" xfId="0" applyNumberFormat="1" applyFont="1" applyFill="1" applyBorder="1">
      <alignment vertical="center"/>
    </xf>
    <xf numFmtId="38" fontId="5" fillId="9" borderId="4" xfId="1" applyFont="1" applyFill="1" applyBorder="1">
      <alignment vertical="center"/>
    </xf>
    <xf numFmtId="10" fontId="5" fillId="9" borderId="4" xfId="2" applyNumberFormat="1" applyFont="1" applyFill="1" applyBorder="1">
      <alignment vertical="center"/>
    </xf>
    <xf numFmtId="38" fontId="0" fillId="2" borderId="0" xfId="1" applyFont="1" applyFill="1" applyBorder="1">
      <alignment vertical="center"/>
    </xf>
    <xf numFmtId="10" fontId="0" fillId="2" borderId="0" xfId="2" applyNumberFormat="1" applyFont="1" applyFill="1" applyBorder="1">
      <alignment vertical="center"/>
    </xf>
    <xf numFmtId="0" fontId="0" fillId="13" borderId="5" xfId="0" applyFill="1" applyBorder="1">
      <alignment vertical="center"/>
    </xf>
    <xf numFmtId="49" fontId="9" fillId="8" borderId="6" xfId="0" applyNumberFormat="1" applyFont="1" applyFill="1" applyBorder="1">
      <alignment vertical="center"/>
    </xf>
    <xf numFmtId="178" fontId="0" fillId="8" borderId="0" xfId="0" applyNumberFormat="1" applyFill="1">
      <alignment vertical="center"/>
    </xf>
    <xf numFmtId="3" fontId="0" fillId="8" borderId="0" xfId="0" applyNumberFormat="1" applyFill="1">
      <alignment vertical="center"/>
    </xf>
    <xf numFmtId="177" fontId="0" fillId="8" borderId="0" xfId="0" applyNumberFormat="1" applyFill="1">
      <alignment vertical="center"/>
    </xf>
    <xf numFmtId="49" fontId="5" fillId="8" borderId="0" xfId="0" applyNumberFormat="1" applyFont="1" applyFill="1">
      <alignment vertical="center"/>
    </xf>
    <xf numFmtId="177" fontId="5" fillId="8" borderId="0" xfId="0" applyNumberFormat="1" applyFont="1" applyFill="1">
      <alignment vertical="center"/>
    </xf>
    <xf numFmtId="38" fontId="0" fillId="8" borderId="0" xfId="1" applyFont="1" applyFill="1">
      <alignment vertical="center"/>
    </xf>
    <xf numFmtId="10" fontId="0" fillId="8" borderId="0" xfId="2" applyNumberFormat="1" applyFont="1" applyFill="1">
      <alignment vertical="center"/>
    </xf>
    <xf numFmtId="49" fontId="10" fillId="8" borderId="7" xfId="0" applyNumberFormat="1" applyFont="1" applyFill="1" applyBorder="1">
      <alignment vertical="center"/>
    </xf>
    <xf numFmtId="49" fontId="11" fillId="8" borderId="8" xfId="3" applyNumberFormat="1" applyFill="1" applyBorder="1" applyAlignment="1" applyProtection="1">
      <alignment horizontal="left"/>
    </xf>
    <xf numFmtId="0" fontId="11" fillId="8" borderId="9" xfId="3" applyFill="1" applyBorder="1" applyAlignment="1" applyProtection="1">
      <alignment horizontal="left"/>
    </xf>
    <xf numFmtId="49" fontId="0" fillId="0" borderId="0" xfId="0" applyNumberFormat="1">
      <alignment vertical="center"/>
    </xf>
    <xf numFmtId="177" fontId="0" fillId="13" borderId="0" xfId="0" applyNumberFormat="1" applyFill="1">
      <alignment vertical="center"/>
    </xf>
    <xf numFmtId="49" fontId="0" fillId="13" borderId="0" xfId="0" applyNumberFormat="1" applyFill="1">
      <alignment vertical="center"/>
    </xf>
    <xf numFmtId="38" fontId="0" fillId="13" borderId="0" xfId="1" applyFont="1" applyFill="1">
      <alignment vertical="center"/>
    </xf>
    <xf numFmtId="10" fontId="0" fillId="13" borderId="0" xfId="2" applyNumberFormat="1" applyFont="1" applyFill="1">
      <alignment vertical="center"/>
    </xf>
    <xf numFmtId="49" fontId="12" fillId="8" borderId="6" xfId="0" applyNumberFormat="1" applyFont="1" applyFill="1" applyBorder="1">
      <alignment vertical="center"/>
    </xf>
    <xf numFmtId="0" fontId="2" fillId="5" borderId="0" xfId="0" applyFont="1" applyFill="1">
      <alignment vertical="center"/>
    </xf>
    <xf numFmtId="38" fontId="5" fillId="8" borderId="0" xfId="1" applyFont="1" applyFill="1">
      <alignment vertical="center"/>
    </xf>
    <xf numFmtId="10" fontId="5" fillId="8" borderId="0" xfId="2" applyNumberFormat="1" applyFont="1" applyFill="1">
      <alignment vertical="center"/>
    </xf>
    <xf numFmtId="49" fontId="5" fillId="8" borderId="9" xfId="0" applyNumberFormat="1" applyFont="1" applyFill="1" applyBorder="1" applyAlignment="1">
      <alignment horizontal="left"/>
    </xf>
    <xf numFmtId="0" fontId="5" fillId="8" borderId="9" xfId="0" applyFont="1" applyFill="1" applyBorder="1" applyAlignment="1">
      <alignment horizontal="left"/>
    </xf>
    <xf numFmtId="49" fontId="5" fillId="8" borderId="10" xfId="0" applyNumberFormat="1" applyFont="1" applyFill="1" applyBorder="1" applyAlignment="1">
      <alignment horizontal="left"/>
    </xf>
    <xf numFmtId="0" fontId="5" fillId="8" borderId="10" xfId="0" applyFont="1" applyFill="1" applyBorder="1" applyAlignment="1">
      <alignment horizontal="left"/>
    </xf>
    <xf numFmtId="177" fontId="0" fillId="0" borderId="0" xfId="0" applyNumberFormat="1">
      <alignment vertical="center"/>
    </xf>
    <xf numFmtId="10" fontId="0" fillId="13" borderId="0" xfId="0" applyNumberFormat="1" applyFill="1">
      <alignment vertical="center"/>
    </xf>
    <xf numFmtId="0" fontId="13" fillId="5" borderId="0" xfId="0" applyFont="1" applyFill="1">
      <alignment vertical="center"/>
    </xf>
    <xf numFmtId="49" fontId="0" fillId="8" borderId="0" xfId="0" applyNumberFormat="1" applyFill="1">
      <alignment vertical="center"/>
    </xf>
    <xf numFmtId="49" fontId="5" fillId="9" borderId="11" xfId="0" applyNumberFormat="1" applyFont="1" applyFill="1" applyBorder="1">
      <alignment vertical="center"/>
    </xf>
    <xf numFmtId="0" fontId="5" fillId="9" borderId="12" xfId="0" applyFont="1" applyFill="1" applyBorder="1">
      <alignment vertical="center"/>
    </xf>
    <xf numFmtId="49" fontId="0" fillId="12" borderId="0" xfId="0" applyNumberFormat="1" applyFill="1">
      <alignment vertical="center"/>
    </xf>
    <xf numFmtId="0" fontId="0" fillId="12" borderId="0" xfId="0" applyFill="1">
      <alignment vertical="center"/>
    </xf>
    <xf numFmtId="49" fontId="0" fillId="10" borderId="0" xfId="0" applyNumberFormat="1" applyFill="1">
      <alignment vertical="center"/>
    </xf>
    <xf numFmtId="38" fontId="0" fillId="10" borderId="0" xfId="1" applyFont="1" applyFill="1">
      <alignment vertical="center"/>
    </xf>
    <xf numFmtId="10" fontId="0" fillId="10" borderId="0" xfId="2" applyNumberFormat="1" applyFont="1" applyFill="1">
      <alignment vertical="center"/>
    </xf>
    <xf numFmtId="3" fontId="0" fillId="0" borderId="0" xfId="0" applyNumberFormat="1">
      <alignment vertical="center"/>
    </xf>
    <xf numFmtId="10" fontId="0" fillId="10" borderId="0" xfId="0" applyNumberFormat="1" applyFill="1">
      <alignment vertical="center"/>
    </xf>
    <xf numFmtId="0" fontId="0" fillId="15" borderId="0" xfId="0" applyFill="1">
      <alignment vertical="center"/>
    </xf>
    <xf numFmtId="177" fontId="0" fillId="16" borderId="0" xfId="0" applyNumberFormat="1" applyFill="1">
      <alignment vertical="center"/>
    </xf>
    <xf numFmtId="49" fontId="0" fillId="16" borderId="0" xfId="0" applyNumberFormat="1" applyFill="1">
      <alignment vertical="center"/>
    </xf>
    <xf numFmtId="38" fontId="0" fillId="16" borderId="0" xfId="1" applyFont="1" applyFill="1">
      <alignment vertical="center"/>
    </xf>
    <xf numFmtId="10" fontId="0" fillId="16" borderId="0" xfId="2" applyNumberFormat="1" applyFont="1" applyFill="1">
      <alignment vertical="center"/>
    </xf>
    <xf numFmtId="177" fontId="0" fillId="14" borderId="0" xfId="0" applyNumberFormat="1" applyFill="1">
      <alignment vertical="center"/>
    </xf>
    <xf numFmtId="49" fontId="0" fillId="15" borderId="0" xfId="0" applyNumberFormat="1" applyFill="1">
      <alignment vertical="center"/>
    </xf>
    <xf numFmtId="10" fontId="0" fillId="16" borderId="0" xfId="0" applyNumberFormat="1" applyFill="1">
      <alignment vertical="center"/>
    </xf>
    <xf numFmtId="0" fontId="5" fillId="9" borderId="0" xfId="0" applyFont="1" applyFill="1">
      <alignment vertical="center"/>
    </xf>
    <xf numFmtId="0" fontId="5" fillId="5" borderId="0" xfId="0" applyFont="1" applyFill="1">
      <alignment vertical="center"/>
    </xf>
    <xf numFmtId="177" fontId="5" fillId="9" borderId="0" xfId="0" applyNumberFormat="1" applyFont="1" applyFill="1">
      <alignment vertical="center"/>
    </xf>
    <xf numFmtId="49" fontId="5" fillId="9" borderId="0" xfId="0" applyNumberFormat="1" applyFont="1" applyFill="1">
      <alignment vertical="center"/>
    </xf>
    <xf numFmtId="38" fontId="5" fillId="9" borderId="0" xfId="1" applyFont="1" applyFill="1" applyBorder="1">
      <alignment vertical="center"/>
    </xf>
    <xf numFmtId="10" fontId="5" fillId="9" borderId="0" xfId="2" applyNumberFormat="1" applyFont="1" applyFill="1" applyBorder="1">
      <alignment vertical="center"/>
    </xf>
    <xf numFmtId="14" fontId="0" fillId="0" borderId="0" xfId="0" applyNumberFormat="1">
      <alignment vertical="center"/>
    </xf>
    <xf numFmtId="176" fontId="0" fillId="0" borderId="0" xfId="1" applyNumberFormat="1" applyFont="1">
      <alignment vertical="center"/>
    </xf>
    <xf numFmtId="38" fontId="0" fillId="0" borderId="0" xfId="1" applyFont="1">
      <alignment vertical="center"/>
    </xf>
    <xf numFmtId="177" fontId="0" fillId="0" borderId="0" xfId="0" applyNumberFormat="1" applyAlignment="1">
      <alignment horizontal="right" vertical="center"/>
    </xf>
    <xf numFmtId="177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9" fontId="0" fillId="0" borderId="0" xfId="2" applyNumberFormat="1" applyFont="1" applyBorder="1">
      <alignment vertical="center"/>
    </xf>
    <xf numFmtId="177" fontId="0" fillId="0" borderId="13" xfId="0" applyNumberFormat="1" applyBorder="1">
      <alignment vertical="center"/>
    </xf>
    <xf numFmtId="10" fontId="0" fillId="0" borderId="0" xfId="2" applyNumberFormat="1" applyFont="1">
      <alignment vertical="center"/>
    </xf>
    <xf numFmtId="0" fontId="17" fillId="6" borderId="0" xfId="0" applyFont="1" applyFill="1">
      <alignment vertical="center"/>
    </xf>
    <xf numFmtId="0" fontId="18" fillId="6" borderId="0" xfId="0" applyFont="1" applyFill="1">
      <alignment vertical="center"/>
    </xf>
    <xf numFmtId="0" fontId="5" fillId="8" borderId="9" xfId="0" applyFont="1" applyFill="1" applyBorder="1" applyAlignment="1">
      <alignment horizontal="left" wrapText="1"/>
    </xf>
    <xf numFmtId="0" fontId="5" fillId="8" borderId="10" xfId="0" applyFont="1" applyFill="1" applyBorder="1" applyAlignment="1">
      <alignment horizontal="left" wrapText="1"/>
    </xf>
    <xf numFmtId="14" fontId="4" fillId="2" borderId="0" xfId="0" applyNumberFormat="1" applyFont="1" applyFill="1">
      <alignment vertical="center"/>
    </xf>
    <xf numFmtId="49" fontId="4" fillId="2" borderId="0" xfId="0" applyNumberFormat="1" applyFont="1" applyFill="1">
      <alignment vertical="center"/>
    </xf>
    <xf numFmtId="0" fontId="4" fillId="2" borderId="2" xfId="0" applyFont="1" applyFill="1" applyBorder="1">
      <alignment vertical="center"/>
    </xf>
    <xf numFmtId="0" fontId="4" fillId="4" borderId="0" xfId="0" applyFont="1" applyFill="1">
      <alignment vertical="center"/>
    </xf>
    <xf numFmtId="177" fontId="4" fillId="0" borderId="0" xfId="0" applyNumberFormat="1" applyFont="1">
      <alignment vertical="center"/>
    </xf>
    <xf numFmtId="177" fontId="4" fillId="7" borderId="0" xfId="0" applyNumberFormat="1" applyFont="1" applyFill="1">
      <alignment vertical="center"/>
    </xf>
    <xf numFmtId="0" fontId="0" fillId="0" borderId="0" xfId="0" applyBorder="1">
      <alignment vertical="center"/>
    </xf>
    <xf numFmtId="0" fontId="5" fillId="9" borderId="13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5" fillId="6" borderId="5" xfId="0" applyFont="1" applyFill="1" applyBorder="1">
      <alignment vertical="center"/>
    </xf>
    <xf numFmtId="0" fontId="5" fillId="9" borderId="5" xfId="0" applyFont="1" applyFill="1" applyBorder="1">
      <alignment vertical="center"/>
    </xf>
    <xf numFmtId="49" fontId="0" fillId="12" borderId="5" xfId="0" applyNumberFormat="1" applyFill="1" applyBorder="1">
      <alignment vertical="center"/>
    </xf>
    <xf numFmtId="0" fontId="0" fillId="14" borderId="5" xfId="0" applyFill="1" applyBorder="1">
      <alignment vertical="center"/>
    </xf>
    <xf numFmtId="0" fontId="0" fillId="8" borderId="15" xfId="0" applyFill="1" applyBorder="1">
      <alignment vertical="center"/>
    </xf>
    <xf numFmtId="0" fontId="0" fillId="11" borderId="15" xfId="0" applyFill="1" applyBorder="1">
      <alignment vertical="center"/>
    </xf>
    <xf numFmtId="0" fontId="5" fillId="9" borderId="15" xfId="0" applyFont="1" applyFill="1" applyBorder="1">
      <alignment vertical="center"/>
    </xf>
    <xf numFmtId="0" fontId="0" fillId="2" borderId="15" xfId="0" applyFill="1" applyBorder="1">
      <alignment vertical="center"/>
    </xf>
    <xf numFmtId="0" fontId="4" fillId="2" borderId="14" xfId="0" applyFont="1" applyFill="1" applyBorder="1">
      <alignment vertical="center"/>
    </xf>
    <xf numFmtId="0" fontId="5" fillId="8" borderId="0" xfId="0" applyFont="1" applyFill="1" applyBorder="1">
      <alignment vertical="center"/>
    </xf>
    <xf numFmtId="49" fontId="5" fillId="8" borderId="0" xfId="0" applyNumberFormat="1" applyFont="1" applyFill="1" applyBorder="1">
      <alignment vertical="center"/>
    </xf>
    <xf numFmtId="0" fontId="0" fillId="8" borderId="0" xfId="0" applyFill="1" applyBorder="1">
      <alignment vertical="center"/>
    </xf>
    <xf numFmtId="0" fontId="0" fillId="5" borderId="0" xfId="0" applyFill="1" applyBorder="1">
      <alignment vertical="center"/>
    </xf>
    <xf numFmtId="177" fontId="5" fillId="8" borderId="0" xfId="0" applyNumberFormat="1" applyFont="1" applyFill="1" applyBorder="1">
      <alignment vertical="center"/>
    </xf>
    <xf numFmtId="38" fontId="5" fillId="8" borderId="0" xfId="1" applyFont="1" applyFill="1" applyBorder="1">
      <alignment vertical="center"/>
    </xf>
    <xf numFmtId="10" fontId="5" fillId="8" borderId="0" xfId="2" applyNumberFormat="1" applyFont="1" applyFill="1" applyBorder="1">
      <alignment vertical="center"/>
    </xf>
    <xf numFmtId="177" fontId="0" fillId="7" borderId="0" xfId="0" applyNumberFormat="1" applyFill="1" applyBorder="1">
      <alignment vertical="center"/>
    </xf>
    <xf numFmtId="0" fontId="5" fillId="0" borderId="0" xfId="0" applyFont="1" applyBorder="1">
      <alignment vertical="center"/>
    </xf>
    <xf numFmtId="0" fontId="5" fillId="11" borderId="0" xfId="0" applyFont="1" applyFill="1" applyBorder="1">
      <alignment vertical="center"/>
    </xf>
    <xf numFmtId="0" fontId="0" fillId="11" borderId="0" xfId="0" applyFill="1" applyBorder="1">
      <alignment vertical="center"/>
    </xf>
    <xf numFmtId="177" fontId="5" fillId="11" borderId="0" xfId="0" applyNumberFormat="1" applyFont="1" applyFill="1" applyBorder="1">
      <alignment vertical="center"/>
    </xf>
    <xf numFmtId="0" fontId="5" fillId="9" borderId="0" xfId="0" applyFont="1" applyFill="1" applyBorder="1">
      <alignment vertical="center"/>
    </xf>
    <xf numFmtId="49" fontId="5" fillId="9" borderId="0" xfId="0" applyNumberFormat="1" applyFont="1" applyFill="1" applyBorder="1">
      <alignment vertical="center"/>
    </xf>
    <xf numFmtId="177" fontId="5" fillId="9" borderId="0" xfId="0" applyNumberFormat="1" applyFont="1" applyFill="1" applyBorder="1">
      <alignment vertical="center"/>
    </xf>
    <xf numFmtId="49" fontId="0" fillId="0" borderId="0" xfId="0" applyNumberFormat="1" applyBorder="1">
      <alignment vertical="center"/>
    </xf>
    <xf numFmtId="49" fontId="0" fillId="2" borderId="0" xfId="0" applyNumberFormat="1" applyFill="1" applyBorder="1">
      <alignment vertical="center"/>
    </xf>
    <xf numFmtId="177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5" fillId="5" borderId="0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0" xfId="0" applyFont="1" applyFill="1" applyBorder="1">
      <alignment vertical="center"/>
    </xf>
    <xf numFmtId="49" fontId="5" fillId="3" borderId="0" xfId="0" applyNumberFormat="1" applyFont="1" applyFill="1" applyBorder="1">
      <alignment vertical="center"/>
    </xf>
    <xf numFmtId="0" fontId="14" fillId="3" borderId="0" xfId="0" applyFont="1" applyFill="1" applyBorder="1">
      <alignment vertical="center"/>
    </xf>
    <xf numFmtId="177" fontId="5" fillId="3" borderId="0" xfId="0" applyNumberFormat="1" applyFont="1" applyFill="1" applyBorder="1">
      <alignment vertical="center"/>
    </xf>
    <xf numFmtId="38" fontId="5" fillId="3" borderId="0" xfId="1" applyFont="1" applyFill="1" applyBorder="1">
      <alignment vertical="center"/>
    </xf>
    <xf numFmtId="10" fontId="5" fillId="3" borderId="0" xfId="2" applyNumberFormat="1" applyFont="1" applyFill="1" applyBorder="1">
      <alignment vertical="center"/>
    </xf>
    <xf numFmtId="177" fontId="0" fillId="0" borderId="0" xfId="0" applyNumberFormat="1" applyBorder="1">
      <alignment vertical="center"/>
    </xf>
    <xf numFmtId="38" fontId="0" fillId="17" borderId="1" xfId="1" applyFont="1" applyFill="1" applyBorder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2" applyNumberFormat="1" applyFo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pivotButton="1">
      <alignment vertical="center"/>
    </xf>
    <xf numFmtId="49" fontId="5" fillId="16" borderId="0" xfId="0" applyNumberFormat="1" applyFont="1" applyFill="1">
      <alignment vertical="center"/>
    </xf>
    <xf numFmtId="38" fontId="5" fillId="16" borderId="0" xfId="1" applyFont="1" applyFill="1">
      <alignment vertical="center"/>
    </xf>
    <xf numFmtId="49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0" fillId="18" borderId="0" xfId="0" applyFill="1">
      <alignment vertical="center"/>
    </xf>
    <xf numFmtId="180" fontId="0" fillId="6" borderId="0" xfId="0" applyNumberFormat="1" applyFill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right" vertical="center"/>
    </xf>
    <xf numFmtId="38" fontId="0" fillId="3" borderId="0" xfId="1" applyFont="1" applyFill="1">
      <alignment vertical="center"/>
    </xf>
    <xf numFmtId="49" fontId="10" fillId="8" borderId="0" xfId="0" applyNumberFormat="1" applyFont="1" applyFill="1" applyBorder="1">
      <alignment vertical="center"/>
    </xf>
    <xf numFmtId="49" fontId="12" fillId="8" borderId="0" xfId="0" applyNumberFormat="1" applyFont="1" applyFill="1" applyBorder="1">
      <alignment vertical="center"/>
    </xf>
    <xf numFmtId="49" fontId="5" fillId="8" borderId="0" xfId="0" applyNumberFormat="1" applyFont="1" applyFill="1" applyBorder="1" applyAlignment="1">
      <alignment horizontal="left"/>
    </xf>
    <xf numFmtId="10" fontId="5" fillId="8" borderId="0" xfId="0" applyNumberFormat="1" applyFont="1" applyFill="1" applyBorder="1">
      <alignment vertical="center"/>
    </xf>
    <xf numFmtId="10" fontId="5" fillId="11" borderId="0" xfId="0" applyNumberFormat="1" applyFont="1" applyFill="1" applyBorder="1">
      <alignment vertical="center"/>
    </xf>
    <xf numFmtId="10" fontId="5" fillId="9" borderId="0" xfId="0" applyNumberFormat="1" applyFont="1" applyFill="1" applyBorder="1">
      <alignment vertical="center"/>
    </xf>
    <xf numFmtId="10" fontId="0" fillId="2" borderId="0" xfId="0" applyNumberFormat="1" applyFill="1" applyBorder="1">
      <alignment vertical="center"/>
    </xf>
    <xf numFmtId="10" fontId="0" fillId="8" borderId="0" xfId="0" applyNumberFormat="1" applyFill="1">
      <alignment vertical="center"/>
    </xf>
    <xf numFmtId="10" fontId="5" fillId="9" borderId="4" xfId="0" applyNumberFormat="1" applyFont="1" applyFill="1" applyBorder="1">
      <alignment vertical="center"/>
    </xf>
    <xf numFmtId="10" fontId="5" fillId="3" borderId="0" xfId="0" applyNumberFormat="1" applyFont="1" applyFill="1" applyBorder="1">
      <alignment vertical="center"/>
    </xf>
    <xf numFmtId="10" fontId="5" fillId="16" borderId="0" xfId="1" applyNumberFormat="1" applyFont="1" applyFill="1">
      <alignment vertical="center"/>
    </xf>
    <xf numFmtId="10" fontId="5" fillId="9" borderId="0" xfId="0" applyNumberFormat="1" applyFont="1" applyFill="1">
      <alignment vertical="center"/>
    </xf>
    <xf numFmtId="10" fontId="0" fillId="0" borderId="0" xfId="0" applyNumberFormat="1" applyBorder="1">
      <alignment vertical="center"/>
    </xf>
    <xf numFmtId="38" fontId="5" fillId="9" borderId="0" xfId="1" applyFont="1" applyFill="1">
      <alignment vertical="center"/>
    </xf>
    <xf numFmtId="0" fontId="5" fillId="8" borderId="9" xfId="0" applyFont="1" applyFill="1" applyBorder="1" applyAlignment="1">
      <alignment horizontal="left" wrapText="1"/>
    </xf>
    <xf numFmtId="0" fontId="0" fillId="19" borderId="15" xfId="0" applyFill="1" applyBorder="1">
      <alignment vertical="center"/>
    </xf>
    <xf numFmtId="0" fontId="5" fillId="19" borderId="0" xfId="0" applyFont="1" applyFill="1" applyBorder="1">
      <alignment vertical="center"/>
    </xf>
    <xf numFmtId="49" fontId="5" fillId="19" borderId="0" xfId="0" applyNumberFormat="1" applyFont="1" applyFill="1" applyBorder="1">
      <alignment vertical="center"/>
    </xf>
    <xf numFmtId="177" fontId="5" fillId="19" borderId="0" xfId="0" applyNumberFormat="1" applyFont="1" applyFill="1" applyBorder="1">
      <alignment vertical="center"/>
    </xf>
    <xf numFmtId="38" fontId="5" fillId="19" borderId="0" xfId="1" applyFont="1" applyFill="1" applyBorder="1">
      <alignment vertical="center"/>
    </xf>
    <xf numFmtId="10" fontId="5" fillId="19" borderId="0" xfId="2" applyNumberFormat="1" applyFont="1" applyFill="1" applyBorder="1">
      <alignment vertical="center"/>
    </xf>
    <xf numFmtId="10" fontId="5" fillId="19" borderId="0" xfId="0" applyNumberFormat="1" applyFont="1" applyFill="1" applyBorder="1">
      <alignment vertical="center"/>
    </xf>
    <xf numFmtId="0" fontId="0" fillId="20" borderId="15" xfId="0" applyFill="1" applyBorder="1">
      <alignment vertical="center"/>
    </xf>
    <xf numFmtId="0" fontId="4" fillId="20" borderId="0" xfId="0" applyFont="1" applyFill="1" applyBorder="1">
      <alignment vertical="center"/>
    </xf>
    <xf numFmtId="49" fontId="0" fillId="20" borderId="0" xfId="0" applyNumberFormat="1" applyFill="1" applyBorder="1">
      <alignment vertical="center"/>
    </xf>
    <xf numFmtId="177" fontId="0" fillId="20" borderId="0" xfId="0" applyNumberFormat="1" applyFill="1" applyBorder="1">
      <alignment vertical="center"/>
    </xf>
    <xf numFmtId="38" fontId="0" fillId="20" borderId="0" xfId="1" applyFont="1" applyFill="1" applyBorder="1">
      <alignment vertical="center"/>
    </xf>
    <xf numFmtId="10" fontId="0" fillId="20" borderId="0" xfId="2" applyNumberFormat="1" applyFont="1" applyFill="1" applyBorder="1">
      <alignment vertical="center"/>
    </xf>
    <xf numFmtId="10" fontId="0" fillId="20" borderId="0" xfId="0" applyNumberFormat="1" applyFill="1" applyBorder="1">
      <alignment vertical="center"/>
    </xf>
    <xf numFmtId="49" fontId="5" fillId="20" borderId="0" xfId="0" applyNumberFormat="1" applyFont="1" applyFill="1" applyBorder="1">
      <alignment vertical="center"/>
    </xf>
    <xf numFmtId="177" fontId="5" fillId="13" borderId="0" xfId="0" applyNumberFormat="1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177" fontId="0" fillId="0" borderId="0" xfId="0" applyNumberFormat="1" applyFill="1">
      <alignment vertical="center"/>
    </xf>
    <xf numFmtId="0" fontId="5" fillId="0" borderId="0" xfId="0" applyFont="1">
      <alignment vertical="center"/>
    </xf>
    <xf numFmtId="176" fontId="5" fillId="0" borderId="0" xfId="1" applyNumberFormat="1" applyFont="1">
      <alignment vertical="center"/>
    </xf>
    <xf numFmtId="0" fontId="20" fillId="0" borderId="0" xfId="0" applyFont="1">
      <alignment vertical="center"/>
    </xf>
    <xf numFmtId="38" fontId="21" fillId="0" borderId="0" xfId="1" applyFont="1" applyAlignment="1">
      <alignment horizontal="right" vertical="center"/>
    </xf>
    <xf numFmtId="38" fontId="5" fillId="0" borderId="0" xfId="1" applyFont="1">
      <alignment vertical="center"/>
    </xf>
    <xf numFmtId="176" fontId="5" fillId="0" borderId="0" xfId="1" applyNumberFormat="1" applyFont="1" applyFill="1">
      <alignment vertical="center"/>
    </xf>
    <xf numFmtId="38" fontId="5" fillId="0" borderId="0" xfId="1" applyFont="1" applyFill="1">
      <alignment vertical="center"/>
    </xf>
    <xf numFmtId="0" fontId="5" fillId="0" borderId="16" xfId="0" applyFont="1" applyBorder="1">
      <alignment vertical="center"/>
    </xf>
    <xf numFmtId="176" fontId="5" fillId="0" borderId="17" xfId="1" applyNumberFormat="1" applyFont="1" applyFill="1" applyBorder="1">
      <alignment vertical="center"/>
    </xf>
    <xf numFmtId="38" fontId="5" fillId="0" borderId="14" xfId="1" applyFont="1" applyFill="1" applyBorder="1">
      <alignment vertical="center"/>
    </xf>
    <xf numFmtId="0" fontId="5" fillId="0" borderId="0" xfId="2" applyNumberFormat="1" applyFont="1">
      <alignment vertical="center"/>
    </xf>
    <xf numFmtId="0" fontId="5" fillId="0" borderId="18" xfId="0" applyFont="1" applyBorder="1" applyAlignment="1">
      <alignment horizontal="left" vertical="center" indent="1"/>
    </xf>
    <xf numFmtId="176" fontId="5" fillId="0" borderId="0" xfId="1" applyNumberFormat="1" applyFont="1" applyFill="1" applyBorder="1">
      <alignment vertical="center"/>
    </xf>
    <xf numFmtId="38" fontId="5" fillId="0" borderId="19" xfId="1" applyFont="1" applyFill="1" applyBorder="1">
      <alignment vertical="center"/>
    </xf>
    <xf numFmtId="0" fontId="5" fillId="0" borderId="18" xfId="0" applyFont="1" applyBorder="1">
      <alignment vertical="center"/>
    </xf>
    <xf numFmtId="0" fontId="5" fillId="0" borderId="20" xfId="0" applyFont="1" applyBorder="1" applyAlignment="1">
      <alignment horizontal="left" vertical="center" indent="1"/>
    </xf>
    <xf numFmtId="176" fontId="5" fillId="0" borderId="21" xfId="1" applyNumberFormat="1" applyFont="1" applyFill="1" applyBorder="1">
      <alignment vertical="center"/>
    </xf>
    <xf numFmtId="38" fontId="5" fillId="0" borderId="22" xfId="1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176" fontId="5" fillId="21" borderId="0" xfId="0" applyNumberFormat="1" applyFont="1" applyFill="1">
      <alignment vertical="center"/>
    </xf>
    <xf numFmtId="0" fontId="5" fillId="0" borderId="0" xfId="0" applyFont="1" applyAlignment="1">
      <alignment horizontal="left" vertical="center" indent="1"/>
    </xf>
    <xf numFmtId="176" fontId="21" fillId="0" borderId="0" xfId="1" applyNumberFormat="1" applyFont="1" applyAlignment="1">
      <alignment horizontal="left" vertical="center"/>
    </xf>
    <xf numFmtId="0" fontId="5" fillId="10" borderId="0" xfId="0" applyFont="1" applyFill="1" applyAlignment="1">
      <alignment horizontal="right" vertical="center"/>
    </xf>
    <xf numFmtId="0" fontId="5" fillId="22" borderId="16" xfId="0" applyFont="1" applyFill="1" applyBorder="1">
      <alignment vertical="center"/>
    </xf>
    <xf numFmtId="0" fontId="5" fillId="0" borderId="26" xfId="0" applyFont="1" applyBorder="1">
      <alignment vertical="center"/>
    </xf>
    <xf numFmtId="38" fontId="5" fillId="0" borderId="27" xfId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22" borderId="0" xfId="0" applyFont="1" applyFill="1">
      <alignment vertical="center"/>
    </xf>
    <xf numFmtId="176" fontId="14" fillId="23" borderId="1" xfId="1" applyNumberFormat="1" applyFont="1" applyFill="1" applyBorder="1">
      <alignment vertical="center"/>
    </xf>
    <xf numFmtId="0" fontId="5" fillId="22" borderId="18" xfId="0" applyFont="1" applyFill="1" applyBorder="1" applyAlignment="1">
      <alignment horizontal="right" vertical="center"/>
    </xf>
    <xf numFmtId="0" fontId="5" fillId="0" borderId="28" xfId="0" applyFont="1" applyBorder="1">
      <alignment vertical="center"/>
    </xf>
    <xf numFmtId="38" fontId="5" fillId="0" borderId="29" xfId="1" applyFont="1" applyFill="1" applyBorder="1">
      <alignment vertical="center"/>
    </xf>
    <xf numFmtId="0" fontId="5" fillId="12" borderId="0" xfId="0" applyFont="1" applyFill="1">
      <alignment vertical="center"/>
    </xf>
    <xf numFmtId="176" fontId="5" fillId="23" borderId="1" xfId="1" applyNumberFormat="1" applyFont="1" applyFill="1" applyBorder="1">
      <alignment vertical="center"/>
    </xf>
    <xf numFmtId="0" fontId="5" fillId="13" borderId="0" xfId="0" applyFont="1" applyFill="1" applyAlignment="1">
      <alignment horizontal="right" vertical="center"/>
    </xf>
    <xf numFmtId="0" fontId="5" fillId="13" borderId="20" xfId="0" applyFont="1" applyFill="1" applyBorder="1">
      <alignment vertical="center"/>
    </xf>
    <xf numFmtId="38" fontId="5" fillId="13" borderId="30" xfId="1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2" borderId="18" xfId="0" applyFont="1" applyFill="1" applyBorder="1" applyAlignment="1">
      <alignment horizontal="right" vertical="center"/>
    </xf>
    <xf numFmtId="0" fontId="5" fillId="0" borderId="31" xfId="0" applyFont="1" applyBorder="1">
      <alignment vertical="center"/>
    </xf>
    <xf numFmtId="38" fontId="5" fillId="0" borderId="32" xfId="1" applyFont="1" applyFill="1" applyBorder="1">
      <alignment vertical="center"/>
    </xf>
    <xf numFmtId="0" fontId="5" fillId="6" borderId="0" xfId="0" applyFont="1" applyFill="1">
      <alignment vertical="center"/>
    </xf>
    <xf numFmtId="0" fontId="5" fillId="2" borderId="18" xfId="0" applyFont="1" applyFill="1" applyBorder="1">
      <alignment vertical="center"/>
    </xf>
    <xf numFmtId="9" fontId="5" fillId="2" borderId="18" xfId="0" applyNumberFormat="1" applyFont="1" applyFill="1" applyBorder="1">
      <alignment vertical="center"/>
    </xf>
    <xf numFmtId="0" fontId="5" fillId="13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176" fontId="5" fillId="16" borderId="17" xfId="1" applyNumberFormat="1" applyFont="1" applyFill="1" applyBorder="1">
      <alignment vertical="center"/>
    </xf>
    <xf numFmtId="38" fontId="5" fillId="16" borderId="14" xfId="1" applyFont="1" applyFill="1" applyBorder="1">
      <alignment vertical="center"/>
    </xf>
    <xf numFmtId="9" fontId="5" fillId="22" borderId="18" xfId="0" applyNumberFormat="1" applyFont="1" applyFill="1" applyBorder="1" applyAlignment="1">
      <alignment horizontal="right" vertical="center"/>
    </xf>
    <xf numFmtId="176" fontId="5" fillId="16" borderId="0" xfId="1" applyNumberFormat="1" applyFont="1" applyFill="1" applyBorder="1">
      <alignment vertical="center"/>
    </xf>
    <xf numFmtId="38" fontId="5" fillId="16" borderId="19" xfId="1" applyFont="1" applyFill="1" applyBorder="1">
      <alignment vertical="center"/>
    </xf>
    <xf numFmtId="9" fontId="5" fillId="22" borderId="18" xfId="0" applyNumberFormat="1" applyFont="1" applyFill="1" applyBorder="1">
      <alignment vertical="center"/>
    </xf>
    <xf numFmtId="9" fontId="5" fillId="0" borderId="0" xfId="0" applyNumberFormat="1" applyFont="1">
      <alignment vertical="center"/>
    </xf>
    <xf numFmtId="0" fontId="5" fillId="6" borderId="16" xfId="0" applyFont="1" applyFill="1" applyBorder="1">
      <alignment vertical="center"/>
    </xf>
    <xf numFmtId="9" fontId="5" fillId="6" borderId="18" xfId="0" applyNumberFormat="1" applyFont="1" applyFill="1" applyBorder="1" applyAlignment="1">
      <alignment horizontal="right" vertical="center"/>
    </xf>
    <xf numFmtId="9" fontId="5" fillId="6" borderId="18" xfId="0" applyNumberFormat="1" applyFont="1" applyFill="1" applyBorder="1">
      <alignment vertical="center"/>
    </xf>
    <xf numFmtId="0" fontId="5" fillId="6" borderId="18" xfId="0" applyFont="1" applyFill="1" applyBorder="1" applyAlignment="1">
      <alignment horizontal="right" vertical="center"/>
    </xf>
    <xf numFmtId="176" fontId="5" fillId="16" borderId="21" xfId="1" applyNumberFormat="1" applyFont="1" applyFill="1" applyBorder="1">
      <alignment vertical="center"/>
    </xf>
    <xf numFmtId="38" fontId="5" fillId="16" borderId="22" xfId="1" applyFont="1" applyFill="1" applyBorder="1">
      <alignment vertical="center"/>
    </xf>
    <xf numFmtId="0" fontId="22" fillId="0" borderId="0" xfId="0" applyFont="1" applyAlignment="1">
      <alignment horizontal="right" vertical="center"/>
    </xf>
    <xf numFmtId="0" fontId="5" fillId="13" borderId="21" xfId="0" applyFont="1" applyFill="1" applyBorder="1" applyAlignment="1">
      <alignment horizontal="right" vertical="center"/>
    </xf>
    <xf numFmtId="38" fontId="5" fillId="13" borderId="33" xfId="1" applyFont="1" applyFill="1" applyBorder="1">
      <alignment vertical="center"/>
    </xf>
    <xf numFmtId="38" fontId="5" fillId="0" borderId="0" xfId="1" applyFont="1" applyFill="1" applyBorder="1">
      <alignment vertical="center"/>
    </xf>
    <xf numFmtId="176" fontId="5" fillId="0" borderId="0" xfId="0" applyNumberFormat="1" applyFont="1">
      <alignment vertical="center"/>
    </xf>
    <xf numFmtId="176" fontId="14" fillId="18" borderId="34" xfId="1" applyNumberFormat="1" applyFont="1" applyFill="1" applyBorder="1">
      <alignment vertical="center"/>
    </xf>
    <xf numFmtId="176" fontId="14" fillId="0" borderId="0" xfId="1" applyNumberFormat="1" applyFont="1">
      <alignment vertical="center"/>
    </xf>
    <xf numFmtId="176" fontId="14" fillId="0" borderId="0" xfId="1" applyNumberFormat="1" applyFont="1" applyBorder="1">
      <alignment vertical="center"/>
    </xf>
    <xf numFmtId="38" fontId="5" fillId="0" borderId="0" xfId="1" applyFont="1" applyAlignment="1">
      <alignment horizontal="right" vertical="center"/>
    </xf>
    <xf numFmtId="0" fontId="23" fillId="10" borderId="35" xfId="0" applyFont="1" applyFill="1" applyBorder="1" applyAlignment="1">
      <alignment horizontal="right" vertical="center"/>
    </xf>
    <xf numFmtId="38" fontId="24" fillId="10" borderId="37" xfId="0" applyNumberFormat="1" applyFont="1" applyFill="1" applyBorder="1">
      <alignment vertical="center"/>
    </xf>
    <xf numFmtId="176" fontId="4" fillId="0" borderId="0" xfId="1" applyNumberFormat="1" applyFont="1">
      <alignment vertical="center"/>
    </xf>
    <xf numFmtId="49" fontId="5" fillId="0" borderId="0" xfId="0" applyNumberFormat="1" applyFont="1" applyBorder="1">
      <alignment vertical="center"/>
    </xf>
    <xf numFmtId="38" fontId="0" fillId="0" borderId="38" xfId="1" applyFont="1" applyBorder="1">
      <alignment vertical="center"/>
    </xf>
    <xf numFmtId="10" fontId="0" fillId="16" borderId="4" xfId="0" applyNumberFormat="1" applyFill="1" applyBorder="1">
      <alignment vertical="center"/>
    </xf>
    <xf numFmtId="10" fontId="0" fillId="21" borderId="0" xfId="0" applyNumberFormat="1" applyFill="1">
      <alignment vertical="center"/>
    </xf>
    <xf numFmtId="181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25" fillId="21" borderId="24" xfId="1" applyNumberFormat="1" applyFont="1" applyFill="1" applyBorder="1">
      <alignment vertical="center"/>
    </xf>
    <xf numFmtId="38" fontId="25" fillId="21" borderId="25" xfId="1" applyFont="1" applyFill="1" applyBorder="1">
      <alignment vertical="center"/>
    </xf>
    <xf numFmtId="10" fontId="24" fillId="10" borderId="36" xfId="0" applyNumberFormat="1" applyFont="1" applyFill="1" applyBorder="1">
      <alignment vertical="center"/>
    </xf>
    <xf numFmtId="0" fontId="5" fillId="8" borderId="9" xfId="0" applyFont="1" applyFill="1" applyBorder="1" applyAlignment="1">
      <alignment horizontal="left" wrapText="1"/>
    </xf>
    <xf numFmtId="0" fontId="5" fillId="8" borderId="10" xfId="0" applyFont="1" applyFill="1" applyBorder="1" applyAlignment="1">
      <alignment horizontal="left" wrapText="1"/>
    </xf>
  </cellXfs>
  <cellStyles count="4">
    <cellStyle name="パーセント" xfId="2" builtinId="5"/>
    <cellStyle name="ハイパーリンク 2" xfId="3" xr:uid="{1DD0493A-4C89-4ECB-B93B-F6611D6B7A1E}"/>
    <cellStyle name="桁区切り" xfId="1" builtinId="6"/>
    <cellStyle name="標準" xfId="0" builtinId="0"/>
  </cellStyles>
  <dxfs count="11">
    <dxf>
      <numFmt numFmtId="181" formatCode="#,##0_ "/>
    </dxf>
    <dxf>
      <numFmt numFmtId="181" formatCode="#,##0_ "/>
    </dxf>
    <dxf>
      <numFmt numFmtId="181" formatCode="#,##0_ 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81" formatCode="#,##0_ "/>
    </dxf>
    <dxf>
      <numFmt numFmtId="181" formatCode="#,##0_ "/>
    </dxf>
    <dxf>
      <numFmt numFmtId="181" formatCode="#,##0_ "/>
    </dxf>
    <dxf>
      <font>
        <strike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baseline="0"/>
              <a:t>【</a:t>
            </a:r>
            <a:r>
              <a:rPr lang="ja-JP" altLang="en-US" baseline="0"/>
              <a:t>暴落・下落・想定用</a:t>
            </a:r>
            <a:r>
              <a:rPr lang="en-US" altLang="ja-JP" baseline="0"/>
              <a:t>】</a:t>
            </a:r>
            <a:r>
              <a:rPr lang="ja-JP" altLang="en-US" baseline="0"/>
              <a:t>ポートフォリオ</a:t>
            </a:r>
            <a:endParaRPr lang="ja-JP" altLang="en-US"/>
          </a:p>
        </c:rich>
      </c:tx>
      <c:layout>
        <c:manualLayout>
          <c:xMode val="edge"/>
          <c:yMode val="edge"/>
          <c:x val="5.2505534206045958E-2"/>
          <c:y val="2.7814627495774201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7026404727947891"/>
          <c:y val="0.2000377203243166"/>
          <c:w val="0.66728110855277301"/>
          <c:h val="0.75065477987845464"/>
        </c:manualLayout>
      </c:layout>
      <c:doughnutChart>
        <c:varyColors val="1"/>
        <c:ser>
          <c:idx val="0"/>
          <c:order val="0"/>
          <c:spPr>
            <a:ln w="44450">
              <a:solidFill>
                <a:schemeClr val="bg1"/>
              </a:solidFill>
            </a:ln>
          </c:spPr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F01-43A6-9464-269FE5B5134F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F01-43A6-9464-269FE5B5134F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F01-43A6-9464-269FE5B5134F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F01-43A6-9464-269FE5B5134F}"/>
              </c:ext>
            </c:extLst>
          </c:dPt>
          <c:dPt>
            <c:idx val="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F01-43A6-9464-269FE5B5134F}"/>
              </c:ext>
            </c:extLst>
          </c:dPt>
          <c:dPt>
            <c:idx val="8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F01-43A6-9464-269FE5B5134F}"/>
              </c:ext>
            </c:extLst>
          </c:dPt>
          <c:dPt>
            <c:idx val="9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F01-43A6-9464-269FE5B5134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1-43A6-9464-269FE5B5134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1-43A6-9464-269FE5B5134F}"/>
                </c:ext>
              </c:extLst>
            </c:dLbl>
            <c:dLbl>
              <c:idx val="5"/>
              <c:layout>
                <c:manualLayout>
                  <c:x val="-3.2407407407407662E-2"/>
                  <c:y val="-1.5665796344647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1-43A6-9464-269FE5B5134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1-43A6-9464-269FE5B5134F}"/>
                </c:ext>
              </c:extLst>
            </c:dLbl>
            <c:dLbl>
              <c:idx val="7"/>
              <c:layout>
                <c:manualLayout>
                  <c:x val="-9.8982244482662227E-2"/>
                  <c:y val="-0.28920465816688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1-43A6-9464-269FE5B5134F}"/>
                </c:ext>
              </c:extLst>
            </c:dLbl>
            <c:dLbl>
              <c:idx val="8"/>
              <c:layout>
                <c:manualLayout>
                  <c:x val="-2.4691355879818064E-2"/>
                  <c:y val="-0.276794085140439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1-43A6-9464-269FE5B5134F}"/>
                </c:ext>
              </c:extLst>
            </c:dLbl>
            <c:dLbl>
              <c:idx val="9"/>
              <c:layout>
                <c:manualLayout>
                  <c:x val="5.1589143037727707E-2"/>
                  <c:y val="-0.271829855929862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1-43A6-9464-269FE5B5134F}"/>
                </c:ext>
              </c:extLst>
            </c:dLbl>
            <c:numFmt formatCode="0.0%" sourceLinked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  <a:beve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'【D】見える化-暴落・リバランス'!$H$86:$H$95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2米国債など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'【D】見える化-暴落・リバランス'!$I$86:$I$95</c:f>
              <c:numCache>
                <c:formatCode>#,##0_ ;[Red]\-#,##0\ </c:formatCode>
                <c:ptCount val="10"/>
                <c:pt idx="1">
                  <c:v>2376512.4</c:v>
                </c:pt>
                <c:pt idx="2">
                  <c:v>336207.6</c:v>
                </c:pt>
                <c:pt idx="4">
                  <c:v>3260063</c:v>
                </c:pt>
                <c:pt idx="5">
                  <c:v>816398</c:v>
                </c:pt>
                <c:pt idx="7">
                  <c:v>476474</c:v>
                </c:pt>
                <c:pt idx="8">
                  <c:v>358553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F01-43A6-9464-269FE5B5134F}"/>
            </c:ext>
          </c:extLst>
        </c:ser>
        <c:ser>
          <c:idx val="1"/>
          <c:order val="1"/>
          <c:spPr>
            <a:ln w="57150">
              <a:solidFill>
                <a:srgbClr val="1F497D">
                  <a:lumMod val="60000"/>
                  <a:lumOff val="40000"/>
                  <a:alpha val="52000"/>
                </a:srgbClr>
              </a:solidFill>
            </a:ln>
          </c:spPr>
          <c:dPt>
            <c:idx val="0"/>
            <c:bubble3D val="0"/>
            <c:spPr>
              <a:solidFill>
                <a:srgbClr val="92D05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F01-43A6-9464-269FE5B5134F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F01-43A6-9464-269FE5B5134F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9F01-43A6-9464-269FE5B5134F}"/>
              </c:ext>
            </c:extLst>
          </c:dPt>
          <c:dLbls>
            <c:dLbl>
              <c:idx val="0"/>
              <c:layout>
                <c:manualLayout>
                  <c:x val="6.5338534072130307E-3"/>
                  <c:y val="-4.75506945443834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1-43A6-9464-269FE5B5134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F01-43A6-9464-269FE5B5134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F01-43A6-9464-269FE5B5134F}"/>
                </c:ext>
              </c:extLst>
            </c:dLbl>
            <c:dLbl>
              <c:idx val="3"/>
              <c:layout>
                <c:manualLayout>
                  <c:x val="-2.2726018785716492E-2"/>
                  <c:y val="7.75010846316479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F01-43A6-9464-269FE5B5134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F01-43A6-9464-269FE5B5134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F01-43A6-9464-269FE5B5134F}"/>
                </c:ext>
              </c:extLst>
            </c:dLbl>
            <c:dLbl>
              <c:idx val="6"/>
              <c:layout>
                <c:manualLayout>
                  <c:x val="1.3149697751195734E-2"/>
                  <c:y val="-3.836809101791146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aseline="0"/>
                      <a:t>3</a:t>
                    </a:r>
                    <a:r>
                      <a:rPr lang="ja-JP" altLang="en-US" sz="1000" baseline="0"/>
                      <a:t>貴金属･ｺﾓ・仮通
</a:t>
                    </a:r>
                    <a:r>
                      <a:rPr lang="en-US" altLang="ja-JP" sz="1000" baseline="0"/>
                      <a:t>4.6%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9F01-43A6-9464-269FE5B5134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F01-43A6-9464-269FE5B5134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F01-43A6-9464-269FE5B5134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F01-43A6-9464-269FE5B5134F}"/>
                </c:ext>
              </c:extLst>
            </c:dLbl>
            <c:numFmt formatCode="0.0%" sourceLinked="0"/>
            <c:spPr>
              <a:solidFill>
                <a:srgbClr val="F79646">
                  <a:lumMod val="40000"/>
                  <a:lumOff val="60000"/>
                </a:srgbClr>
              </a:solidFill>
              <a:ln w="25400">
                <a:solidFill>
                  <a:srgbClr val="FF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1100" b="1" i="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'【D】見える化-暴落・リバランス'!$H$86:$H$95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2米国債など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'【D】見える化-暴落・リバランス'!$J$86:$J$95</c:f>
              <c:numCache>
                <c:formatCode>#,##0_);[Red]\(#,##0\)</c:formatCode>
                <c:ptCount val="10"/>
                <c:pt idx="0">
                  <c:v>2712720</c:v>
                </c:pt>
                <c:pt idx="3">
                  <c:v>4076461</c:v>
                </c:pt>
                <c:pt idx="6">
                  <c:v>835027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F01-43A6-9464-269FE5B51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6"/>
      </c:doughnutChart>
    </c:plotArea>
    <c:plotVisOnly val="1"/>
    <c:dispBlanksAs val="zero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600" baseline="0"/>
              <a:t>【</a:t>
            </a:r>
            <a:r>
              <a:rPr lang="ja-JP" altLang="en-US" sz="1600" baseline="0"/>
              <a:t>暴落後・リバランス用</a:t>
            </a:r>
            <a:r>
              <a:rPr lang="en-US" altLang="ja-JP" sz="1600" baseline="0"/>
              <a:t>】</a:t>
            </a:r>
            <a:r>
              <a:rPr lang="ja-JP" altLang="en-US" sz="1600" baseline="0"/>
              <a:t>ポートフォリオ</a:t>
            </a:r>
            <a:endParaRPr lang="ja-JP" altLang="en-US" sz="1600"/>
          </a:p>
        </c:rich>
      </c:tx>
      <c:layout>
        <c:manualLayout>
          <c:xMode val="edge"/>
          <c:yMode val="edge"/>
          <c:x val="8.7420837612689734E-2"/>
          <c:y val="3.1820961311133815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7026404727947891"/>
          <c:y val="0.2000377203243166"/>
          <c:w val="0.66728110855277301"/>
          <c:h val="0.75065477987845464"/>
        </c:manualLayout>
      </c:layout>
      <c:doughnutChart>
        <c:varyColors val="1"/>
        <c:ser>
          <c:idx val="0"/>
          <c:order val="0"/>
          <c:spPr>
            <a:ln w="44450">
              <a:solidFill>
                <a:schemeClr val="bg1"/>
              </a:solidFill>
            </a:ln>
          </c:spPr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892-429D-9CBB-CE393A6A6FB4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892-429D-9CBB-CE393A6A6FB4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892-429D-9CBB-CE393A6A6FB4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892-429D-9CBB-CE393A6A6FB4}"/>
              </c:ext>
            </c:extLst>
          </c:dPt>
          <c:dPt>
            <c:idx val="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892-429D-9CBB-CE393A6A6FB4}"/>
              </c:ext>
            </c:extLst>
          </c:dPt>
          <c:dPt>
            <c:idx val="8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892-429D-9CBB-CE393A6A6FB4}"/>
              </c:ext>
            </c:extLst>
          </c:dPt>
          <c:dPt>
            <c:idx val="9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892-429D-9CBB-CE393A6A6FB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892-429D-9CBB-CE393A6A6F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892-429D-9CBB-CE393A6A6FB4}"/>
                </c:ext>
              </c:extLst>
            </c:dLbl>
            <c:dLbl>
              <c:idx val="5"/>
              <c:layout>
                <c:manualLayout>
                  <c:x val="-3.2407407407407662E-2"/>
                  <c:y val="-1.5665796344647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92-429D-9CBB-CE393A6A6FB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892-429D-9CBB-CE393A6A6FB4}"/>
                </c:ext>
              </c:extLst>
            </c:dLbl>
            <c:dLbl>
              <c:idx val="7"/>
              <c:layout>
                <c:manualLayout>
                  <c:x val="-9.8982244482662227E-2"/>
                  <c:y val="-0.28920465816688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92-429D-9CBB-CE393A6A6FB4}"/>
                </c:ext>
              </c:extLst>
            </c:dLbl>
            <c:dLbl>
              <c:idx val="8"/>
              <c:layout>
                <c:manualLayout>
                  <c:x val="-2.4691355879818064E-2"/>
                  <c:y val="-0.276794085140439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92-429D-9CBB-CE393A6A6FB4}"/>
                </c:ext>
              </c:extLst>
            </c:dLbl>
            <c:dLbl>
              <c:idx val="9"/>
              <c:layout>
                <c:manualLayout>
                  <c:x val="5.1589143037727707E-2"/>
                  <c:y val="-0.271829855929862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92-429D-9CBB-CE393A6A6FB4}"/>
                </c:ext>
              </c:extLst>
            </c:dLbl>
            <c:numFmt formatCode="0.0%" sourceLinked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  <a:beve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'【D】見える化-暴落・リバランス'!$H$120:$H$129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2米国債など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'【D】見える化-暴落・リバランス'!$I$120:$I$129</c:f>
              <c:numCache>
                <c:formatCode>#,##0_ ;[Red]\-#,##0\ </c:formatCode>
                <c:ptCount val="10"/>
                <c:pt idx="1">
                  <c:v>2476512.4</c:v>
                </c:pt>
                <c:pt idx="2">
                  <c:v>589540.6</c:v>
                </c:pt>
                <c:pt idx="4">
                  <c:v>2906730</c:v>
                </c:pt>
                <c:pt idx="5">
                  <c:v>816398</c:v>
                </c:pt>
                <c:pt idx="7">
                  <c:v>476474</c:v>
                </c:pt>
                <c:pt idx="8">
                  <c:v>358553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892-429D-9CBB-CE393A6A6FB4}"/>
            </c:ext>
          </c:extLst>
        </c:ser>
        <c:ser>
          <c:idx val="1"/>
          <c:order val="1"/>
          <c:spPr>
            <a:ln w="57150">
              <a:solidFill>
                <a:srgbClr val="1F497D">
                  <a:lumMod val="60000"/>
                  <a:lumOff val="40000"/>
                  <a:alpha val="52000"/>
                </a:srgbClr>
              </a:solidFill>
            </a:ln>
          </c:spPr>
          <c:dPt>
            <c:idx val="0"/>
            <c:bubble3D val="0"/>
            <c:spPr>
              <a:solidFill>
                <a:srgbClr val="92D05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892-429D-9CBB-CE393A6A6FB4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892-429D-9CBB-CE393A6A6FB4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4892-429D-9CBB-CE393A6A6FB4}"/>
              </c:ext>
            </c:extLst>
          </c:dPt>
          <c:dLbls>
            <c:dLbl>
              <c:idx val="0"/>
              <c:layout>
                <c:manualLayout>
                  <c:x val="6.5338534072130307E-3"/>
                  <c:y val="-4.75506945443834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892-429D-9CBB-CE393A6A6F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892-429D-9CBB-CE393A6A6F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892-429D-9CBB-CE393A6A6FB4}"/>
                </c:ext>
              </c:extLst>
            </c:dLbl>
            <c:dLbl>
              <c:idx val="3"/>
              <c:layout>
                <c:manualLayout>
                  <c:x val="-2.2726018785716492E-2"/>
                  <c:y val="7.75010846316479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892-429D-9CBB-CE393A6A6F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892-429D-9CBB-CE393A6A6F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892-429D-9CBB-CE393A6A6FB4}"/>
                </c:ext>
              </c:extLst>
            </c:dLbl>
            <c:dLbl>
              <c:idx val="6"/>
              <c:layout>
                <c:manualLayout>
                  <c:x val="-5.4333452220910999E-3"/>
                  <c:y val="-2.207107547139432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aseline="0"/>
                      <a:t>3</a:t>
                    </a:r>
                    <a:r>
                      <a:rPr lang="ja-JP" altLang="en-US" sz="1000" baseline="0"/>
                      <a:t>貴金属･ｺﾓ・仮通
</a:t>
                    </a:r>
                    <a:r>
                      <a:rPr lang="en-US" altLang="ja-JP" sz="1000" baseline="0"/>
                      <a:t>4.6%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4892-429D-9CBB-CE393A6A6FB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892-429D-9CBB-CE393A6A6FB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892-429D-9CBB-CE393A6A6FB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892-429D-9CBB-CE393A6A6FB4}"/>
                </c:ext>
              </c:extLst>
            </c:dLbl>
            <c:numFmt formatCode="0.0%" sourceLinked="0"/>
            <c:spPr>
              <a:solidFill>
                <a:srgbClr val="F79646">
                  <a:lumMod val="40000"/>
                  <a:lumOff val="60000"/>
                </a:srgbClr>
              </a:solidFill>
              <a:ln w="25400">
                <a:solidFill>
                  <a:srgbClr val="FF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1100" b="1" i="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'【D】見える化-暴落・リバランス'!$H$120:$H$129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2米国債など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'【D】見える化-暴落・リバランス'!$J$120:$J$129</c:f>
              <c:numCache>
                <c:formatCode>#,##0_);[Red]\(#,##0\)</c:formatCode>
                <c:ptCount val="10"/>
                <c:pt idx="0">
                  <c:v>3066053</c:v>
                </c:pt>
                <c:pt idx="3">
                  <c:v>3723128</c:v>
                </c:pt>
                <c:pt idx="6">
                  <c:v>835027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4892-429D-9CBB-CE393A6A6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6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baseline="0"/>
              <a:t>【</a:t>
            </a:r>
            <a:r>
              <a:rPr lang="ja-JP" altLang="en-US" baseline="0"/>
              <a:t>調整用</a:t>
            </a:r>
            <a:r>
              <a:rPr lang="en-US" altLang="ja-JP" baseline="0"/>
              <a:t>】</a:t>
            </a:r>
            <a:r>
              <a:rPr lang="ja-JP" altLang="en-US" baseline="0"/>
              <a:t>ポートフォリオ</a:t>
            </a:r>
            <a:endParaRPr lang="ja-JP" altLang="en-US"/>
          </a:p>
        </c:rich>
      </c:tx>
      <c:layout>
        <c:manualLayout>
          <c:xMode val="edge"/>
          <c:yMode val="edge"/>
          <c:x val="0.15930485948246975"/>
          <c:y val="2.9785375263480452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7026404727947891"/>
          <c:y val="0.2000377203243166"/>
          <c:w val="0.66728110855277323"/>
          <c:h val="0.75065477987845464"/>
        </c:manualLayout>
      </c:layout>
      <c:doughnutChart>
        <c:varyColors val="1"/>
        <c:ser>
          <c:idx val="0"/>
          <c:order val="0"/>
          <c:spPr>
            <a:ln w="44450">
              <a:solidFill>
                <a:schemeClr val="bg1"/>
              </a:solidFill>
            </a:ln>
          </c:spPr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2D9-4EDD-A650-BDF5931077B6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2D9-4EDD-A650-BDF5931077B6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2D9-4EDD-A650-BDF5931077B6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2D9-4EDD-A650-BDF5931077B6}"/>
              </c:ext>
            </c:extLst>
          </c:dPt>
          <c:dPt>
            <c:idx val="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2D9-4EDD-A650-BDF5931077B6}"/>
              </c:ext>
            </c:extLst>
          </c:dPt>
          <c:dPt>
            <c:idx val="8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2D9-4EDD-A650-BDF5931077B6}"/>
              </c:ext>
            </c:extLst>
          </c:dPt>
          <c:dPt>
            <c:idx val="9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2D9-4EDD-A650-BDF5931077B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2D9-4EDD-A650-BDF5931077B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2D9-4EDD-A650-BDF5931077B6}"/>
                </c:ext>
              </c:extLst>
            </c:dLbl>
            <c:dLbl>
              <c:idx val="5"/>
              <c:layout>
                <c:manualLayout>
                  <c:x val="-3.2407407407407676E-2"/>
                  <c:y val="-1.5665796344647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D9-4EDD-A650-BDF5931077B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2D9-4EDD-A650-BDF5931077B6}"/>
                </c:ext>
              </c:extLst>
            </c:dLbl>
            <c:dLbl>
              <c:idx val="7"/>
              <c:layout>
                <c:manualLayout>
                  <c:x val="-9.8982244482662227E-2"/>
                  <c:y val="-0.28920465816688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D9-4EDD-A650-BDF5931077B6}"/>
                </c:ext>
              </c:extLst>
            </c:dLbl>
            <c:dLbl>
              <c:idx val="8"/>
              <c:layout>
                <c:manualLayout>
                  <c:x val="-2.4691355879818078E-2"/>
                  <c:y val="-0.276794085140439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D9-4EDD-A650-BDF5931077B6}"/>
                </c:ext>
              </c:extLst>
            </c:dLbl>
            <c:dLbl>
              <c:idx val="9"/>
              <c:layout>
                <c:manualLayout>
                  <c:x val="5.1589143037727707E-2"/>
                  <c:y val="-0.27182985592986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D9-4EDD-A650-BDF5931077B6}"/>
                </c:ext>
              </c:extLst>
            </c:dLbl>
            <c:numFmt formatCode="0.0%" sourceLinked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  <a:beve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'【D】見える化-暴落・リバランス'!$H$54:$H$63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2米国債など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'【D】見える化-暴落・リバランス'!$I$54:$I$63</c:f>
              <c:numCache>
                <c:formatCode>#,##0_ ;[Red]\-#,##0\ </c:formatCode>
                <c:ptCount val="10"/>
                <c:pt idx="1">
                  <c:v>3960854</c:v>
                </c:pt>
                <c:pt idx="2">
                  <c:v>560346</c:v>
                </c:pt>
                <c:pt idx="4">
                  <c:v>3260063</c:v>
                </c:pt>
                <c:pt idx="5">
                  <c:v>816398</c:v>
                </c:pt>
                <c:pt idx="7">
                  <c:v>476474</c:v>
                </c:pt>
                <c:pt idx="8">
                  <c:v>358553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2D9-4EDD-A650-BDF5931077B6}"/>
            </c:ext>
          </c:extLst>
        </c:ser>
        <c:ser>
          <c:idx val="1"/>
          <c:order val="1"/>
          <c:spPr>
            <a:ln w="57150">
              <a:solidFill>
                <a:srgbClr val="1F497D">
                  <a:lumMod val="60000"/>
                  <a:lumOff val="40000"/>
                  <a:alpha val="52000"/>
                </a:srgbClr>
              </a:solidFill>
            </a:ln>
          </c:spPr>
          <c:dPt>
            <c:idx val="0"/>
            <c:bubble3D val="0"/>
            <c:spPr>
              <a:solidFill>
                <a:srgbClr val="92D05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2D9-4EDD-A650-BDF5931077B6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2D9-4EDD-A650-BDF5931077B6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F2D9-4EDD-A650-BDF5931077B6}"/>
              </c:ext>
            </c:extLst>
          </c:dPt>
          <c:dLbls>
            <c:dLbl>
              <c:idx val="0"/>
              <c:layout>
                <c:manualLayout>
                  <c:x val="6.533853407213035E-3"/>
                  <c:y val="-4.75506945443834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2D9-4EDD-A650-BDF5931077B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2D9-4EDD-A650-BDF5931077B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2D9-4EDD-A650-BDF5931077B6}"/>
                </c:ext>
              </c:extLst>
            </c:dLbl>
            <c:dLbl>
              <c:idx val="3"/>
              <c:layout>
                <c:manualLayout>
                  <c:x val="-2.2726018785716492E-2"/>
                  <c:y val="7.75010846316479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2D9-4EDD-A650-BDF5931077B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2D9-4EDD-A650-BDF5931077B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2D9-4EDD-A650-BDF5931077B6}"/>
                </c:ext>
              </c:extLst>
            </c:dLbl>
            <c:dLbl>
              <c:idx val="6"/>
              <c:layout>
                <c:manualLayout>
                  <c:x val="1.3149697751195734E-2"/>
                  <c:y val="-3.836809101791146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aseline="0"/>
                      <a:t>3</a:t>
                    </a:r>
                    <a:r>
                      <a:rPr lang="ja-JP" altLang="en-US" sz="1000" baseline="0"/>
                      <a:t>貴金属･ｺﾓ・仮通
</a:t>
                    </a:r>
                    <a:r>
                      <a:rPr lang="en-US" altLang="ja-JP" sz="1000" baseline="0"/>
                      <a:t>4.6%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F2D9-4EDD-A650-BDF5931077B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2D9-4EDD-A650-BDF5931077B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2D9-4EDD-A650-BDF5931077B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2D9-4EDD-A650-BDF5931077B6}"/>
                </c:ext>
              </c:extLst>
            </c:dLbl>
            <c:numFmt formatCode="0.0%" sourceLinked="0"/>
            <c:spPr>
              <a:solidFill>
                <a:srgbClr val="F79646">
                  <a:lumMod val="40000"/>
                  <a:lumOff val="60000"/>
                </a:srgbClr>
              </a:solidFill>
              <a:ln w="25400">
                <a:solidFill>
                  <a:srgbClr val="FF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1100" b="1" i="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'【D】見える化-暴落・リバランス'!$H$54:$H$63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2米国債など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'【D】見える化-暴落・リバランス'!$J$54:$J$63</c:f>
              <c:numCache>
                <c:formatCode>#,##0_);[Red]\(#,##0\)</c:formatCode>
                <c:ptCount val="10"/>
                <c:pt idx="0">
                  <c:v>4521200</c:v>
                </c:pt>
                <c:pt idx="3">
                  <c:v>4076461</c:v>
                </c:pt>
                <c:pt idx="6">
                  <c:v>835027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2D9-4EDD-A650-BDF593107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6"/>
      </c:doughnutChart>
    </c:plotArea>
    <c:plotVisOnly val="1"/>
    <c:dispBlanksAs val="zero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baseline="0"/>
              <a:t>【</a:t>
            </a:r>
            <a:r>
              <a:rPr lang="ja-JP" altLang="en-US" baseline="0"/>
              <a:t>現在</a:t>
            </a:r>
            <a:r>
              <a:rPr lang="en-US" altLang="ja-JP" baseline="0"/>
              <a:t>】</a:t>
            </a:r>
            <a:r>
              <a:rPr lang="ja-JP" altLang="en-US" baseline="0"/>
              <a:t>ポートフォリオ</a:t>
            </a:r>
            <a:endParaRPr lang="ja-JP" altLang="en-US"/>
          </a:p>
        </c:rich>
      </c:tx>
      <c:layout>
        <c:manualLayout>
          <c:xMode val="edge"/>
          <c:yMode val="edge"/>
          <c:x val="0.15930485948246986"/>
          <c:y val="2.9785375263480452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7026404727947891"/>
          <c:y val="0.2000377203243166"/>
          <c:w val="0.66728110855277345"/>
          <c:h val="0.75065477987845464"/>
        </c:manualLayout>
      </c:layout>
      <c:doughnutChart>
        <c:varyColors val="1"/>
        <c:ser>
          <c:idx val="0"/>
          <c:order val="0"/>
          <c:spPr>
            <a:ln w="44450">
              <a:solidFill>
                <a:schemeClr val="bg1"/>
              </a:solidFill>
            </a:ln>
          </c:spPr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A82-4AF9-97F0-26FED394A2B4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A82-4AF9-97F0-26FED394A2B4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A82-4AF9-97F0-26FED394A2B4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A82-4AF9-97F0-26FED394A2B4}"/>
              </c:ext>
            </c:extLst>
          </c:dPt>
          <c:dPt>
            <c:idx val="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A82-4AF9-97F0-26FED394A2B4}"/>
              </c:ext>
            </c:extLst>
          </c:dPt>
          <c:dPt>
            <c:idx val="8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BA82-4AF9-97F0-26FED394A2B4}"/>
              </c:ext>
            </c:extLst>
          </c:dPt>
          <c:dPt>
            <c:idx val="9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A82-4AF9-97F0-26FED394A2B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82-4AF9-97F0-26FED394A2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82-4AF9-97F0-26FED394A2B4}"/>
                </c:ext>
              </c:extLst>
            </c:dLbl>
            <c:dLbl>
              <c:idx val="5"/>
              <c:layout>
                <c:manualLayout>
                  <c:x val="-3.240740740740769E-2"/>
                  <c:y val="-1.5665796344647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82-4AF9-97F0-26FED394A2B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82-4AF9-97F0-26FED394A2B4}"/>
                </c:ext>
              </c:extLst>
            </c:dLbl>
            <c:dLbl>
              <c:idx val="7"/>
              <c:layout>
                <c:manualLayout>
                  <c:x val="-9.8982244482662227E-2"/>
                  <c:y val="-0.28920465816688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82-4AF9-97F0-26FED394A2B4}"/>
                </c:ext>
              </c:extLst>
            </c:dLbl>
            <c:dLbl>
              <c:idx val="8"/>
              <c:layout>
                <c:manualLayout>
                  <c:x val="-2.4691355879818088E-2"/>
                  <c:y val="-0.276794085140439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82-4AF9-97F0-26FED394A2B4}"/>
                </c:ext>
              </c:extLst>
            </c:dLbl>
            <c:dLbl>
              <c:idx val="9"/>
              <c:layout>
                <c:manualLayout>
                  <c:x val="5.1589143037727707E-2"/>
                  <c:y val="-0.27182985592986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82-4AF9-97F0-26FED394A2B4}"/>
                </c:ext>
              </c:extLst>
            </c:dLbl>
            <c:numFmt formatCode="0.0%" sourceLinked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  <a:beve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'【D】見える化-暴落・リバランス'!$H$23:$H$32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2米国債など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'【D】見える化-暴落・リバランス'!$I$23:$I$32</c:f>
              <c:numCache>
                <c:formatCode>#,##0_ ;[Red]\-#,##0\ </c:formatCode>
                <c:ptCount val="10"/>
                <c:pt idx="1">
                  <c:v>3960854</c:v>
                </c:pt>
                <c:pt idx="2">
                  <c:v>527013</c:v>
                </c:pt>
                <c:pt idx="4">
                  <c:v>3293396</c:v>
                </c:pt>
                <c:pt idx="5">
                  <c:v>816398</c:v>
                </c:pt>
                <c:pt idx="7">
                  <c:v>476474</c:v>
                </c:pt>
                <c:pt idx="8">
                  <c:v>358553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A82-4AF9-97F0-26FED394A2B4}"/>
            </c:ext>
          </c:extLst>
        </c:ser>
        <c:ser>
          <c:idx val="1"/>
          <c:order val="1"/>
          <c:spPr>
            <a:ln w="57150">
              <a:solidFill>
                <a:srgbClr val="1F497D">
                  <a:lumMod val="60000"/>
                  <a:lumOff val="40000"/>
                  <a:alpha val="52000"/>
                </a:srgbClr>
              </a:solidFill>
            </a:ln>
          </c:spPr>
          <c:dPt>
            <c:idx val="0"/>
            <c:bubble3D val="0"/>
            <c:spPr>
              <a:solidFill>
                <a:srgbClr val="92D05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BA82-4AF9-97F0-26FED394A2B4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BA82-4AF9-97F0-26FED394A2B4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BA82-4AF9-97F0-26FED394A2B4}"/>
              </c:ext>
            </c:extLst>
          </c:dPt>
          <c:dLbls>
            <c:dLbl>
              <c:idx val="0"/>
              <c:layout>
                <c:manualLayout>
                  <c:x val="6.5338534072130403E-3"/>
                  <c:y val="-4.75506945443834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A82-4AF9-97F0-26FED394A2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A82-4AF9-97F0-26FED394A2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A82-4AF9-97F0-26FED394A2B4}"/>
                </c:ext>
              </c:extLst>
            </c:dLbl>
            <c:dLbl>
              <c:idx val="3"/>
              <c:layout>
                <c:manualLayout>
                  <c:x val="-2.2726018785716492E-2"/>
                  <c:y val="7.75010846316479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A82-4AF9-97F0-26FED394A2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A82-4AF9-97F0-26FED394A2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A82-4AF9-97F0-26FED394A2B4}"/>
                </c:ext>
              </c:extLst>
            </c:dLbl>
            <c:dLbl>
              <c:idx val="6"/>
              <c:layout>
                <c:manualLayout>
                  <c:x val="1.3149697751195734E-2"/>
                  <c:y val="-3.836809101791146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aseline="0"/>
                      <a:t>3</a:t>
                    </a:r>
                    <a:r>
                      <a:rPr lang="ja-JP" altLang="en-US" sz="1000" baseline="0"/>
                      <a:t>貴金属･ｺﾓ・仮通
</a:t>
                    </a:r>
                    <a:r>
                      <a:rPr lang="en-US" altLang="ja-JP" sz="1000" baseline="0"/>
                      <a:t>4.6%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BA82-4AF9-97F0-26FED394A2B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A82-4AF9-97F0-26FED394A2B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A82-4AF9-97F0-26FED394A2B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A82-4AF9-97F0-26FED394A2B4}"/>
                </c:ext>
              </c:extLst>
            </c:dLbl>
            <c:numFmt formatCode="0.0%" sourceLinked="0"/>
            <c:spPr>
              <a:solidFill>
                <a:srgbClr val="F79646">
                  <a:lumMod val="40000"/>
                  <a:lumOff val="60000"/>
                </a:srgbClr>
              </a:solidFill>
              <a:ln w="25400">
                <a:solidFill>
                  <a:srgbClr val="FF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1100" b="1" i="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'【D】見える化-暴落・リバランス'!$H$23:$H$32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2米国債など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'【D】見える化-暴落・リバランス'!$J$23:$J$32</c:f>
              <c:numCache>
                <c:formatCode>#,##0_);[Red]\(#,##0\)</c:formatCode>
                <c:ptCount val="10"/>
                <c:pt idx="0">
                  <c:v>4487867</c:v>
                </c:pt>
                <c:pt idx="3">
                  <c:v>4109794</c:v>
                </c:pt>
                <c:pt idx="6">
                  <c:v>835027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A82-4AF9-97F0-26FED394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6"/>
      </c:doughnutChart>
    </c:plotArea>
    <c:plotVisOnly val="1"/>
    <c:dispBlanksAs val="zero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613725" cy="24698325"/>
    <xdr:pic>
      <xdr:nvPicPr>
        <xdr:cNvPr id="2" name="図 1">
          <a:extLst>
            <a:ext uri="{FF2B5EF4-FFF2-40B4-BE49-F238E27FC236}">
              <a16:creationId xmlns:a16="http://schemas.microsoft.com/office/drawing/2014/main" id="{87CBBF80-D72F-4587-AB5C-6E8A2BBDB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613725" cy="2469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647700</xdr:colOff>
      <xdr:row>112</xdr:row>
      <xdr:rowOff>0</xdr:rowOff>
    </xdr:from>
    <xdr:to>
      <xdr:col>48</xdr:col>
      <xdr:colOff>38100</xdr:colOff>
      <xdr:row>119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8064A85-8214-44DB-80B1-B74D9A6A5EAF}"/>
            </a:ext>
          </a:extLst>
        </xdr:cNvPr>
        <xdr:cNvSpPr/>
      </xdr:nvSpPr>
      <xdr:spPr>
        <a:xfrm>
          <a:off x="647700" y="25603200"/>
          <a:ext cx="32308800" cy="1676400"/>
        </a:xfrm>
        <a:prstGeom prst="rect">
          <a:avLst/>
        </a:prstGeom>
        <a:solidFill>
          <a:schemeClr val="bg1"/>
        </a:solidFill>
        <a:ln w="762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en-US" altLang="ja-JP" sz="6600" b="1">
              <a:solidFill>
                <a:sysClr val="windowText" lastClr="000000"/>
              </a:solidFill>
            </a:rPr>
            <a:t>※</a:t>
          </a:r>
          <a:r>
            <a:rPr kumimoji="1" lang="ja-JP" altLang="en-US" sz="6600" b="1">
              <a:solidFill>
                <a:sysClr val="windowText" lastClr="000000"/>
              </a:solidFill>
            </a:rPr>
            <a:t>マネーフォワード</a:t>
          </a:r>
          <a:r>
            <a:rPr kumimoji="1" lang="en-US" altLang="ja-JP" sz="6600" b="1">
              <a:solidFill>
                <a:sysClr val="windowText" lastClr="000000"/>
              </a:solidFill>
            </a:rPr>
            <a:t>ME</a:t>
          </a:r>
          <a:r>
            <a:rPr kumimoji="1" lang="ja-JP" altLang="en-US" sz="6600" b="1">
              <a:solidFill>
                <a:sysClr val="windowText" lastClr="000000"/>
              </a:solidFill>
            </a:rPr>
            <a:t>版は、他の銀行・証券会社も表示形式は全て同じ</a:t>
          </a:r>
          <a:endParaRPr kumimoji="1" lang="en-US" altLang="ja-JP" sz="66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21773</xdr:colOff>
      <xdr:row>72</xdr:row>
      <xdr:rowOff>38780</xdr:rowOff>
    </xdr:from>
    <xdr:to>
      <xdr:col>14</xdr:col>
      <xdr:colOff>593273</xdr:colOff>
      <xdr:row>96</xdr:row>
      <xdr:rowOff>210230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43ED820-766B-485A-B6D3-E514E62A4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23950</xdr:colOff>
      <xdr:row>105</xdr:row>
      <xdr:rowOff>333375</xdr:rowOff>
    </xdr:from>
    <xdr:to>
      <xdr:col>14</xdr:col>
      <xdr:colOff>595450</xdr:colOff>
      <xdr:row>130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620E7A2-93A2-47CC-83FA-C19C85F04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57149</xdr:colOff>
      <xdr:row>39</xdr:row>
      <xdr:rowOff>308881</xdr:rowOff>
    </xdr:from>
    <xdr:to>
      <xdr:col>14</xdr:col>
      <xdr:colOff>628649</xdr:colOff>
      <xdr:row>65</xdr:row>
      <xdr:rowOff>24491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F9F32EC-B243-4A5A-A9C5-35F2E8047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74839</xdr:colOff>
      <xdr:row>7</xdr:row>
      <xdr:rowOff>8845</xdr:rowOff>
    </xdr:from>
    <xdr:to>
      <xdr:col>14</xdr:col>
      <xdr:colOff>646339</xdr:colOff>
      <xdr:row>32</xdr:row>
      <xdr:rowOff>309563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52CCDC7-170A-4F92-A561-39CCC7F78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40</xdr:row>
      <xdr:rowOff>142875</xdr:rowOff>
    </xdr:from>
    <xdr:to>
      <xdr:col>6</xdr:col>
      <xdr:colOff>161925</xdr:colOff>
      <xdr:row>42</xdr:row>
      <xdr:rowOff>76200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7E61230-B7FB-4E04-A4F2-BCED03A951C5}"/>
            </a:ext>
          </a:extLst>
        </xdr:cNvPr>
        <xdr:cNvCxnSpPr/>
      </xdr:nvCxnSpPr>
      <xdr:spPr>
        <a:xfrm flipV="1">
          <a:off x="6697980" y="9660255"/>
          <a:ext cx="1647825" cy="4133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1609725</xdr:colOff>
      <xdr:row>41</xdr:row>
      <xdr:rowOff>95250</xdr:rowOff>
    </xdr:from>
    <xdr:to>
      <xdr:col>6</xdr:col>
      <xdr:colOff>142875</xdr:colOff>
      <xdr:row>45</xdr:row>
      <xdr:rowOff>76201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F2DCF7E-0B68-4B1F-B1DA-687D36736EE2}"/>
            </a:ext>
          </a:extLst>
        </xdr:cNvPr>
        <xdr:cNvCxnSpPr/>
      </xdr:nvCxnSpPr>
      <xdr:spPr>
        <a:xfrm flipV="1">
          <a:off x="6699885" y="9856470"/>
          <a:ext cx="1626870" cy="94107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1401537</xdr:colOff>
      <xdr:row>43</xdr:row>
      <xdr:rowOff>144237</xdr:rowOff>
    </xdr:from>
    <xdr:to>
      <xdr:col>6</xdr:col>
      <xdr:colOff>179615</xdr:colOff>
      <xdr:row>52</xdr:row>
      <xdr:rowOff>153761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F1B35675-66F9-4DEF-9A6A-F21E3C7360F4}"/>
            </a:ext>
          </a:extLst>
        </xdr:cNvPr>
        <xdr:cNvCxnSpPr/>
      </xdr:nvCxnSpPr>
      <xdr:spPr>
        <a:xfrm flipV="1">
          <a:off x="6636477" y="10385517"/>
          <a:ext cx="1727018" cy="215074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45</xdr:row>
      <xdr:rowOff>171451</xdr:rowOff>
    </xdr:from>
    <xdr:to>
      <xdr:col>6</xdr:col>
      <xdr:colOff>190500</xdr:colOff>
      <xdr:row>56</xdr:row>
      <xdr:rowOff>104775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DF8B92D2-FB61-4EF0-8A88-B41469002FED}"/>
            </a:ext>
          </a:extLst>
        </xdr:cNvPr>
        <xdr:cNvCxnSpPr/>
      </xdr:nvCxnSpPr>
      <xdr:spPr>
        <a:xfrm flipV="1">
          <a:off x="6707505" y="10892791"/>
          <a:ext cx="1666875" cy="253936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47</xdr:row>
      <xdr:rowOff>123826</xdr:rowOff>
    </xdr:from>
    <xdr:to>
      <xdr:col>6</xdr:col>
      <xdr:colOff>180975</xdr:colOff>
      <xdr:row>60</xdr:row>
      <xdr:rowOff>133350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15E3421A-FF83-420D-B485-F80FA5DCDADC}"/>
            </a:ext>
          </a:extLst>
        </xdr:cNvPr>
        <xdr:cNvCxnSpPr/>
      </xdr:nvCxnSpPr>
      <xdr:spPr>
        <a:xfrm flipV="1">
          <a:off x="6697980" y="11332846"/>
          <a:ext cx="1666875" cy="307276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49</xdr:row>
      <xdr:rowOff>123826</xdr:rowOff>
    </xdr:from>
    <xdr:to>
      <xdr:col>6</xdr:col>
      <xdr:colOff>171450</xdr:colOff>
      <xdr:row>64</xdr:row>
      <xdr:rowOff>57150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9266EA5F-2CE0-4EFF-A0CD-108789B9F5C3}"/>
            </a:ext>
          </a:extLst>
        </xdr:cNvPr>
        <xdr:cNvCxnSpPr/>
      </xdr:nvCxnSpPr>
      <xdr:spPr>
        <a:xfrm flipV="1">
          <a:off x="6717030" y="11805286"/>
          <a:ext cx="1638300" cy="353758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106</xdr:row>
      <xdr:rowOff>142875</xdr:rowOff>
    </xdr:from>
    <xdr:to>
      <xdr:col>6</xdr:col>
      <xdr:colOff>161925</xdr:colOff>
      <xdr:row>108</xdr:row>
      <xdr:rowOff>76200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E6878EE2-A0BF-48F0-8572-F993F534430D}"/>
            </a:ext>
          </a:extLst>
        </xdr:cNvPr>
        <xdr:cNvCxnSpPr/>
      </xdr:nvCxnSpPr>
      <xdr:spPr>
        <a:xfrm flipV="1">
          <a:off x="6697980" y="25776555"/>
          <a:ext cx="1647825" cy="4133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106</xdr:row>
      <xdr:rowOff>142875</xdr:rowOff>
    </xdr:from>
    <xdr:to>
      <xdr:col>6</xdr:col>
      <xdr:colOff>161925</xdr:colOff>
      <xdr:row>108</xdr:row>
      <xdr:rowOff>76200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B58A1414-9E1A-4B60-9D5F-3E1F4666D2C1}"/>
            </a:ext>
          </a:extLst>
        </xdr:cNvPr>
        <xdr:cNvCxnSpPr/>
      </xdr:nvCxnSpPr>
      <xdr:spPr>
        <a:xfrm flipV="1">
          <a:off x="6697980" y="25776555"/>
          <a:ext cx="1647825" cy="4133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1609725</xdr:colOff>
      <xdr:row>107</xdr:row>
      <xdr:rowOff>95250</xdr:rowOff>
    </xdr:from>
    <xdr:to>
      <xdr:col>6</xdr:col>
      <xdr:colOff>142875</xdr:colOff>
      <xdr:row>111</xdr:row>
      <xdr:rowOff>76201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773EDBE8-4F1E-4646-B9D5-DA6D8ADF4E5C}"/>
            </a:ext>
          </a:extLst>
        </xdr:cNvPr>
        <xdr:cNvCxnSpPr/>
      </xdr:nvCxnSpPr>
      <xdr:spPr>
        <a:xfrm flipV="1">
          <a:off x="6699885" y="25972770"/>
          <a:ext cx="1626870" cy="94107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1401537</xdr:colOff>
      <xdr:row>109</xdr:row>
      <xdr:rowOff>144237</xdr:rowOff>
    </xdr:from>
    <xdr:to>
      <xdr:col>6</xdr:col>
      <xdr:colOff>179615</xdr:colOff>
      <xdr:row>118</xdr:row>
      <xdr:rowOff>153761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44333D3B-1E15-423B-9ABB-0BE4862EF948}"/>
            </a:ext>
          </a:extLst>
        </xdr:cNvPr>
        <xdr:cNvCxnSpPr/>
      </xdr:nvCxnSpPr>
      <xdr:spPr>
        <a:xfrm flipV="1">
          <a:off x="6636477" y="26501817"/>
          <a:ext cx="1727018" cy="215074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111</xdr:row>
      <xdr:rowOff>171451</xdr:rowOff>
    </xdr:from>
    <xdr:to>
      <xdr:col>6</xdr:col>
      <xdr:colOff>190500</xdr:colOff>
      <xdr:row>122</xdr:row>
      <xdr:rowOff>104775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CC4A663D-9D7E-43F2-8BE3-154FC5133DA9}"/>
            </a:ext>
          </a:extLst>
        </xdr:cNvPr>
        <xdr:cNvCxnSpPr/>
      </xdr:nvCxnSpPr>
      <xdr:spPr>
        <a:xfrm flipV="1">
          <a:off x="6707505" y="27009091"/>
          <a:ext cx="1666875" cy="253936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113</xdr:row>
      <xdr:rowOff>123826</xdr:rowOff>
    </xdr:from>
    <xdr:to>
      <xdr:col>6</xdr:col>
      <xdr:colOff>180975</xdr:colOff>
      <xdr:row>126</xdr:row>
      <xdr:rowOff>133350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1FFA3F-F842-4383-B567-AEAA79639CE6}"/>
            </a:ext>
          </a:extLst>
        </xdr:cNvPr>
        <xdr:cNvCxnSpPr/>
      </xdr:nvCxnSpPr>
      <xdr:spPr>
        <a:xfrm flipV="1">
          <a:off x="6697980" y="27449146"/>
          <a:ext cx="1666875" cy="307276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115</xdr:row>
      <xdr:rowOff>123826</xdr:rowOff>
    </xdr:from>
    <xdr:to>
      <xdr:col>6</xdr:col>
      <xdr:colOff>171450</xdr:colOff>
      <xdr:row>130</xdr:row>
      <xdr:rowOff>57150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7FC556BA-28CC-43C3-99A7-6A7A7317C5C3}"/>
            </a:ext>
          </a:extLst>
        </xdr:cNvPr>
        <xdr:cNvCxnSpPr/>
      </xdr:nvCxnSpPr>
      <xdr:spPr>
        <a:xfrm flipV="1">
          <a:off x="6717030" y="27921586"/>
          <a:ext cx="1638300" cy="353758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644979</xdr:colOff>
      <xdr:row>4</xdr:row>
      <xdr:rowOff>193222</xdr:rowOff>
    </xdr:from>
    <xdr:to>
      <xdr:col>8</xdr:col>
      <xdr:colOff>732066</xdr:colOff>
      <xdr:row>16</xdr:row>
      <xdr:rowOff>190501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AC2CC36-C397-4F96-A979-E9A3447D6CDD}"/>
            </a:ext>
          </a:extLst>
        </xdr:cNvPr>
        <xdr:cNvSpPr txBox="1"/>
      </xdr:nvSpPr>
      <xdr:spPr>
        <a:xfrm>
          <a:off x="5879919" y="1107622"/>
          <a:ext cx="4575267" cy="2877639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■■ポートフォリオ■■</a:t>
          </a:r>
          <a:endParaRPr kumimoji="1" lang="en-US" altLang="ja-JP" sz="1400" b="1"/>
        </a:p>
        <a:p>
          <a:r>
            <a:rPr kumimoji="1" lang="en-US" altLang="ja-JP" sz="1400" b="1"/>
            <a:t>1【</a:t>
          </a:r>
          <a:r>
            <a:rPr kumimoji="1" lang="ja-JP" altLang="en-US" sz="1400" b="1"/>
            <a:t>現在</a:t>
          </a:r>
          <a:r>
            <a:rPr kumimoji="1" lang="en-US" altLang="ja-JP" sz="1400" b="1"/>
            <a:t>】</a:t>
          </a:r>
          <a:r>
            <a:rPr kumimoji="1" lang="ja-JP" altLang="en-US" sz="1400" b="1"/>
            <a:t>ポートフォリオ</a:t>
          </a:r>
          <a:endParaRPr kumimoji="0" lang="en-US" altLang="ja-JP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400" b="1"/>
            <a:t>2【</a:t>
          </a:r>
          <a:r>
            <a:rPr kumimoji="1" lang="ja-JP" altLang="en-US" sz="1400" b="1"/>
            <a:t>調整用</a:t>
          </a:r>
          <a:r>
            <a:rPr kumimoji="1" lang="en-US" altLang="ja-JP" sz="1400" b="1"/>
            <a:t>】</a:t>
          </a:r>
          <a:r>
            <a:rPr kumimoji="1" lang="ja-JP" altLang="en-US" sz="1400" b="1"/>
            <a:t>ポートフォリオ</a:t>
          </a:r>
          <a:endParaRPr kumimoji="1" lang="en-US" altLang="ja-JP" sz="1400" b="1"/>
        </a:p>
        <a:p>
          <a:r>
            <a:rPr kumimoji="1" lang="en-US" altLang="ja-JP" sz="1400" b="1"/>
            <a:t>3【</a:t>
          </a:r>
          <a:r>
            <a:rPr kumimoji="1" lang="ja-JP" altLang="en-US" sz="1400" b="1"/>
            <a:t>暴落・下落・想定用</a:t>
          </a:r>
          <a:r>
            <a:rPr kumimoji="1" lang="en-US" altLang="ja-JP" sz="1400" b="1"/>
            <a:t>】</a:t>
          </a:r>
          <a:r>
            <a:rPr kumimoji="1" lang="ja-JP" altLang="en-US" sz="1400" b="1"/>
            <a:t>ポートフォリオ</a:t>
          </a:r>
          <a:endParaRPr kumimoji="1" lang="en-US" altLang="ja-JP" sz="1400" b="1"/>
        </a:p>
        <a:p>
          <a:r>
            <a:rPr kumimoji="1" lang="en-US" altLang="ja-JP" sz="1400" b="1"/>
            <a:t>4【</a:t>
          </a:r>
          <a:r>
            <a:rPr kumimoji="1" lang="ja-JP" altLang="en-US" sz="1400" b="1"/>
            <a:t>暴落後・リバランス用</a:t>
          </a:r>
          <a:r>
            <a:rPr kumimoji="1" lang="en-US" altLang="ja-JP" sz="1400" b="1"/>
            <a:t>】</a:t>
          </a:r>
          <a:r>
            <a:rPr kumimoji="1" lang="ja-JP" altLang="en-US" sz="1400" b="1"/>
            <a:t>ポートフォリオ</a:t>
          </a:r>
          <a:endParaRPr kumimoji="1" lang="en-US" altLang="ja-JP" sz="1400" b="1"/>
        </a:p>
        <a:p>
          <a:endParaRPr kumimoji="1" lang="en-US" altLang="ja-JP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■■入力可能な部分■■</a:t>
          </a:r>
          <a:endParaRPr kumimoji="1" lang="en-US" altLang="ja-JP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赤色文字で</a:t>
          </a:r>
          <a:endParaRPr kumimoji="1" lang="en-US" altLang="ja-JP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★★★赤枠内のみ入力可★★</a:t>
          </a:r>
          <a:r>
            <a:rPr lang="ja-JP" altLang="en-US" sz="1400" b="1">
              <a:solidFill>
                <a:srgbClr val="FF0000"/>
              </a:solidFill>
            </a:rPr>
            <a:t> </a:t>
          </a:r>
          <a:r>
            <a:rPr lang="ja-JP" altLang="en-US" sz="1400" b="1"/>
            <a:t>」</a:t>
          </a:r>
          <a:endParaRPr lang="en-US" altLang="ja-JP" sz="1400" b="1"/>
        </a:p>
        <a:p>
          <a:r>
            <a:rPr lang="ja-JP" altLang="en-US" sz="1400" b="1"/>
            <a:t>の部分のみに入力してください。</a:t>
          </a:r>
          <a:endParaRPr lang="en-US" altLang="ja-JP" sz="1400" b="1"/>
        </a:p>
        <a:p>
          <a:endParaRPr kumimoji="1" lang="en-US" altLang="ja-JP" sz="1400" b="1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435429</xdr:colOff>
      <xdr:row>3</xdr:row>
      <xdr:rowOff>204106</xdr:rowOff>
    </xdr:from>
    <xdr:to>
      <xdr:col>14</xdr:col>
      <xdr:colOff>843643</xdr:colOff>
      <xdr:row>34</xdr:row>
      <xdr:rowOff>-1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63F5C0C8-AF58-4000-B9C3-FAFB6E1CCA13}"/>
            </a:ext>
          </a:extLst>
        </xdr:cNvPr>
        <xdr:cNvSpPr/>
      </xdr:nvSpPr>
      <xdr:spPr>
        <a:xfrm flipH="1">
          <a:off x="435429" y="889906"/>
          <a:ext cx="17652274" cy="7111093"/>
        </a:xfrm>
        <a:prstGeom prst="rect">
          <a:avLst/>
        </a:prstGeom>
        <a:noFill/>
        <a:ln w="5715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435428</xdr:colOff>
      <xdr:row>35</xdr:row>
      <xdr:rowOff>214312</xdr:rowOff>
    </xdr:from>
    <xdr:to>
      <xdr:col>14</xdr:col>
      <xdr:colOff>843642</xdr:colOff>
      <xdr:row>66</xdr:row>
      <xdr:rowOff>71436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11940E6A-CAD0-47E1-BF01-050C443C2DF5}"/>
            </a:ext>
          </a:extLst>
        </xdr:cNvPr>
        <xdr:cNvSpPr/>
      </xdr:nvSpPr>
      <xdr:spPr>
        <a:xfrm flipH="1">
          <a:off x="435428" y="8443912"/>
          <a:ext cx="17652274" cy="7385684"/>
        </a:xfrm>
        <a:prstGeom prst="rect">
          <a:avLst/>
        </a:prstGeom>
        <a:noFill/>
        <a:ln w="5715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435428</xdr:colOff>
      <xdr:row>68</xdr:row>
      <xdr:rowOff>-1</xdr:rowOff>
    </xdr:from>
    <xdr:to>
      <xdr:col>14</xdr:col>
      <xdr:colOff>843642</xdr:colOff>
      <xdr:row>98</xdr:row>
      <xdr:rowOff>23811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A8070088-BFF0-4558-9B39-B295305B5187}"/>
            </a:ext>
          </a:extLst>
        </xdr:cNvPr>
        <xdr:cNvSpPr/>
      </xdr:nvSpPr>
      <xdr:spPr>
        <a:xfrm flipH="1">
          <a:off x="435428" y="16215359"/>
          <a:ext cx="17652274" cy="7468552"/>
        </a:xfrm>
        <a:prstGeom prst="rect">
          <a:avLst/>
        </a:prstGeom>
        <a:noFill/>
        <a:ln w="5715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435428</xdr:colOff>
      <xdr:row>100</xdr:row>
      <xdr:rowOff>23812</xdr:rowOff>
    </xdr:from>
    <xdr:to>
      <xdr:col>14</xdr:col>
      <xdr:colOff>843642</xdr:colOff>
      <xdr:row>131</xdr:row>
      <xdr:rowOff>190498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718332B2-7BD9-48AB-8645-1430B94DAB4B}"/>
            </a:ext>
          </a:extLst>
        </xdr:cNvPr>
        <xdr:cNvSpPr/>
      </xdr:nvSpPr>
      <xdr:spPr>
        <a:xfrm flipH="1">
          <a:off x="435428" y="24141112"/>
          <a:ext cx="17652274" cy="7695246"/>
        </a:xfrm>
        <a:prstGeom prst="rect">
          <a:avLst/>
        </a:prstGeom>
        <a:noFill/>
        <a:ln w="5715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190501</xdr:colOff>
      <xdr:row>15</xdr:row>
      <xdr:rowOff>119062</xdr:rowOff>
    </xdr:from>
    <xdr:to>
      <xdr:col>3</xdr:col>
      <xdr:colOff>1302683</xdr:colOff>
      <xdr:row>19</xdr:row>
      <xdr:rowOff>180974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ACD1A698-36DC-4E4D-91BE-1333AC8D4263}"/>
            </a:ext>
          </a:extLst>
        </xdr:cNvPr>
        <xdr:cNvSpPr/>
      </xdr:nvSpPr>
      <xdr:spPr>
        <a:xfrm>
          <a:off x="4091941" y="3685222"/>
          <a:ext cx="1112182" cy="976312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1</a:t>
          </a:r>
          <a:endParaRPr kumimoji="1" lang="ja-JP" altLang="en-US" sz="4800" b="1"/>
        </a:p>
      </xdr:txBody>
    </xdr:sp>
    <xdr:clientData/>
  </xdr:twoCellAnchor>
  <xdr:twoCellAnchor>
    <xdr:from>
      <xdr:col>7</xdr:col>
      <xdr:colOff>952499</xdr:colOff>
      <xdr:row>17</xdr:row>
      <xdr:rowOff>166688</xdr:rowOff>
    </xdr:from>
    <xdr:to>
      <xdr:col>8</xdr:col>
      <xdr:colOff>881059</xdr:colOff>
      <xdr:row>21</xdr:row>
      <xdr:rowOff>219076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144C2979-E029-4394-BC2B-A1CB642FDA88}"/>
            </a:ext>
          </a:extLst>
        </xdr:cNvPr>
        <xdr:cNvSpPr/>
      </xdr:nvSpPr>
      <xdr:spPr>
        <a:xfrm>
          <a:off x="9479279" y="4190048"/>
          <a:ext cx="1124900" cy="966788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2</a:t>
          </a:r>
          <a:endParaRPr kumimoji="1" lang="ja-JP" altLang="en-US" sz="4800" b="1"/>
        </a:p>
      </xdr:txBody>
    </xdr:sp>
    <xdr:clientData/>
  </xdr:twoCellAnchor>
  <xdr:twoCellAnchor>
    <xdr:from>
      <xdr:col>10</xdr:col>
      <xdr:colOff>309562</xdr:colOff>
      <xdr:row>4</xdr:row>
      <xdr:rowOff>119062</xdr:rowOff>
    </xdr:from>
    <xdr:to>
      <xdr:col>11</xdr:col>
      <xdr:colOff>928685</xdr:colOff>
      <xdr:row>8</xdr:row>
      <xdr:rowOff>52387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6D721D49-D791-4F53-93AC-92D0C4B56155}"/>
            </a:ext>
          </a:extLst>
        </xdr:cNvPr>
        <xdr:cNvSpPr/>
      </xdr:nvSpPr>
      <xdr:spPr>
        <a:xfrm>
          <a:off x="12166282" y="1033462"/>
          <a:ext cx="1106803" cy="984885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3</a:t>
          </a:r>
        </a:p>
      </xdr:txBody>
    </xdr:sp>
    <xdr:clientData/>
  </xdr:twoCellAnchor>
  <xdr:twoCellAnchor>
    <xdr:from>
      <xdr:col>2</xdr:col>
      <xdr:colOff>71438</xdr:colOff>
      <xdr:row>36</xdr:row>
      <xdr:rowOff>47625</xdr:rowOff>
    </xdr:from>
    <xdr:to>
      <xdr:col>2</xdr:col>
      <xdr:colOff>1197627</xdr:colOff>
      <xdr:row>39</xdr:row>
      <xdr:rowOff>347663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CDC533C4-6813-4EE4-9C2B-F842F2248F10}"/>
            </a:ext>
          </a:extLst>
        </xdr:cNvPr>
        <xdr:cNvSpPr/>
      </xdr:nvSpPr>
      <xdr:spPr>
        <a:xfrm>
          <a:off x="2342198" y="8505825"/>
          <a:ext cx="1126189" cy="985838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4</a:t>
          </a:r>
        </a:p>
      </xdr:txBody>
    </xdr:sp>
    <xdr:clientData/>
  </xdr:twoCellAnchor>
  <xdr:twoCellAnchor>
    <xdr:from>
      <xdr:col>6</xdr:col>
      <xdr:colOff>119062</xdr:colOff>
      <xdr:row>36</xdr:row>
      <xdr:rowOff>47625</xdr:rowOff>
    </xdr:from>
    <xdr:to>
      <xdr:col>7</xdr:col>
      <xdr:colOff>904872</xdr:colOff>
      <xdr:row>39</xdr:row>
      <xdr:rowOff>347663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957DFA3E-1A84-4972-93D3-6B9ADE814290}"/>
            </a:ext>
          </a:extLst>
        </xdr:cNvPr>
        <xdr:cNvSpPr/>
      </xdr:nvSpPr>
      <xdr:spPr>
        <a:xfrm>
          <a:off x="8302942" y="8505825"/>
          <a:ext cx="1128710" cy="985838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5</a:t>
          </a:r>
        </a:p>
      </xdr:txBody>
    </xdr:sp>
    <xdr:clientData/>
  </xdr:twoCellAnchor>
  <xdr:twoCellAnchor>
    <xdr:from>
      <xdr:col>5</xdr:col>
      <xdr:colOff>976313</xdr:colOff>
      <xdr:row>58</xdr:row>
      <xdr:rowOff>190500</xdr:rowOff>
    </xdr:from>
    <xdr:to>
      <xdr:col>7</xdr:col>
      <xdr:colOff>47623</xdr:colOff>
      <xdr:row>62</xdr:row>
      <xdr:rowOff>219076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B25FD5EC-2F37-4C4C-B53B-9C62B1201C6D}"/>
            </a:ext>
          </a:extLst>
        </xdr:cNvPr>
        <xdr:cNvSpPr/>
      </xdr:nvSpPr>
      <xdr:spPr>
        <a:xfrm>
          <a:off x="7674293" y="13997940"/>
          <a:ext cx="900110" cy="973456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6</a:t>
          </a:r>
        </a:p>
      </xdr:txBody>
    </xdr:sp>
    <xdr:clientData/>
  </xdr:twoCellAnchor>
  <xdr:twoCellAnchor>
    <xdr:from>
      <xdr:col>12</xdr:col>
      <xdr:colOff>47625</xdr:colOff>
      <xdr:row>36</xdr:row>
      <xdr:rowOff>142875</xdr:rowOff>
    </xdr:from>
    <xdr:to>
      <xdr:col>12</xdr:col>
      <xdr:colOff>1166810</xdr:colOff>
      <xdr:row>40</xdr:row>
      <xdr:rowOff>59111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D7D2D959-C312-4372-8534-FABCA4CB980A}"/>
            </a:ext>
          </a:extLst>
        </xdr:cNvPr>
        <xdr:cNvSpPr/>
      </xdr:nvSpPr>
      <xdr:spPr>
        <a:xfrm>
          <a:off x="13321665" y="8601075"/>
          <a:ext cx="1119185" cy="975416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7</a:t>
          </a:r>
        </a:p>
      </xdr:txBody>
    </xdr:sp>
    <xdr:clientData/>
  </xdr:twoCellAnchor>
  <xdr:twoCellAnchor>
    <xdr:from>
      <xdr:col>5</xdr:col>
      <xdr:colOff>690562</xdr:colOff>
      <xdr:row>73</xdr:row>
      <xdr:rowOff>214312</xdr:rowOff>
    </xdr:from>
    <xdr:to>
      <xdr:col>6</xdr:col>
      <xdr:colOff>95247</xdr:colOff>
      <xdr:row>77</xdr:row>
      <xdr:rowOff>195263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C275AB4F-9D74-48F4-8950-8F2AABC41B6F}"/>
            </a:ext>
          </a:extLst>
        </xdr:cNvPr>
        <xdr:cNvSpPr/>
      </xdr:nvSpPr>
      <xdr:spPr>
        <a:xfrm>
          <a:off x="7388542" y="17717452"/>
          <a:ext cx="890585" cy="948691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8</a:t>
          </a:r>
        </a:p>
      </xdr:txBody>
    </xdr:sp>
    <xdr:clientData/>
  </xdr:twoCellAnchor>
  <xdr:twoCellAnchor>
    <xdr:from>
      <xdr:col>5</xdr:col>
      <xdr:colOff>904874</xdr:colOff>
      <xdr:row>84</xdr:row>
      <xdr:rowOff>142875</xdr:rowOff>
    </xdr:from>
    <xdr:to>
      <xdr:col>6</xdr:col>
      <xdr:colOff>309559</xdr:colOff>
      <xdr:row>88</xdr:row>
      <xdr:rowOff>171451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6FA01472-4DEA-477C-9377-E210A8A1432F}"/>
            </a:ext>
          </a:extLst>
        </xdr:cNvPr>
        <xdr:cNvSpPr/>
      </xdr:nvSpPr>
      <xdr:spPr>
        <a:xfrm>
          <a:off x="7602854" y="20297775"/>
          <a:ext cx="890585" cy="958216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9</a:t>
          </a:r>
        </a:p>
      </xdr:txBody>
    </xdr:sp>
    <xdr:clientData/>
  </xdr:twoCellAnchor>
  <xdr:twoCellAnchor>
    <xdr:from>
      <xdr:col>11</xdr:col>
      <xdr:colOff>71437</xdr:colOff>
      <xdr:row>68</xdr:row>
      <xdr:rowOff>-1</xdr:rowOff>
    </xdr:from>
    <xdr:to>
      <xdr:col>12</xdr:col>
      <xdr:colOff>261934</xdr:colOff>
      <xdr:row>72</xdr:row>
      <xdr:rowOff>52387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D42E8585-9B78-4690-8DC3-659FEE5114AD}"/>
            </a:ext>
          </a:extLst>
        </xdr:cNvPr>
        <xdr:cNvSpPr/>
      </xdr:nvSpPr>
      <xdr:spPr>
        <a:xfrm>
          <a:off x="12423457" y="16215359"/>
          <a:ext cx="1112517" cy="966788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rgbClr val="FF0000"/>
              </a:solidFill>
            </a:rPr>
            <a:t>10</a:t>
          </a:r>
        </a:p>
      </xdr:txBody>
    </xdr:sp>
    <xdr:clientData/>
  </xdr:twoCellAnchor>
  <xdr:twoCellAnchor>
    <xdr:from>
      <xdr:col>3</xdr:col>
      <xdr:colOff>809624</xdr:colOff>
      <xdr:row>90</xdr:row>
      <xdr:rowOff>166687</xdr:rowOff>
    </xdr:from>
    <xdr:to>
      <xdr:col>4</xdr:col>
      <xdr:colOff>595309</xdr:colOff>
      <xdr:row>94</xdr:row>
      <xdr:rowOff>219075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CC0462EB-5709-4233-95FB-8746A71A8A6D}"/>
            </a:ext>
          </a:extLst>
        </xdr:cNvPr>
        <xdr:cNvSpPr/>
      </xdr:nvSpPr>
      <xdr:spPr>
        <a:xfrm>
          <a:off x="4711064" y="21708427"/>
          <a:ext cx="1119185" cy="966788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rgbClr val="FF0000"/>
              </a:solidFill>
            </a:rPr>
            <a:t>11</a:t>
          </a:r>
        </a:p>
      </xdr:txBody>
    </xdr:sp>
    <xdr:clientData/>
  </xdr:twoCellAnchor>
  <xdr:twoCellAnchor>
    <xdr:from>
      <xdr:col>3</xdr:col>
      <xdr:colOff>690562</xdr:colOff>
      <xdr:row>100</xdr:row>
      <xdr:rowOff>214312</xdr:rowOff>
    </xdr:from>
    <xdr:to>
      <xdr:col>4</xdr:col>
      <xdr:colOff>476247</xdr:colOff>
      <xdr:row>105</xdr:row>
      <xdr:rowOff>28575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2047E171-A4A0-4CE1-8106-3674C882F401}"/>
            </a:ext>
          </a:extLst>
        </xdr:cNvPr>
        <xdr:cNvSpPr/>
      </xdr:nvSpPr>
      <xdr:spPr>
        <a:xfrm>
          <a:off x="4592002" y="24331612"/>
          <a:ext cx="1119185" cy="957263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rgbClr val="FF0000"/>
              </a:solidFill>
            </a:rPr>
            <a:t>12</a:t>
          </a:r>
        </a:p>
      </xdr:txBody>
    </xdr:sp>
    <xdr:clientData/>
  </xdr:twoCellAnchor>
  <xdr:twoCellAnchor>
    <xdr:from>
      <xdr:col>7</xdr:col>
      <xdr:colOff>976312</xdr:colOff>
      <xdr:row>100</xdr:row>
      <xdr:rowOff>214312</xdr:rowOff>
    </xdr:from>
    <xdr:to>
      <xdr:col>8</xdr:col>
      <xdr:colOff>904872</xdr:colOff>
      <xdr:row>105</xdr:row>
      <xdr:rowOff>28575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A0E73506-81A2-47ED-9C11-B55159B5A3A8}"/>
            </a:ext>
          </a:extLst>
        </xdr:cNvPr>
        <xdr:cNvSpPr/>
      </xdr:nvSpPr>
      <xdr:spPr>
        <a:xfrm>
          <a:off x="9503092" y="24331612"/>
          <a:ext cx="1124900" cy="957263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rgbClr val="FF0000"/>
              </a:solidFill>
            </a:rPr>
            <a:t>13</a:t>
          </a:r>
        </a:p>
      </xdr:txBody>
    </xdr:sp>
    <xdr:clientData/>
  </xdr:twoCellAnchor>
  <xdr:twoCellAnchor>
    <xdr:from>
      <xdr:col>5</xdr:col>
      <xdr:colOff>881062</xdr:colOff>
      <xdr:row>126</xdr:row>
      <xdr:rowOff>142874</xdr:rowOff>
    </xdr:from>
    <xdr:to>
      <xdr:col>7</xdr:col>
      <xdr:colOff>23810</xdr:colOff>
      <xdr:row>130</xdr:row>
      <xdr:rowOff>76200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20FEA5C0-7355-467A-B884-60E26709FF64}"/>
            </a:ext>
          </a:extLst>
        </xdr:cNvPr>
        <xdr:cNvSpPr/>
      </xdr:nvSpPr>
      <xdr:spPr>
        <a:xfrm>
          <a:off x="7500937" y="31789687"/>
          <a:ext cx="952498" cy="1004888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rgbClr val="FF0000"/>
              </a:solidFill>
            </a:rPr>
            <a:t>14</a:t>
          </a:r>
        </a:p>
      </xdr:txBody>
    </xdr:sp>
    <xdr:clientData/>
  </xdr:twoCellAnchor>
  <xdr:twoCellAnchor>
    <xdr:from>
      <xdr:col>12</xdr:col>
      <xdr:colOff>261937</xdr:colOff>
      <xdr:row>102</xdr:row>
      <xdr:rowOff>47625</xdr:rowOff>
    </xdr:from>
    <xdr:to>
      <xdr:col>12</xdr:col>
      <xdr:colOff>1381122</xdr:colOff>
      <xdr:row>105</xdr:row>
      <xdr:rowOff>338138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F2CD1DA3-152C-43E1-BA11-89EF02918A14}"/>
            </a:ext>
          </a:extLst>
        </xdr:cNvPr>
        <xdr:cNvSpPr/>
      </xdr:nvSpPr>
      <xdr:spPr>
        <a:xfrm>
          <a:off x="13535977" y="24622125"/>
          <a:ext cx="1119185" cy="976313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rgbClr val="FF0000"/>
              </a:solidFill>
            </a:rPr>
            <a:t>15</a:t>
          </a:r>
        </a:p>
      </xdr:txBody>
    </xdr:sp>
    <xdr:clientData/>
  </xdr:twoCellAnchor>
  <xdr:oneCellAnchor>
    <xdr:from>
      <xdr:col>0</xdr:col>
      <xdr:colOff>261938</xdr:colOff>
      <xdr:row>3</xdr:row>
      <xdr:rowOff>214313</xdr:rowOff>
    </xdr:from>
    <xdr:ext cx="1066802" cy="266700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8DA58D83-C37B-4CEB-8D88-9E8506F21C76}"/>
            </a:ext>
          </a:extLst>
        </xdr:cNvPr>
        <xdr:cNvSpPr txBox="1"/>
      </xdr:nvSpPr>
      <xdr:spPr>
        <a:xfrm flipH="1">
          <a:off x="261938" y="900113"/>
          <a:ext cx="1066802" cy="2667000"/>
        </a:xfrm>
        <a:prstGeom prst="rect">
          <a:avLst/>
        </a:prstGeom>
        <a:ln w="762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noAutofit/>
        </a:bodyPr>
        <a:lstStyle/>
        <a:p>
          <a:pPr algn="l"/>
          <a:r>
            <a:rPr kumimoji="1" lang="ja-JP" altLang="en-US" sz="5400" b="1"/>
            <a:t>現在</a:t>
          </a:r>
          <a:endParaRPr kumimoji="1" lang="en-US" altLang="ja-JP" sz="5400" b="1"/>
        </a:p>
      </xdr:txBody>
    </xdr:sp>
    <xdr:clientData/>
  </xdr:oneCellAnchor>
  <xdr:oneCellAnchor>
    <xdr:from>
      <xdr:col>0</xdr:col>
      <xdr:colOff>261938</xdr:colOff>
      <xdr:row>35</xdr:row>
      <xdr:rowOff>190500</xdr:rowOff>
    </xdr:from>
    <xdr:ext cx="1066802" cy="423862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26D34CCC-3D52-4826-BC29-739CA6259443}"/>
            </a:ext>
          </a:extLst>
        </xdr:cNvPr>
        <xdr:cNvSpPr txBox="1"/>
      </xdr:nvSpPr>
      <xdr:spPr>
        <a:xfrm flipH="1">
          <a:off x="261938" y="8420100"/>
          <a:ext cx="1066802" cy="4238625"/>
        </a:xfrm>
        <a:prstGeom prst="rect">
          <a:avLst/>
        </a:prstGeom>
        <a:ln w="762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noAutofit/>
        </a:bodyPr>
        <a:lstStyle/>
        <a:p>
          <a:pPr algn="l"/>
          <a:r>
            <a:rPr kumimoji="1" lang="ja-JP" altLang="en-US" sz="5400" b="1"/>
            <a:t>調整用</a:t>
          </a:r>
          <a:endParaRPr kumimoji="1" lang="en-US" altLang="ja-JP" sz="5400" b="1"/>
        </a:p>
        <a:p>
          <a:pPr algn="l"/>
          <a:endParaRPr kumimoji="1" lang="en-US" altLang="ja-JP" sz="5400" b="1"/>
        </a:p>
      </xdr:txBody>
    </xdr:sp>
    <xdr:clientData/>
  </xdr:oneCellAnchor>
  <xdr:oneCellAnchor>
    <xdr:from>
      <xdr:col>0</xdr:col>
      <xdr:colOff>261938</xdr:colOff>
      <xdr:row>67</xdr:row>
      <xdr:rowOff>238123</xdr:rowOff>
    </xdr:from>
    <xdr:ext cx="1066802" cy="7786689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BCCB1C8-47F0-4BAD-9E03-25A2CC32E185}"/>
            </a:ext>
          </a:extLst>
        </xdr:cNvPr>
        <xdr:cNvSpPr txBox="1"/>
      </xdr:nvSpPr>
      <xdr:spPr>
        <a:xfrm flipH="1">
          <a:off x="261938" y="16217263"/>
          <a:ext cx="1066802" cy="7786689"/>
        </a:xfrm>
        <a:prstGeom prst="rect">
          <a:avLst/>
        </a:prstGeom>
        <a:ln w="762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noAutofit/>
        </a:bodyPr>
        <a:lstStyle/>
        <a:p>
          <a:pPr algn="l"/>
          <a:r>
            <a:rPr kumimoji="1" lang="ja-JP" altLang="en-US" sz="5400" b="1"/>
            <a:t>暴落想定用</a:t>
          </a:r>
          <a:endParaRPr kumimoji="1" lang="en-US" altLang="ja-JP" sz="5400" b="1"/>
        </a:p>
        <a:p>
          <a:pPr algn="l"/>
          <a:endParaRPr kumimoji="1" lang="en-US" altLang="ja-JP" sz="5400" b="1"/>
        </a:p>
      </xdr:txBody>
    </xdr:sp>
    <xdr:clientData/>
  </xdr:oneCellAnchor>
  <xdr:oneCellAnchor>
    <xdr:from>
      <xdr:col>0</xdr:col>
      <xdr:colOff>261938</xdr:colOff>
      <xdr:row>99</xdr:row>
      <xdr:rowOff>166686</xdr:rowOff>
    </xdr:from>
    <xdr:ext cx="1066802" cy="8191501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421FD1D5-E1EE-4121-9765-7E3985E09D9B}"/>
            </a:ext>
          </a:extLst>
        </xdr:cNvPr>
        <xdr:cNvSpPr txBox="1"/>
      </xdr:nvSpPr>
      <xdr:spPr>
        <a:xfrm flipH="1">
          <a:off x="261938" y="24055386"/>
          <a:ext cx="1066802" cy="8191501"/>
        </a:xfrm>
        <a:prstGeom prst="rect">
          <a:avLst/>
        </a:prstGeom>
        <a:ln w="762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noAutofit/>
        </a:bodyPr>
        <a:lstStyle/>
        <a:p>
          <a:pPr algn="l"/>
          <a:r>
            <a:rPr kumimoji="1" lang="ja-JP" altLang="en-US" sz="4000" b="1"/>
            <a:t>暴落後リバランス用</a:t>
          </a:r>
          <a:endParaRPr kumimoji="1" lang="en-US" altLang="ja-JP" sz="4000" b="1"/>
        </a:p>
        <a:p>
          <a:pPr algn="l"/>
          <a:endParaRPr kumimoji="1" lang="en-US" altLang="ja-JP" sz="5400" b="1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ji" refreshedDate="44707.93538657407" createdVersion="7" refreshedVersion="7" minRefreshableVersion="3" recordCount="179" xr:uid="{38D4A31B-3BD3-4B2E-811C-1EF60730F2E8}">
  <cacheSource type="worksheet">
    <worksheetSource ref="A1:AZ1048576" sheet="【C】データベース(自作）"/>
  </cacheSource>
  <cacheFields count="54">
    <cacheField name="№(合体）" numFmtId="0">
      <sharedItems containsNonDate="0" containsString="0" containsBlank="1"/>
    </cacheField>
    <cacheField name="年月日" numFmtId="14">
      <sharedItems containsNonDate="0" containsDate="1" containsString="0" containsBlank="1" minDate="2022-02-08T00:00:00" maxDate="2022-05-17T00:00:00" count="4">
        <d v="2022-05-16T00:00:00"/>
        <m/>
        <d v="2022-05-14T00:00:00" u="1"/>
        <d v="2022-02-08T00:00:00" u="1"/>
      </sharedItems>
    </cacheField>
    <cacheField name="№(日毎）" numFmtId="0">
      <sharedItems containsString="0" containsBlank="1" containsNumber="1" containsInteger="1" minValue="1" maxValue="174"/>
    </cacheField>
    <cacheField name="名義" numFmtId="0">
      <sharedItems containsBlank="1" count="2">
        <s v="00-PP"/>
        <m/>
      </sharedItems>
    </cacheField>
    <cacheField name="金融機関" numFmtId="0">
      <sharedItems containsBlank="1"/>
    </cacheField>
    <cacheField name="備考" numFmtId="0">
      <sharedItems containsBlank="1"/>
    </cacheField>
    <cacheField name="貼付場所・先頭" numFmtId="0">
      <sharedItems containsBlank="1"/>
    </cacheField>
    <cacheField name="ここから1" numFmtId="0">
      <sharedItems containsBlank="1"/>
    </cacheField>
    <cacheField name="ここから2" numFmtId="0">
      <sharedItems containsBlank="1" containsMixedTypes="1" containsNumber="1" containsInteger="1" minValue="1" maxValue="198531"/>
    </cacheField>
    <cacheField name="ここから3" numFmtId="0">
      <sharedItems containsBlank="1" containsMixedTypes="1" containsNumber="1" minValue="14.69" maxValue="19693"/>
    </cacheField>
    <cacheField name="ここから4" numFmtId="0">
      <sharedItems containsBlank="1" containsMixedTypes="1" containsNumber="1" minValue="17.28" maxValue="18764"/>
    </cacheField>
    <cacheField name="ここから5" numFmtId="0">
      <sharedItems containsBlank="1"/>
    </cacheField>
    <cacheField name="ここから6" numFmtId="0">
      <sharedItems containsBlank="1"/>
    </cacheField>
    <cacheField name="ここから7" numFmtId="0">
      <sharedItems containsBlank="1"/>
    </cacheField>
    <cacheField name="ここから8" numFmtId="0">
      <sharedItems containsBlank="1" containsMixedTypes="1" containsNumber="1" minValue="-0.34449999999999997" maxValue="1.1956"/>
    </cacheField>
    <cacheField name="ここから9" numFmtId="0">
      <sharedItems containsBlank="1"/>
    </cacheField>
    <cacheField name="ここから10" numFmtId="0">
      <sharedItems containsNonDate="0" containsString="0" containsBlank="1"/>
    </cacheField>
    <cacheField name="ここから11" numFmtId="0">
      <sharedItems containsNonDate="0" containsString="0" containsBlank="1"/>
    </cacheField>
    <cacheField name="ここから12" numFmtId="0">
      <sharedItems containsNonDate="0" containsString="0" containsBlank="1"/>
    </cacheField>
    <cacheField name="ここから13" numFmtId="0">
      <sharedItems containsNonDate="0" containsString="0" containsBlank="1"/>
    </cacheField>
    <cacheField name="ここから14" numFmtId="0">
      <sharedItems containsNonDate="0" containsString="0" containsBlank="1"/>
    </cacheField>
    <cacheField name="ここから15" numFmtId="0">
      <sharedItems containsNonDate="0" containsString="0" containsBlank="1"/>
    </cacheField>
    <cacheField name="ここから16" numFmtId="0">
      <sharedItems containsNonDate="0" containsString="0" containsBlank="1"/>
    </cacheField>
    <cacheField name="ここから17" numFmtId="0">
      <sharedItems containsNonDate="0" containsString="0" containsBlank="1"/>
    </cacheField>
    <cacheField name="ここから18" numFmtId="0">
      <sharedItems containsNonDate="0" containsString="0" containsBlank="1"/>
    </cacheField>
    <cacheField name="余白1" numFmtId="0">
      <sharedItems containsNonDate="0" containsString="0" containsBlank="1"/>
    </cacheField>
    <cacheField name="余白2" numFmtId="0">
      <sharedItems containsBlank="1"/>
    </cacheField>
    <cacheField name="種別" numFmtId="0">
      <sharedItems containsBlank="1"/>
    </cacheField>
    <cacheField name="銘柄コード・ティッカー" numFmtId="0">
      <sharedItems containsBlank="1" containsMixedTypes="1" containsNumber="1" containsInteger="1" minValue="0" maxValue="0"/>
    </cacheField>
    <cacheField name="銘柄" numFmtId="0">
      <sharedItems containsBlank="1" containsMixedTypes="1" containsNumber="1" containsInteger="1" minValue="0" maxValue="0"/>
    </cacheField>
    <cacheField name="NISA口座等" numFmtId="0">
      <sharedItems containsBlank="1" containsMixedTypes="1" containsNumber="1" containsInteger="1" minValue="0" maxValue="0"/>
    </cacheField>
    <cacheField name="保有数量" numFmtId="0">
      <sharedItems containsBlank="1" containsMixedTypes="1" containsNumber="1" containsInteger="1" minValue="0" maxValue="198531"/>
    </cacheField>
    <cacheField name="［単位］" numFmtId="0">
      <sharedItems containsBlank="1" containsMixedTypes="1" containsNumber="1" containsInteger="1" minValue="0" maxValue="0"/>
    </cacheField>
    <cacheField name="平均取得価額" numFmtId="0">
      <sharedItems containsBlank="1" containsMixedTypes="1" containsNumber="1" minValue="0" maxValue="19693"/>
    </cacheField>
    <cacheField name="［単位］2" numFmtId="0">
      <sharedItems containsBlank="1"/>
    </cacheField>
    <cacheField name="現在値" numFmtId="0">
      <sharedItems containsBlank="1" containsMixedTypes="1" containsNumber="1" minValue="0" maxValue="18764"/>
    </cacheField>
    <cacheField name="［単位］3" numFmtId="0">
      <sharedItems containsBlank="1" containsMixedTypes="1" containsNumber="1" containsInteger="1" minValue="0" maxValue="0"/>
    </cacheField>
    <cacheField name="現在値(更新日)" numFmtId="0">
      <sharedItems containsBlank="1"/>
    </cacheField>
    <cacheField name="(参考為替)" numFmtId="0">
      <sharedItems containsBlank="1"/>
    </cacheField>
    <cacheField name="前日比" numFmtId="0">
      <sharedItems containsBlank="1" containsMixedTypes="1" containsNumber="1" containsInteger="1" minValue="-5500" maxValue="8332"/>
    </cacheField>
    <cacheField name="［単位］4" numFmtId="0">
      <sharedItems containsBlank="1"/>
    </cacheField>
    <cacheField name="時価評価額[円]" numFmtId="0">
      <sharedItems containsBlank="1" containsMixedTypes="1" containsNumber="1" containsInteger="1" minValue="19" maxValue="9432688"/>
    </cacheField>
    <cacheField name="時価評価額[外貨]" numFmtId="0">
      <sharedItems containsBlank="1"/>
    </cacheField>
    <cacheField name="評価損益[円]" numFmtId="0">
      <sharedItems containsBlank="1" containsMixedTypes="1" containsNumber="1" containsInteger="1" minValue="-34319" maxValue="639994"/>
    </cacheField>
    <cacheField name="評価損益[％]" numFmtId="10">
      <sharedItems containsBlank="1" containsMixedTypes="1" containsNumber="1" minValue="-0.34453832409678692" maxValue="1.1955671447196872"/>
    </cacheField>
    <cacheField name="余白4" numFmtId="177">
      <sharedItems containsNonDate="0" containsString="0" containsBlank="1"/>
    </cacheField>
    <cacheField name="余白3" numFmtId="177">
      <sharedItems containsNonDate="0" containsString="0" containsBlank="1"/>
    </cacheField>
    <cacheField name="3区分・大" numFmtId="177">
      <sharedItems containsBlank="1" count="5">
        <m/>
        <s v="2現金・米国債など"/>
        <e v="#N/A"/>
        <s v="1株式・投信等"/>
        <s v="3貴金属･ｺﾓ・仮通"/>
      </sharedItems>
    </cacheField>
    <cacheField name="3区分・中" numFmtId="177">
      <sharedItems containsBlank="1" count="8">
        <m/>
        <s v="2現金"/>
        <e v="#N/A"/>
        <s v="1株式"/>
        <s v="2米国債など"/>
        <s v="3貴金属"/>
        <s v="1投信"/>
        <s v="3ｺﾓﾃﾞｨﾃｲ"/>
      </sharedItems>
    </cacheField>
    <cacheField name="セクター・1" numFmtId="177">
      <sharedItems containsBlank="1"/>
    </cacheField>
    <cacheField name="セクター・2" numFmtId="177">
      <sharedItems containsBlank="1"/>
    </cacheField>
    <cacheField name="通貨" numFmtId="177">
      <sharedItems containsBlank="1"/>
    </cacheField>
    <cacheField name="損益率" numFmtId="0" formula="#NAME?/(#NAME?-#NAME?)" databaseField="0"/>
    <cacheField name="損益(%)" numFmtId="0" formula="'評価損益[円]'/('時価評価額[円]'-'評価損益[円]'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9">
  <r>
    <m/>
    <x v="0"/>
    <n v="1"/>
    <x v="0"/>
    <s v="10-住信SBIネット銀行"/>
    <m/>
    <m/>
    <m/>
    <m/>
    <m/>
    <m/>
    <m/>
    <m/>
    <m/>
    <m/>
    <m/>
    <m/>
    <m/>
    <m/>
    <m/>
    <m/>
    <m/>
    <m/>
    <m/>
    <m/>
    <m/>
    <m/>
    <s v="10-住信SBIネット銀行・残高→→→左半分に貼付"/>
    <m/>
    <m/>
    <m/>
    <m/>
    <m/>
    <m/>
    <m/>
    <m/>
    <m/>
    <m/>
    <m/>
    <m/>
    <m/>
    <m/>
    <m/>
    <m/>
    <m/>
    <m/>
    <m/>
    <x v="0"/>
    <x v="0"/>
    <m/>
    <m/>
    <m/>
  </r>
  <r>
    <m/>
    <x v="0"/>
    <n v="2"/>
    <x v="0"/>
    <s v="10-住信SBIネット銀行"/>
    <s v="●コピペ・手動"/>
    <s v="代表口座 - 円普通"/>
    <s v="18,158円"/>
    <s v="※円・表記"/>
    <m/>
    <m/>
    <m/>
    <m/>
    <m/>
    <m/>
    <m/>
    <m/>
    <m/>
    <m/>
    <m/>
    <m/>
    <m/>
    <m/>
    <m/>
    <m/>
    <m/>
    <s v="現金等"/>
    <m/>
    <s v="代表口座 - 円普通"/>
    <m/>
    <m/>
    <m/>
    <m/>
    <m/>
    <m/>
    <m/>
    <m/>
    <m/>
    <m/>
    <m/>
    <m/>
    <n v="18158"/>
    <m/>
    <m/>
    <n v="0"/>
    <m/>
    <m/>
    <x v="1"/>
    <x v="1"/>
    <s v="現預金"/>
    <s v="現預金"/>
    <s v="01 日本円"/>
  </r>
  <r>
    <m/>
    <x v="0"/>
    <n v="3"/>
    <x v="0"/>
    <s v="10-住信SBIネット銀行"/>
    <m/>
    <s v="SBIハイブリッド預金"/>
    <s v="324,534円"/>
    <s v="※円・表記"/>
    <m/>
    <m/>
    <m/>
    <m/>
    <m/>
    <m/>
    <m/>
    <m/>
    <m/>
    <m/>
    <m/>
    <m/>
    <m/>
    <m/>
    <m/>
    <m/>
    <m/>
    <s v="現金等"/>
    <m/>
    <s v="SBIハイブリッド預金"/>
    <m/>
    <m/>
    <m/>
    <m/>
    <m/>
    <m/>
    <m/>
    <m/>
    <m/>
    <m/>
    <m/>
    <m/>
    <n v="324534"/>
    <m/>
    <m/>
    <n v="0"/>
    <m/>
    <m/>
    <x v="1"/>
    <x v="1"/>
    <s v="現預金"/>
    <s v="現預金"/>
    <s v="01 日本円"/>
  </r>
  <r>
    <m/>
    <x v="0"/>
    <n v="4"/>
    <x v="0"/>
    <s v="10-住信SBIネット銀行"/>
    <m/>
    <s v="代表口座 - 南アランド普通"/>
    <s v="19円"/>
    <s v="※円・表記"/>
    <m/>
    <m/>
    <m/>
    <m/>
    <m/>
    <m/>
    <m/>
    <m/>
    <m/>
    <m/>
    <m/>
    <m/>
    <m/>
    <m/>
    <m/>
    <m/>
    <m/>
    <s v="現金等"/>
    <m/>
    <s v="代表口座 - 南アランド普通"/>
    <m/>
    <m/>
    <m/>
    <m/>
    <m/>
    <m/>
    <m/>
    <m/>
    <m/>
    <m/>
    <m/>
    <m/>
    <n v="19"/>
    <m/>
    <m/>
    <n v="0"/>
    <m/>
    <m/>
    <x v="1"/>
    <x v="1"/>
    <s v="現預金"/>
    <s v="現預金"/>
    <s v="90 その他（円換算）"/>
  </r>
  <r>
    <m/>
    <x v="0"/>
    <n v="5"/>
    <x v="0"/>
    <s v="10-住信SBIネット銀行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6"/>
    <x v="0"/>
    <s v="10-住信SBIネット銀行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7"/>
    <x v="0"/>
    <s v="10-住信SBIネット銀行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8"/>
    <x v="0"/>
    <s v="20-楽天銀行"/>
    <m/>
    <m/>
    <m/>
    <m/>
    <m/>
    <m/>
    <m/>
    <m/>
    <m/>
    <m/>
    <m/>
    <m/>
    <m/>
    <m/>
    <m/>
    <m/>
    <m/>
    <m/>
    <m/>
    <m/>
    <m/>
    <m/>
    <s v="20-楽天銀行→→→左半分に貼付"/>
    <m/>
    <m/>
    <m/>
    <m/>
    <m/>
    <m/>
    <m/>
    <m/>
    <m/>
    <m/>
    <m/>
    <m/>
    <m/>
    <m/>
    <m/>
    <m/>
    <m/>
    <m/>
    <m/>
    <x v="0"/>
    <x v="0"/>
    <m/>
    <m/>
    <m/>
  </r>
  <r>
    <m/>
    <x v="0"/>
    <n v="9"/>
    <x v="0"/>
    <s v="20-楽天銀行"/>
    <s v="●コピペ・手動"/>
    <s v="円預金(普通預金)"/>
    <s v="491,980円"/>
    <s v="※円・表記"/>
    <m/>
    <m/>
    <m/>
    <m/>
    <m/>
    <m/>
    <m/>
    <m/>
    <m/>
    <m/>
    <m/>
    <m/>
    <m/>
    <m/>
    <m/>
    <m/>
    <m/>
    <s v="現金等"/>
    <m/>
    <s v="円預金(普通預金)"/>
    <m/>
    <m/>
    <m/>
    <m/>
    <m/>
    <m/>
    <m/>
    <m/>
    <m/>
    <m/>
    <m/>
    <m/>
    <n v="491980"/>
    <m/>
    <m/>
    <n v="0"/>
    <m/>
    <m/>
    <x v="1"/>
    <x v="1"/>
    <s v="現預金"/>
    <s v="現預金"/>
    <s v="01 日本円"/>
  </r>
  <r>
    <m/>
    <x v="0"/>
    <n v="10"/>
    <x v="0"/>
    <s v="20-楽天銀行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11"/>
    <x v="0"/>
    <s v="20-楽天銀行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12"/>
    <x v="0"/>
    <s v="20-楽天銀行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13"/>
    <x v="0"/>
    <s v="30-●●銀行"/>
    <m/>
    <m/>
    <m/>
    <m/>
    <m/>
    <m/>
    <m/>
    <m/>
    <m/>
    <m/>
    <m/>
    <m/>
    <m/>
    <m/>
    <m/>
    <m/>
    <m/>
    <m/>
    <m/>
    <m/>
    <m/>
    <m/>
    <s v="20-楽天銀行→→→左半分に貼付"/>
    <m/>
    <m/>
    <m/>
    <m/>
    <m/>
    <m/>
    <m/>
    <m/>
    <m/>
    <m/>
    <m/>
    <m/>
    <m/>
    <m/>
    <m/>
    <m/>
    <m/>
    <m/>
    <m/>
    <x v="0"/>
    <x v="0"/>
    <m/>
    <m/>
    <m/>
  </r>
  <r>
    <m/>
    <x v="0"/>
    <n v="14"/>
    <x v="0"/>
    <s v="30-●●銀行"/>
    <s v="●コピペ・手動"/>
    <s v="円預金(普通預金)"/>
    <s v="500000円"/>
    <s v="※円・表記"/>
    <m/>
    <m/>
    <m/>
    <m/>
    <m/>
    <m/>
    <m/>
    <m/>
    <m/>
    <m/>
    <m/>
    <m/>
    <m/>
    <m/>
    <m/>
    <m/>
    <m/>
    <s v="現金等"/>
    <m/>
    <s v="円預金(普通預金)"/>
    <m/>
    <m/>
    <m/>
    <m/>
    <m/>
    <m/>
    <m/>
    <m/>
    <m/>
    <m/>
    <m/>
    <m/>
    <n v="500000"/>
    <m/>
    <m/>
    <n v="0"/>
    <m/>
    <m/>
    <x v="1"/>
    <x v="1"/>
    <s v="現預金"/>
    <s v="現預金"/>
    <s v="01 日本円"/>
  </r>
  <r>
    <m/>
    <x v="0"/>
    <n v="15"/>
    <x v="0"/>
    <s v="30-●●銀行"/>
    <m/>
    <s v="円預金(定期預金)"/>
    <s v="200000円"/>
    <s v="※円・表記"/>
    <m/>
    <m/>
    <m/>
    <m/>
    <m/>
    <m/>
    <m/>
    <m/>
    <m/>
    <m/>
    <m/>
    <m/>
    <m/>
    <m/>
    <m/>
    <m/>
    <m/>
    <s v="現金等"/>
    <m/>
    <s v="円預金(定期預金)"/>
    <m/>
    <m/>
    <m/>
    <m/>
    <m/>
    <m/>
    <m/>
    <m/>
    <m/>
    <m/>
    <m/>
    <m/>
    <n v="200000"/>
    <m/>
    <m/>
    <n v="0"/>
    <m/>
    <m/>
    <x v="1"/>
    <x v="1"/>
    <s v="現預金"/>
    <s v="現預金"/>
    <s v="01 日本円"/>
  </r>
  <r>
    <m/>
    <x v="0"/>
    <n v="16"/>
    <x v="0"/>
    <m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17"/>
    <x v="0"/>
    <s v="01-SBI証券"/>
    <m/>
    <m/>
    <m/>
    <m/>
    <m/>
    <m/>
    <m/>
    <m/>
    <m/>
    <m/>
    <m/>
    <m/>
    <m/>
    <m/>
    <m/>
    <m/>
    <m/>
    <m/>
    <m/>
    <m/>
    <m/>
    <m/>
    <s v="01-SBI証券→→→左半分に貼付"/>
    <m/>
    <m/>
    <m/>
    <m/>
    <m/>
    <m/>
    <m/>
    <m/>
    <m/>
    <m/>
    <m/>
    <m/>
    <m/>
    <m/>
    <m/>
    <m/>
    <m/>
    <m/>
    <m/>
    <x v="0"/>
    <x v="0"/>
    <m/>
    <m/>
    <m/>
  </r>
  <r>
    <m/>
    <x v="0"/>
    <n v="18"/>
    <x v="0"/>
    <s v="01-SBI証券"/>
    <m/>
    <s v="預金・現金・暗号資産"/>
    <m/>
    <m/>
    <m/>
    <m/>
    <m/>
    <m/>
    <m/>
    <m/>
    <m/>
    <m/>
    <m/>
    <m/>
    <m/>
    <m/>
    <m/>
    <m/>
    <m/>
    <m/>
    <m/>
    <m/>
    <m/>
    <s v="預金・現金・暗号資産"/>
    <m/>
    <m/>
    <m/>
    <m/>
    <m/>
    <m/>
    <m/>
    <m/>
    <m/>
    <m/>
    <m/>
    <m/>
    <m/>
    <m/>
    <m/>
    <m/>
    <m/>
    <m/>
    <x v="0"/>
    <x v="0"/>
    <m/>
    <m/>
    <m/>
  </r>
  <r>
    <m/>
    <x v="0"/>
    <n v="19"/>
    <x v="0"/>
    <s v="01-SBI証券"/>
    <m/>
    <s v="合計："/>
    <m/>
    <m/>
    <m/>
    <m/>
    <m/>
    <m/>
    <m/>
    <m/>
    <m/>
    <m/>
    <m/>
    <m/>
    <m/>
    <m/>
    <m/>
    <m/>
    <m/>
    <m/>
    <m/>
    <m/>
    <m/>
    <s v="合計："/>
    <m/>
    <m/>
    <m/>
    <m/>
    <m/>
    <m/>
    <m/>
    <m/>
    <m/>
    <m/>
    <m/>
    <m/>
    <m/>
    <m/>
    <m/>
    <m/>
    <m/>
    <m/>
    <x v="0"/>
    <x v="0"/>
    <m/>
    <m/>
    <m/>
  </r>
  <r>
    <m/>
    <x v="0"/>
    <n v="20"/>
    <x v="0"/>
    <s v="01-SBI証券"/>
    <m/>
    <s v="種類・名称"/>
    <s v="残高"/>
    <m/>
    <m/>
    <m/>
    <m/>
    <m/>
    <m/>
    <m/>
    <m/>
    <m/>
    <m/>
    <m/>
    <m/>
    <m/>
    <m/>
    <m/>
    <m/>
    <m/>
    <m/>
    <m/>
    <m/>
    <s v="種類・名称"/>
    <s v="残高"/>
    <m/>
    <m/>
    <m/>
    <m/>
    <m/>
    <m/>
    <m/>
    <m/>
    <m/>
    <m/>
    <m/>
    <m/>
    <m/>
    <m/>
    <m/>
    <m/>
    <m/>
    <x v="0"/>
    <x v="0"/>
    <m/>
    <m/>
    <m/>
  </r>
  <r>
    <m/>
    <x v="0"/>
    <n v="21"/>
    <x v="0"/>
    <s v="01-SBI証券"/>
    <s v="●ここにコピペ→"/>
    <s v="米ドル 現金"/>
    <s v="509,644円"/>
    <s v="※円・表記"/>
    <m/>
    <m/>
    <m/>
    <m/>
    <m/>
    <m/>
    <m/>
    <m/>
    <m/>
    <m/>
    <m/>
    <m/>
    <m/>
    <m/>
    <m/>
    <m/>
    <m/>
    <s v="現金等"/>
    <m/>
    <s v="米ドル 現金"/>
    <m/>
    <m/>
    <m/>
    <m/>
    <m/>
    <m/>
    <m/>
    <m/>
    <m/>
    <m/>
    <m/>
    <m/>
    <n v="509644"/>
    <m/>
    <m/>
    <n v="0"/>
    <m/>
    <m/>
    <x v="1"/>
    <x v="1"/>
    <s v="現預金"/>
    <s v="現預金"/>
    <s v="02 米ドル（円換算）"/>
  </r>
  <r>
    <m/>
    <x v="0"/>
    <n v="22"/>
    <x v="0"/>
    <s v="01-SBI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23"/>
    <x v="0"/>
    <s v="01-SBI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24"/>
    <x v="0"/>
    <s v="01-SBI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25"/>
    <x v="0"/>
    <s v="01-SBI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26"/>
    <x v="0"/>
    <s v="01-SBI証券"/>
    <m/>
    <s v="株式（現物）"/>
    <m/>
    <m/>
    <m/>
    <m/>
    <m/>
    <m/>
    <m/>
    <m/>
    <m/>
    <m/>
    <m/>
    <m/>
    <m/>
    <m/>
    <m/>
    <m/>
    <m/>
    <m/>
    <m/>
    <m/>
    <m/>
    <s v="株式（現物）"/>
    <m/>
    <m/>
    <m/>
    <m/>
    <m/>
    <m/>
    <m/>
    <m/>
    <m/>
    <m/>
    <m/>
    <m/>
    <m/>
    <m/>
    <m/>
    <m/>
    <m/>
    <m/>
    <x v="0"/>
    <x v="0"/>
    <m/>
    <m/>
    <m/>
  </r>
  <r>
    <m/>
    <x v="0"/>
    <n v="27"/>
    <x v="0"/>
    <s v="01-SBI証券"/>
    <m/>
    <s v="合計："/>
    <m/>
    <m/>
    <m/>
    <m/>
    <m/>
    <m/>
    <m/>
    <m/>
    <m/>
    <m/>
    <m/>
    <m/>
    <m/>
    <m/>
    <m/>
    <m/>
    <m/>
    <m/>
    <m/>
    <m/>
    <m/>
    <s v="合計："/>
    <m/>
    <m/>
    <m/>
    <m/>
    <m/>
    <m/>
    <m/>
    <m/>
    <m/>
    <m/>
    <m/>
    <m/>
    <m/>
    <m/>
    <m/>
    <m/>
    <m/>
    <m/>
    <x v="0"/>
    <x v="0"/>
    <m/>
    <m/>
    <m/>
  </r>
  <r>
    <m/>
    <x v="0"/>
    <n v="28"/>
    <x v="0"/>
    <s v="01-SBI証券"/>
    <m/>
    <s v="銘柄コード"/>
    <s v="銘柄名"/>
    <s v="保有数"/>
    <s v="平均取得単価"/>
    <s v="現在値"/>
    <s v="評価額"/>
    <s v="前日比"/>
    <s v="評価損益"/>
    <s v="評価損益率"/>
    <s v="取得日"/>
    <m/>
    <m/>
    <m/>
    <m/>
    <m/>
    <m/>
    <m/>
    <m/>
    <m/>
    <m/>
    <m/>
    <m/>
    <s v="銘柄コード"/>
    <s v="銘柄名"/>
    <m/>
    <m/>
    <m/>
    <m/>
    <m/>
    <m/>
    <m/>
    <m/>
    <m/>
    <m/>
    <m/>
    <m/>
    <m/>
    <m/>
    <m/>
    <m/>
    <m/>
    <x v="0"/>
    <x v="0"/>
    <m/>
    <m/>
    <m/>
  </r>
  <r>
    <m/>
    <x v="0"/>
    <n v="29"/>
    <x v="0"/>
    <s v="01-SBI証券"/>
    <m/>
    <m/>
    <m/>
    <m/>
    <m/>
    <m/>
    <m/>
    <m/>
    <m/>
    <m/>
    <m/>
    <m/>
    <m/>
    <m/>
    <m/>
    <m/>
    <m/>
    <m/>
    <m/>
    <m/>
    <m/>
    <m/>
    <m/>
    <s v="銘柄コード・ティッカー"/>
    <s v="銘柄"/>
    <s v="NISA口座等"/>
    <s v="保有数量"/>
    <s v="［単位］"/>
    <s v="平均取得価額"/>
    <s v="［単位］"/>
    <s v="現在値"/>
    <s v="［単位］"/>
    <s v="現在値(更新日)"/>
    <s v="(参考為替)"/>
    <s v="前日比"/>
    <s v="［単位］"/>
    <s v="時価評価額[円]"/>
    <s v="時価評価額[外貨]"/>
    <s v="評価損益[円]"/>
    <s v="評価損益[％]"/>
    <m/>
    <m/>
    <x v="0"/>
    <x v="0"/>
    <m/>
    <m/>
    <m/>
  </r>
  <r>
    <m/>
    <x v="0"/>
    <n v="30"/>
    <x v="0"/>
    <s v="01-SBI証券"/>
    <s v="●ここにコピペ→"/>
    <s v="1345"/>
    <s v="上場Jリート"/>
    <n v="25"/>
    <n v="2058"/>
    <n v="1998"/>
    <s v="49,937円"/>
    <s v="0円"/>
    <s v="-1,513円"/>
    <n v="-2.9399999999999999E-2"/>
    <m/>
    <m/>
    <m/>
    <m/>
    <m/>
    <m/>
    <m/>
    <m/>
    <m/>
    <m/>
    <m/>
    <s v="現物"/>
    <m/>
    <s v="1345"/>
    <s v="上場Ｊリート"/>
    <m/>
    <n v="25"/>
    <m/>
    <n v="2058"/>
    <m/>
    <n v="1998"/>
    <m/>
    <m/>
    <m/>
    <n v="0"/>
    <m/>
    <n v="49937"/>
    <m/>
    <n v="-1513"/>
    <n v="-2.9407191448007776E-2"/>
    <m/>
    <m/>
    <x v="3"/>
    <x v="3"/>
    <s v="不動産"/>
    <s v="Jリート"/>
    <s v="01 日本円"/>
  </r>
  <r>
    <m/>
    <x v="0"/>
    <n v="31"/>
    <x v="0"/>
    <s v="01-SBI証券"/>
    <m/>
    <s v="AGG"/>
    <s v="iシェアーズ コア 米国総合債券市場 ETF"/>
    <n v="1"/>
    <n v="110.27"/>
    <n v="102.51"/>
    <s v="13,210円"/>
    <s v="0円"/>
    <s v="-1,000円"/>
    <n v="-7.0400000000000004E-2"/>
    <m/>
    <m/>
    <m/>
    <m/>
    <m/>
    <m/>
    <m/>
    <m/>
    <m/>
    <m/>
    <m/>
    <s v="現物"/>
    <m/>
    <s v="AGG"/>
    <s v="iシェアーズ　コア米国総合債券ETF"/>
    <m/>
    <n v="1"/>
    <m/>
    <n v="110.27"/>
    <m/>
    <n v="102.51"/>
    <m/>
    <m/>
    <m/>
    <n v="0"/>
    <m/>
    <n v="13210"/>
    <m/>
    <n v="-1000"/>
    <n v="-7.0372976776917659E-2"/>
    <m/>
    <m/>
    <x v="1"/>
    <x v="4"/>
    <s v="債券"/>
    <s v="米国債"/>
    <s v="02 米ドル（円換算）"/>
  </r>
  <r>
    <m/>
    <x v="0"/>
    <n v="32"/>
    <x v="0"/>
    <s v="01-SBI証券"/>
    <m/>
    <s v="BND"/>
    <s v="バンガード 米国トータル債券市場ETF"/>
    <n v="33"/>
    <n v="84"/>
    <n v="75.94"/>
    <s v="322,950円"/>
    <s v="0円"/>
    <s v="-34,277円"/>
    <n v="-9.6000000000000002E-2"/>
    <m/>
    <m/>
    <m/>
    <m/>
    <m/>
    <m/>
    <m/>
    <m/>
    <m/>
    <m/>
    <m/>
    <s v="現物"/>
    <m/>
    <s v="BND"/>
    <s v="バンガード・米国トータル債券市場ETF"/>
    <m/>
    <n v="33"/>
    <m/>
    <n v="84"/>
    <m/>
    <n v="75.94"/>
    <m/>
    <m/>
    <m/>
    <n v="0"/>
    <m/>
    <n v="322950"/>
    <m/>
    <n v="-34277"/>
    <n v="-9.5952993474737347E-2"/>
    <m/>
    <m/>
    <x v="1"/>
    <x v="4"/>
    <s v="債券"/>
    <s v="米国債"/>
    <s v="02 米ドル（円換算）"/>
  </r>
  <r>
    <m/>
    <x v="0"/>
    <n v="33"/>
    <x v="0"/>
    <s v="01-SBI証券"/>
    <m/>
    <s v="EIDO"/>
    <s v="iシェアーズ MSCI インドネシア ETF"/>
    <n v="15"/>
    <n v="21.97"/>
    <n v="23.28"/>
    <s v="45,001円"/>
    <s v="0円"/>
    <s v="2,532円"/>
    <n v="5.96E-2"/>
    <m/>
    <m/>
    <m/>
    <m/>
    <m/>
    <m/>
    <m/>
    <m/>
    <m/>
    <m/>
    <m/>
    <s v="現物"/>
    <m/>
    <s v="EIDO"/>
    <s v="iシェアーズ MSCI インドネシア ETF"/>
    <m/>
    <n v="15"/>
    <m/>
    <n v="21.97"/>
    <m/>
    <n v="23.28"/>
    <m/>
    <m/>
    <m/>
    <n v="0"/>
    <m/>
    <n v="45001"/>
    <m/>
    <n v="2532"/>
    <n v="5.9619958087075278E-2"/>
    <m/>
    <m/>
    <x v="3"/>
    <x v="3"/>
    <s v="新興国"/>
    <s v="インドネシア"/>
    <s v="02 米ドル（円換算）"/>
  </r>
  <r>
    <m/>
    <x v="0"/>
    <n v="34"/>
    <x v="0"/>
    <s v="01-SBI証券"/>
    <m/>
    <s v="EPHE"/>
    <s v="iシェアーズ MSCI フィリピン ETF"/>
    <n v="3"/>
    <n v="31.85"/>
    <n v="27.88"/>
    <s v="10,778円"/>
    <s v="0円"/>
    <s v="-1,535円"/>
    <n v="-0.1246"/>
    <m/>
    <m/>
    <m/>
    <m/>
    <m/>
    <m/>
    <m/>
    <m/>
    <m/>
    <m/>
    <m/>
    <s v="現物"/>
    <m/>
    <s v="EPHE"/>
    <s v="iシェアーズ MSCI フィリピン ETF"/>
    <m/>
    <n v="3"/>
    <m/>
    <n v="31.85"/>
    <m/>
    <n v="27.88"/>
    <m/>
    <m/>
    <m/>
    <n v="0"/>
    <m/>
    <n v="10778"/>
    <m/>
    <n v="-1535"/>
    <n v="-0.12466498822382847"/>
    <m/>
    <m/>
    <x v="3"/>
    <x v="3"/>
    <s v="新興国"/>
    <s v="フィリピン"/>
    <s v="02 米ドル（円換算）"/>
  </r>
  <r>
    <m/>
    <x v="0"/>
    <n v="35"/>
    <x v="0"/>
    <s v="01-SBI証券"/>
    <m/>
    <s v="EPI"/>
    <s v="ウィズダムツリー インド株収益ファンド"/>
    <n v="13"/>
    <n v="36.630000000000003"/>
    <n v="32.83"/>
    <s v="55,000円"/>
    <s v="0円"/>
    <s v="-6,366円"/>
    <n v="-0.1037"/>
    <m/>
    <m/>
    <m/>
    <m/>
    <m/>
    <m/>
    <m/>
    <m/>
    <m/>
    <m/>
    <m/>
    <s v="現物"/>
    <m/>
    <s v="EPI"/>
    <s v="ウィズダムツリー  インド株収益ファンド"/>
    <m/>
    <n v="13"/>
    <m/>
    <n v="36.630000000000003"/>
    <m/>
    <n v="32.83"/>
    <m/>
    <m/>
    <m/>
    <n v="0"/>
    <m/>
    <n v="55000"/>
    <m/>
    <n v="-6366"/>
    <n v="-0.10373822637942835"/>
    <m/>
    <m/>
    <x v="3"/>
    <x v="3"/>
    <s v="新興国"/>
    <s v="インド"/>
    <s v="02 米ドル（円換算）"/>
  </r>
  <r>
    <m/>
    <x v="0"/>
    <n v="36"/>
    <x v="0"/>
    <s v="01-SBI証券"/>
    <m/>
    <s v="GLDM"/>
    <s v="SPDRゴールド ミニシェアーズ トラスト"/>
    <n v="37"/>
    <n v="36.08"/>
    <n v="35.96"/>
    <s v="171,464円"/>
    <s v="0円"/>
    <s v="-572円"/>
    <n v="-3.3E-3"/>
    <m/>
    <m/>
    <m/>
    <m/>
    <m/>
    <m/>
    <m/>
    <m/>
    <m/>
    <m/>
    <m/>
    <s v="現物"/>
    <m/>
    <s v="GLDM"/>
    <s v="SPDR ゴールド・ミニシェアーズ・トラスト"/>
    <m/>
    <n v="37"/>
    <m/>
    <n v="36.08"/>
    <m/>
    <n v="35.96"/>
    <m/>
    <m/>
    <m/>
    <n v="0"/>
    <m/>
    <n v="171464"/>
    <m/>
    <n v="-572"/>
    <n v="-3.3248854890836803E-3"/>
    <m/>
    <m/>
    <x v="4"/>
    <x v="5"/>
    <s v="ゴールド"/>
    <s v="米国・ゴールド"/>
    <s v="02 米ドル（円換算）"/>
  </r>
  <r>
    <m/>
    <x v="0"/>
    <n v="37"/>
    <x v="0"/>
    <s v="01-SBI証券"/>
    <m/>
    <s v="LQD"/>
    <s v="iシェアーズ iBoxx USD投資適格社債 ETF"/>
    <n v="2"/>
    <n v="115.79"/>
    <n v="111.65"/>
    <s v="28,776円"/>
    <s v="0円"/>
    <s v="-1,067円"/>
    <n v="-3.5799999999999998E-2"/>
    <m/>
    <m/>
    <m/>
    <m/>
    <m/>
    <m/>
    <m/>
    <m/>
    <m/>
    <m/>
    <m/>
    <s v="現物"/>
    <m/>
    <s v="LQD"/>
    <s v="LQD iシェアーズ iBoxx USD投資適格社債 ETF"/>
    <m/>
    <n v="2"/>
    <m/>
    <n v="115.79"/>
    <m/>
    <n v="111.65"/>
    <m/>
    <m/>
    <m/>
    <n v="0"/>
    <m/>
    <n v="28776"/>
    <m/>
    <n v="-1067"/>
    <n v="-3.5753778105418355E-2"/>
    <m/>
    <m/>
    <x v="3"/>
    <x v="3"/>
    <s v="債券"/>
    <s v="米国・社債"/>
    <s v="02 米ドル（円換算）"/>
  </r>
  <r>
    <m/>
    <x v="0"/>
    <n v="38"/>
    <x v="0"/>
    <s v="01-SBI証券"/>
    <m/>
    <s v="PFF"/>
    <s v="iシェアーズ優先株式&amp;インカム証券ETF"/>
    <n v="23"/>
    <n v="32.479999999999997"/>
    <n v="33.130000000000003"/>
    <s v="98,197円"/>
    <s v="0円"/>
    <s v="1,927円"/>
    <n v="0.02"/>
    <m/>
    <m/>
    <m/>
    <m/>
    <m/>
    <m/>
    <m/>
    <m/>
    <m/>
    <m/>
    <m/>
    <s v="現物"/>
    <m/>
    <s v="PFF"/>
    <s v="PFF iシェアーズ優先株式&amp;インカム証券ETF"/>
    <m/>
    <n v="23"/>
    <m/>
    <n v="32.479999999999997"/>
    <m/>
    <n v="33.130000000000003"/>
    <m/>
    <m/>
    <m/>
    <n v="0"/>
    <m/>
    <n v="98197"/>
    <m/>
    <n v="1927"/>
    <n v="2.0016619923132854E-2"/>
    <m/>
    <m/>
    <x v="3"/>
    <x v="3"/>
    <s v="高配当ETF"/>
    <s v="高配当ETF"/>
    <s v="02 米ドル（円換算）"/>
  </r>
  <r>
    <m/>
    <x v="0"/>
    <n v="39"/>
    <x v="0"/>
    <s v="01-SBI証券"/>
    <m/>
    <s v="SPTL"/>
    <s v="SPDRポートフォリオ米国長期国債ETF"/>
    <n v="13"/>
    <n v="39.619999999999997"/>
    <n v="33.39"/>
    <s v="55,938円"/>
    <s v="0円"/>
    <s v="-10,437円"/>
    <n v="-0.15720000000000001"/>
    <m/>
    <m/>
    <m/>
    <m/>
    <m/>
    <m/>
    <m/>
    <m/>
    <m/>
    <m/>
    <m/>
    <s v="現物"/>
    <m/>
    <s v="SPTL"/>
    <s v="SPDR ポートフォリオ米国長期国債ETF"/>
    <m/>
    <n v="13"/>
    <m/>
    <n v="39.619999999999997"/>
    <m/>
    <n v="33.39"/>
    <m/>
    <m/>
    <m/>
    <n v="0"/>
    <m/>
    <n v="55938"/>
    <m/>
    <n v="-10437"/>
    <n v="-0.15724293785310733"/>
    <m/>
    <m/>
    <x v="1"/>
    <x v="4"/>
    <s v="債券"/>
    <s v="米国債"/>
    <s v="02 米ドル（円換算）"/>
  </r>
  <r>
    <m/>
    <x v="0"/>
    <n v="40"/>
    <x v="0"/>
    <s v="01-SBI証券"/>
    <m/>
    <s v="TLT"/>
    <s v="iシェアーズ 米国国債 20年超 ETF"/>
    <n v="11"/>
    <n v="140.19"/>
    <n v="115.98"/>
    <s v="164,409円"/>
    <s v="0円"/>
    <s v="-34,319円"/>
    <n v="-0.17269999999999999"/>
    <m/>
    <m/>
    <m/>
    <m/>
    <m/>
    <m/>
    <m/>
    <m/>
    <m/>
    <m/>
    <m/>
    <s v="現物"/>
    <m/>
    <s v="TLT"/>
    <s v="iシェアーズ 米国国債 20年超 ETF"/>
    <m/>
    <n v="11"/>
    <m/>
    <n v="140.19"/>
    <m/>
    <n v="115.98"/>
    <m/>
    <m/>
    <m/>
    <n v="0"/>
    <m/>
    <n v="164409"/>
    <m/>
    <n v="-34319"/>
    <n v="-0.17269332957610403"/>
    <m/>
    <m/>
    <x v="1"/>
    <x v="4"/>
    <s v="債券"/>
    <s v="米国債"/>
    <s v="02 米ドル（円換算）"/>
  </r>
  <r>
    <m/>
    <x v="0"/>
    <n v="41"/>
    <x v="0"/>
    <s v="01-SBI証券"/>
    <m/>
    <s v="VGLT"/>
    <s v="バンガード 米国長期国債 ETF"/>
    <n v="13"/>
    <n v="83.78"/>
    <n v="70.89"/>
    <s v="118,762円"/>
    <s v="0円"/>
    <s v="-21,595円"/>
    <n v="-0.15390000000000001"/>
    <m/>
    <m/>
    <m/>
    <m/>
    <m/>
    <m/>
    <m/>
    <m/>
    <m/>
    <m/>
    <m/>
    <s v="現物"/>
    <m/>
    <s v="VGLT"/>
    <s v="バンガード 米国長期国債 ETF"/>
    <m/>
    <n v="13"/>
    <m/>
    <n v="83.78"/>
    <m/>
    <n v="70.89"/>
    <m/>
    <m/>
    <m/>
    <n v="0"/>
    <m/>
    <n v="118762"/>
    <m/>
    <n v="-21595"/>
    <n v="-0.15385766295945338"/>
    <m/>
    <m/>
    <x v="1"/>
    <x v="4"/>
    <s v="債券"/>
    <s v="米国債"/>
    <s v="02 米ドル（円換算）"/>
  </r>
  <r>
    <m/>
    <x v="0"/>
    <n v="42"/>
    <x v="0"/>
    <s v="01-SBI証券"/>
    <m/>
    <s v="XLE"/>
    <s v="エネルギーセレクトセクターSPDRファンド"/>
    <n v="4"/>
    <n v="44.63"/>
    <n v="80.78"/>
    <s v="41,640円"/>
    <s v="0円"/>
    <s v="18,635円"/>
    <n v="0.81"/>
    <m/>
    <m/>
    <m/>
    <m/>
    <m/>
    <m/>
    <m/>
    <m/>
    <m/>
    <m/>
    <m/>
    <s v="現物"/>
    <m/>
    <s v="XLE"/>
    <s v="XLE エネルギーセレクトセクターSPDRファンド"/>
    <m/>
    <n v="4"/>
    <m/>
    <n v="44.63"/>
    <m/>
    <n v="80.78"/>
    <m/>
    <m/>
    <m/>
    <n v="0"/>
    <m/>
    <n v="41640"/>
    <m/>
    <n v="18635"/>
    <n v="0.81004129537057157"/>
    <m/>
    <m/>
    <x v="3"/>
    <x v="3"/>
    <s v="エネルギー"/>
    <s v="エネルギー"/>
    <s v="02 米ドル（円換算）"/>
  </r>
  <r>
    <m/>
    <x v="0"/>
    <n v="43"/>
    <x v="0"/>
    <s v="01-SBI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44"/>
    <x v="0"/>
    <s v="01-SBI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45"/>
    <x v="0"/>
    <s v="01-SBI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46"/>
    <x v="0"/>
    <s v="01-SBI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47"/>
    <x v="0"/>
    <s v="01-SBI証券"/>
    <m/>
    <m/>
    <s v="投資信託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  <m/>
    <m/>
    <m/>
  </r>
  <r>
    <m/>
    <x v="0"/>
    <n v="48"/>
    <x v="0"/>
    <s v="01-SBI証券"/>
    <m/>
    <m/>
    <s v="合計："/>
    <m/>
    <m/>
    <m/>
    <m/>
    <m/>
    <m/>
    <m/>
    <m/>
    <m/>
    <m/>
    <m/>
    <m/>
    <m/>
    <m/>
    <m/>
    <m/>
    <m/>
    <m/>
    <m/>
    <s v="※投信のみ銘柄コード欄に銘柄が自動表記"/>
    <m/>
    <m/>
    <m/>
    <m/>
    <m/>
    <m/>
    <m/>
    <m/>
    <m/>
    <m/>
    <m/>
    <m/>
    <m/>
    <m/>
    <m/>
    <m/>
    <m/>
    <m/>
    <m/>
    <x v="0"/>
    <x v="0"/>
    <m/>
    <m/>
    <m/>
  </r>
  <r>
    <m/>
    <x v="0"/>
    <n v="49"/>
    <x v="0"/>
    <s v="01-SBI証券"/>
    <s v="※投信は銘柄コードなし"/>
    <m/>
    <s v="銘柄名"/>
    <s v="保有数"/>
    <s v="平均取得単価"/>
    <s v="基準価額"/>
    <s v="評価額"/>
    <s v="前日比"/>
    <s v="評価損益"/>
    <s v="評価損益率"/>
    <s v="取得日"/>
    <m/>
    <m/>
    <m/>
    <m/>
    <m/>
    <m/>
    <m/>
    <m/>
    <m/>
    <m/>
    <m/>
    <m/>
    <s v="銘柄コード"/>
    <s v="銘柄名"/>
    <m/>
    <m/>
    <m/>
    <m/>
    <m/>
    <m/>
    <m/>
    <m/>
    <m/>
    <m/>
    <m/>
    <m/>
    <m/>
    <m/>
    <m/>
    <m/>
    <m/>
    <x v="0"/>
    <x v="0"/>
    <m/>
    <m/>
    <m/>
  </r>
  <r>
    <m/>
    <x v="0"/>
    <n v="50"/>
    <x v="0"/>
    <s v="01-SBI証券"/>
    <m/>
    <m/>
    <m/>
    <m/>
    <m/>
    <m/>
    <m/>
    <m/>
    <m/>
    <m/>
    <m/>
    <m/>
    <m/>
    <m/>
    <m/>
    <m/>
    <m/>
    <m/>
    <m/>
    <m/>
    <m/>
    <m/>
    <m/>
    <s v="銘柄コード・ティッカー"/>
    <s v="銘柄"/>
    <s v="NISA口座等"/>
    <s v="保有数量"/>
    <s v="［単位］"/>
    <s v="平均取得価額"/>
    <s v="［単位］"/>
    <s v="現在値"/>
    <s v="［単位］"/>
    <s v="現在値(更新日)"/>
    <s v="(参考為替)"/>
    <s v="前日比"/>
    <s v="［単位］"/>
    <s v="時価評価額[円]"/>
    <s v="時価評価額[外貨]"/>
    <s v="評価損益[円]"/>
    <s v="評価損益[％]"/>
    <m/>
    <m/>
    <x v="0"/>
    <x v="0"/>
    <m/>
    <m/>
    <m/>
  </r>
  <r>
    <m/>
    <x v="0"/>
    <n v="51"/>
    <x v="0"/>
    <s v="01-SBI証券"/>
    <m/>
    <s v="●ここにコピペ→"/>
    <s v="SBI-SBI・V・S&amp;P500インデックス・ファンド"/>
    <n v="198531"/>
    <n v="15111"/>
    <n v="16581"/>
    <s v="329,184円"/>
    <s v="2,224円"/>
    <s v="29,184円"/>
    <n v="9.7299999999999998E-2"/>
    <m/>
    <m/>
    <m/>
    <m/>
    <m/>
    <m/>
    <m/>
    <m/>
    <m/>
    <m/>
    <m/>
    <s v="投信"/>
    <m/>
    <s v="SBI-SBI・V・S&amp;P500インデックス・ファンド"/>
    <s v="ＳＢＩ－ＳＢＩ・Ｖ・Ｓ＆Ｐ５００インデックス・ファンド"/>
    <m/>
    <n v="198531"/>
    <m/>
    <n v="15111"/>
    <m/>
    <n v="16581"/>
    <m/>
    <m/>
    <m/>
    <n v="2224"/>
    <m/>
    <n v="329184"/>
    <m/>
    <n v="29184"/>
    <n v="9.7280000000000005E-2"/>
    <m/>
    <m/>
    <x v="3"/>
    <x v="6"/>
    <s v="指数"/>
    <s v="SP500指数"/>
    <s v="01 日本円"/>
  </r>
  <r>
    <m/>
    <x v="0"/>
    <n v="52"/>
    <x v="0"/>
    <s v="01-SBI証券"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m/>
    <m/>
    <m/>
    <m/>
    <m/>
    <m/>
    <m/>
    <m/>
    <m/>
    <m/>
    <x v="2"/>
    <x v="2"/>
    <e v="#N/A"/>
    <e v="#N/A"/>
    <e v="#N/A"/>
  </r>
  <r>
    <m/>
    <x v="0"/>
    <n v="53"/>
    <x v="0"/>
    <s v="01-SBI証券"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m/>
    <m/>
    <m/>
    <m/>
    <m/>
    <m/>
    <m/>
    <m/>
    <m/>
    <m/>
    <x v="2"/>
    <x v="2"/>
    <e v="#N/A"/>
    <e v="#N/A"/>
    <e v="#N/A"/>
  </r>
  <r>
    <m/>
    <x v="0"/>
    <n v="54"/>
    <x v="0"/>
    <s v="01-SBI証券"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m/>
    <m/>
    <m/>
    <m/>
    <m/>
    <m/>
    <m/>
    <m/>
    <m/>
    <m/>
    <x v="2"/>
    <x v="2"/>
    <e v="#N/A"/>
    <e v="#N/A"/>
    <e v="#N/A"/>
  </r>
  <r>
    <m/>
    <x v="0"/>
    <n v="55"/>
    <x v="0"/>
    <s v="01-SBI証券"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m/>
    <m/>
    <m/>
    <m/>
    <m/>
    <m/>
    <m/>
    <m/>
    <m/>
    <m/>
    <x v="2"/>
    <x v="2"/>
    <e v="#N/A"/>
    <e v="#N/A"/>
    <e v="#N/A"/>
  </r>
  <r>
    <m/>
    <x v="0"/>
    <n v="56"/>
    <x v="0"/>
    <s v="02-楽天証券"/>
    <m/>
    <m/>
    <m/>
    <m/>
    <m/>
    <m/>
    <m/>
    <m/>
    <m/>
    <m/>
    <m/>
    <m/>
    <m/>
    <m/>
    <m/>
    <m/>
    <m/>
    <m/>
    <m/>
    <m/>
    <m/>
    <m/>
    <s v="楽天証券→→→左半分に貼付"/>
    <m/>
    <m/>
    <m/>
    <m/>
    <m/>
    <m/>
    <m/>
    <m/>
    <m/>
    <m/>
    <m/>
    <m/>
    <m/>
    <m/>
    <m/>
    <m/>
    <m/>
    <m/>
    <m/>
    <x v="0"/>
    <x v="0"/>
    <m/>
    <m/>
    <m/>
  </r>
  <r>
    <m/>
    <x v="0"/>
    <n v="57"/>
    <x v="0"/>
    <s v="02-楽天証券"/>
    <m/>
    <s v="預金・現金・暗号資産"/>
    <m/>
    <m/>
    <m/>
    <m/>
    <m/>
    <m/>
    <m/>
    <m/>
    <m/>
    <m/>
    <m/>
    <m/>
    <m/>
    <m/>
    <m/>
    <m/>
    <m/>
    <m/>
    <m/>
    <m/>
    <m/>
    <s v="預金・現金・暗号資産"/>
    <m/>
    <m/>
    <m/>
    <m/>
    <m/>
    <m/>
    <m/>
    <m/>
    <m/>
    <m/>
    <m/>
    <m/>
    <m/>
    <m/>
    <m/>
    <m/>
    <m/>
    <m/>
    <x v="0"/>
    <x v="0"/>
    <m/>
    <m/>
    <m/>
  </r>
  <r>
    <m/>
    <x v="0"/>
    <n v="58"/>
    <x v="0"/>
    <s v="02-楽天証券"/>
    <m/>
    <s v="合計："/>
    <m/>
    <m/>
    <m/>
    <m/>
    <m/>
    <m/>
    <m/>
    <m/>
    <m/>
    <m/>
    <m/>
    <m/>
    <m/>
    <m/>
    <m/>
    <m/>
    <m/>
    <m/>
    <m/>
    <m/>
    <m/>
    <s v="合計："/>
    <m/>
    <m/>
    <m/>
    <m/>
    <m/>
    <m/>
    <m/>
    <m/>
    <m/>
    <m/>
    <m/>
    <m/>
    <m/>
    <m/>
    <m/>
    <m/>
    <m/>
    <m/>
    <x v="0"/>
    <x v="0"/>
    <m/>
    <m/>
    <m/>
  </r>
  <r>
    <m/>
    <x v="0"/>
    <n v="59"/>
    <x v="0"/>
    <s v="02-楽天証券"/>
    <m/>
    <s v="種類・名称"/>
    <s v="残高"/>
    <m/>
    <m/>
    <m/>
    <m/>
    <m/>
    <m/>
    <m/>
    <m/>
    <m/>
    <m/>
    <m/>
    <m/>
    <m/>
    <m/>
    <m/>
    <m/>
    <m/>
    <m/>
    <m/>
    <m/>
    <s v="種類・名称"/>
    <s v="残高"/>
    <m/>
    <m/>
    <m/>
    <m/>
    <m/>
    <m/>
    <m/>
    <m/>
    <m/>
    <m/>
    <m/>
    <m/>
    <m/>
    <m/>
    <m/>
    <m/>
    <m/>
    <x v="0"/>
    <x v="0"/>
    <m/>
    <m/>
    <m/>
  </r>
  <r>
    <m/>
    <x v="0"/>
    <n v="60"/>
    <x v="0"/>
    <s v="02-楽天証券"/>
    <s v="●ここにコピペ→"/>
    <s v="米ドル"/>
    <s v="713,930円"/>
    <m/>
    <m/>
    <m/>
    <m/>
    <m/>
    <m/>
    <m/>
    <m/>
    <m/>
    <m/>
    <m/>
    <m/>
    <m/>
    <m/>
    <m/>
    <m/>
    <m/>
    <m/>
    <s v="現金等"/>
    <m/>
    <s v="米ドル"/>
    <m/>
    <m/>
    <m/>
    <m/>
    <m/>
    <m/>
    <m/>
    <m/>
    <m/>
    <m/>
    <m/>
    <m/>
    <n v="713930"/>
    <m/>
    <m/>
    <n v="0"/>
    <m/>
    <m/>
    <x v="1"/>
    <x v="1"/>
    <s v="預り金"/>
    <s v="預り金"/>
    <s v="02 米ドル（円換算）"/>
  </r>
  <r>
    <m/>
    <x v="0"/>
    <n v="61"/>
    <x v="0"/>
    <s v="02-楽天証券"/>
    <m/>
    <s v="預り金"/>
    <s v="175,255円"/>
    <m/>
    <m/>
    <m/>
    <m/>
    <m/>
    <m/>
    <m/>
    <m/>
    <m/>
    <m/>
    <m/>
    <m/>
    <m/>
    <m/>
    <m/>
    <m/>
    <m/>
    <m/>
    <s v="現金等"/>
    <m/>
    <s v="預り金"/>
    <m/>
    <m/>
    <m/>
    <m/>
    <m/>
    <m/>
    <m/>
    <m/>
    <m/>
    <m/>
    <m/>
    <m/>
    <n v="175255"/>
    <m/>
    <m/>
    <n v="0"/>
    <m/>
    <m/>
    <x v="1"/>
    <x v="1"/>
    <s v="預り金"/>
    <s v="預り金"/>
    <s v="01 日本円"/>
  </r>
  <r>
    <m/>
    <x v="0"/>
    <n v="62"/>
    <x v="0"/>
    <s v="02-楽天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63"/>
    <x v="0"/>
    <s v="02-楽天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64"/>
    <x v="0"/>
    <s v="02-楽天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65"/>
    <x v="0"/>
    <s v="02-楽天証券"/>
    <m/>
    <s v="株式（現物）"/>
    <m/>
    <m/>
    <m/>
    <m/>
    <m/>
    <m/>
    <m/>
    <m/>
    <m/>
    <m/>
    <m/>
    <m/>
    <m/>
    <m/>
    <m/>
    <m/>
    <m/>
    <m/>
    <m/>
    <m/>
    <m/>
    <s v="株式（現物）"/>
    <m/>
    <m/>
    <m/>
    <m/>
    <m/>
    <m/>
    <m/>
    <m/>
    <m/>
    <m/>
    <m/>
    <m/>
    <m/>
    <m/>
    <m/>
    <m/>
    <m/>
    <m/>
    <x v="0"/>
    <x v="0"/>
    <m/>
    <m/>
    <m/>
  </r>
  <r>
    <m/>
    <x v="0"/>
    <n v="66"/>
    <x v="0"/>
    <s v="02-楽天証券"/>
    <m/>
    <s v="合計："/>
    <m/>
    <m/>
    <m/>
    <m/>
    <m/>
    <m/>
    <m/>
    <m/>
    <m/>
    <m/>
    <m/>
    <m/>
    <m/>
    <m/>
    <m/>
    <m/>
    <m/>
    <m/>
    <m/>
    <m/>
    <m/>
    <s v="合計："/>
    <m/>
    <m/>
    <m/>
    <m/>
    <m/>
    <m/>
    <m/>
    <m/>
    <m/>
    <m/>
    <m/>
    <m/>
    <m/>
    <m/>
    <m/>
    <m/>
    <m/>
    <m/>
    <x v="0"/>
    <x v="0"/>
    <m/>
    <m/>
    <m/>
  </r>
  <r>
    <m/>
    <x v="0"/>
    <n v="67"/>
    <x v="0"/>
    <s v="02-楽天証券"/>
    <m/>
    <s v="銘柄コード"/>
    <s v="銘柄名"/>
    <s v="保有数"/>
    <s v="平均取得単価"/>
    <s v="現在値"/>
    <s v="評価額"/>
    <s v="前日比"/>
    <s v="評価損益"/>
    <s v="評価損益率"/>
    <s v="取得日"/>
    <m/>
    <m/>
    <m/>
    <m/>
    <m/>
    <m/>
    <m/>
    <m/>
    <m/>
    <m/>
    <m/>
    <m/>
    <s v="銘柄コード"/>
    <s v="銘柄名"/>
    <m/>
    <m/>
    <m/>
    <m/>
    <m/>
    <m/>
    <m/>
    <m/>
    <m/>
    <m/>
    <m/>
    <m/>
    <m/>
    <m/>
    <m/>
    <m/>
    <m/>
    <x v="0"/>
    <x v="0"/>
    <m/>
    <m/>
    <m/>
  </r>
  <r>
    <m/>
    <x v="0"/>
    <n v="68"/>
    <x v="0"/>
    <s v="02-楽天証券"/>
    <m/>
    <m/>
    <m/>
    <m/>
    <m/>
    <m/>
    <m/>
    <m/>
    <m/>
    <m/>
    <m/>
    <m/>
    <m/>
    <m/>
    <m/>
    <m/>
    <m/>
    <m/>
    <m/>
    <m/>
    <m/>
    <m/>
    <m/>
    <s v="銘柄コード・ティッカー"/>
    <s v="銘柄"/>
    <s v="NISA口座等"/>
    <s v="保有数量"/>
    <s v="［単位］"/>
    <s v="平均取得価額"/>
    <s v="［単位］"/>
    <s v="現在値"/>
    <s v="［単位］"/>
    <s v="現在値(更新日)"/>
    <s v="(参考為替)"/>
    <s v="前日比"/>
    <s v="［単位］"/>
    <s v="時価評価額[円]"/>
    <s v="時価評価額[外貨]"/>
    <s v="評価損益[円]"/>
    <s v="評価損益[％]"/>
    <m/>
    <m/>
    <x v="0"/>
    <x v="0"/>
    <m/>
    <m/>
    <m/>
  </r>
  <r>
    <m/>
    <x v="0"/>
    <n v="69"/>
    <x v="0"/>
    <s v="02-楽天証券"/>
    <s v="●ここにコピペ→"/>
    <s v="1540"/>
    <s v="純金上場信託"/>
    <n v="1"/>
    <n v="5900"/>
    <n v="6453"/>
    <s v="6,453円"/>
    <s v="44円"/>
    <s v="553円"/>
    <n v="9.3700000000000006E-2"/>
    <m/>
    <m/>
    <m/>
    <m/>
    <m/>
    <m/>
    <m/>
    <m/>
    <m/>
    <m/>
    <m/>
    <s v="現物"/>
    <m/>
    <s v="1540"/>
    <s v="純金上場信託"/>
    <m/>
    <n v="1"/>
    <m/>
    <n v="5900"/>
    <m/>
    <n v="6453"/>
    <m/>
    <m/>
    <m/>
    <n v="44"/>
    <m/>
    <n v="6453"/>
    <m/>
    <n v="553"/>
    <n v="9.3728813559322027E-2"/>
    <m/>
    <m/>
    <x v="4"/>
    <x v="5"/>
    <s v="ゴールド"/>
    <s v="国内・ゴールド"/>
    <s v="01 日本円"/>
  </r>
  <r>
    <m/>
    <x v="0"/>
    <n v="70"/>
    <x v="0"/>
    <s v="02-楽天証券"/>
    <m/>
    <s v="1540"/>
    <s v="純金上場信託"/>
    <n v="20"/>
    <n v="5954"/>
    <n v="6453"/>
    <s v="129,060円"/>
    <s v="880円"/>
    <s v="9,980円"/>
    <n v="8.3799999999999999E-2"/>
    <m/>
    <m/>
    <m/>
    <m/>
    <m/>
    <m/>
    <m/>
    <m/>
    <m/>
    <m/>
    <m/>
    <s v="現物"/>
    <m/>
    <s v="1540"/>
    <s v="純金上場信託"/>
    <m/>
    <n v="20"/>
    <m/>
    <n v="5954"/>
    <m/>
    <n v="6453"/>
    <m/>
    <m/>
    <m/>
    <n v="880"/>
    <m/>
    <n v="129060"/>
    <m/>
    <n v="9980"/>
    <n v="8.3809203896540146E-2"/>
    <m/>
    <m/>
    <x v="4"/>
    <x v="5"/>
    <s v="ゴールド"/>
    <s v="国内・ゴールド"/>
    <s v="01 日本円"/>
  </r>
  <r>
    <m/>
    <x v="0"/>
    <n v="71"/>
    <x v="0"/>
    <s v="02-楽天証券"/>
    <m/>
    <s v="1541"/>
    <s v="純プラチナ上場信託"/>
    <n v="6"/>
    <n v="3270"/>
    <n v="3525"/>
    <s v="21,150円"/>
    <s v="-150円"/>
    <s v="1,530円"/>
    <n v="7.8E-2"/>
    <m/>
    <m/>
    <m/>
    <m/>
    <m/>
    <m/>
    <m/>
    <m/>
    <m/>
    <m/>
    <m/>
    <s v="現物"/>
    <m/>
    <s v="1541"/>
    <s v="純プラチナ上場信託"/>
    <m/>
    <n v="6"/>
    <m/>
    <n v="3270"/>
    <m/>
    <n v="3525"/>
    <m/>
    <m/>
    <m/>
    <n v="-150"/>
    <m/>
    <n v="21150"/>
    <m/>
    <n v="1530"/>
    <n v="7.7981651376146793E-2"/>
    <m/>
    <m/>
    <x v="4"/>
    <x v="5"/>
    <s v="プラチナ"/>
    <s v="国内・プラチナ"/>
    <s v="01 日本円"/>
  </r>
  <r>
    <m/>
    <x v="0"/>
    <n v="72"/>
    <x v="0"/>
    <s v="02-楽天証券"/>
    <m/>
    <s v="1615"/>
    <s v="NF銀行業"/>
    <n v="600"/>
    <n v="168"/>
    <n v="175"/>
    <s v="104,940円"/>
    <s v="1,440円"/>
    <s v="4,140円"/>
    <n v="4.1099999999999998E-2"/>
    <m/>
    <m/>
    <m/>
    <m/>
    <m/>
    <m/>
    <m/>
    <m/>
    <m/>
    <m/>
    <m/>
    <s v="現物"/>
    <m/>
    <s v="1615"/>
    <s v="ＮＦ銀行業"/>
    <m/>
    <n v="600"/>
    <m/>
    <n v="168"/>
    <m/>
    <n v="175"/>
    <m/>
    <m/>
    <m/>
    <n v="1440"/>
    <m/>
    <n v="104940"/>
    <m/>
    <n v="4140"/>
    <n v="4.1071428571428571E-2"/>
    <m/>
    <m/>
    <x v="3"/>
    <x v="3"/>
    <s v="金融"/>
    <s v="銀行業"/>
    <s v="01 日本円"/>
  </r>
  <r>
    <m/>
    <x v="0"/>
    <n v="73"/>
    <x v="0"/>
    <s v="02-楽天証券"/>
    <m/>
    <s v="1659"/>
    <s v="IS米国リートETF"/>
    <n v="100"/>
    <n v="1457"/>
    <n v="2636"/>
    <s v="263,600円"/>
    <s v="-5,500円"/>
    <s v="117,903円"/>
    <n v="0.80920000000000003"/>
    <m/>
    <m/>
    <m/>
    <m/>
    <m/>
    <m/>
    <m/>
    <m/>
    <m/>
    <m/>
    <m/>
    <s v="現物"/>
    <m/>
    <s v="1659"/>
    <s v="ＩＳ米国リートＥＴＦ"/>
    <m/>
    <n v="100"/>
    <m/>
    <n v="1457"/>
    <m/>
    <n v="2636"/>
    <m/>
    <m/>
    <m/>
    <n v="-5500"/>
    <m/>
    <n v="263600"/>
    <m/>
    <n v="117903"/>
    <n v="0.80923423268838757"/>
    <m/>
    <m/>
    <x v="3"/>
    <x v="3"/>
    <s v="不動産"/>
    <s v="米国・リート"/>
    <s v="01 日本円"/>
  </r>
  <r>
    <m/>
    <x v="0"/>
    <n v="74"/>
    <x v="0"/>
    <s v="02-楽天証券"/>
    <m/>
    <s v="1659"/>
    <s v="IS米国リートETF"/>
    <n v="1"/>
    <n v="1454"/>
    <n v="2636"/>
    <s v="2,636円"/>
    <s v="-55円"/>
    <s v="1,182円"/>
    <n v="0.81289999999999996"/>
    <m/>
    <m/>
    <m/>
    <m/>
    <m/>
    <m/>
    <m/>
    <m/>
    <m/>
    <m/>
    <m/>
    <s v="現物"/>
    <m/>
    <s v="1659"/>
    <s v="ＩＳ米国リートＥＴＦ"/>
    <m/>
    <n v="1"/>
    <m/>
    <n v="1454"/>
    <m/>
    <n v="2636"/>
    <m/>
    <m/>
    <m/>
    <n v="-55"/>
    <m/>
    <n v="2636"/>
    <m/>
    <n v="1182"/>
    <n v="0.81292984869326002"/>
    <m/>
    <m/>
    <x v="3"/>
    <x v="3"/>
    <s v="不動産"/>
    <s v="米国・リート"/>
    <s v="01 日本円"/>
  </r>
  <r>
    <m/>
    <x v="0"/>
    <n v="75"/>
    <x v="0"/>
    <s v="02-楽天証券"/>
    <m/>
    <s v="1678"/>
    <s v="NFインド株"/>
    <n v="100"/>
    <n v="248"/>
    <n v="233"/>
    <s v="23,250円"/>
    <s v="-260円"/>
    <s v="-1,530円"/>
    <n v="-6.1699999999999998E-2"/>
    <m/>
    <m/>
    <m/>
    <m/>
    <m/>
    <m/>
    <m/>
    <m/>
    <m/>
    <m/>
    <m/>
    <s v="現物"/>
    <m/>
    <s v="1678"/>
    <s v="ＮＥＸＴ　ＦＵＮＤＳ　インド株式指数・Ｎｉｆｔｙ　５０連動型上場投信"/>
    <m/>
    <n v="100"/>
    <m/>
    <n v="248"/>
    <m/>
    <n v="233"/>
    <m/>
    <m/>
    <m/>
    <n v="-260"/>
    <m/>
    <n v="23250"/>
    <m/>
    <n v="-1530"/>
    <n v="-6.1743341404358353E-2"/>
    <m/>
    <m/>
    <x v="3"/>
    <x v="3"/>
    <s v="新興国"/>
    <s v="インド"/>
    <s v="01 日本円"/>
  </r>
  <r>
    <m/>
    <x v="0"/>
    <n v="76"/>
    <x v="0"/>
    <s v="02-楽天証券"/>
    <m/>
    <s v="9142"/>
    <s v="九州旅客鉄道"/>
    <n v="100"/>
    <n v="2137"/>
    <n v="2513"/>
    <s v="251,300円"/>
    <s v="8,000円"/>
    <s v="37,600円"/>
    <n v="0.1759"/>
    <m/>
    <m/>
    <m/>
    <m/>
    <m/>
    <m/>
    <m/>
    <m/>
    <m/>
    <m/>
    <m/>
    <s v="現物"/>
    <m/>
    <s v="9142"/>
    <s v="九州旅客鉄道"/>
    <m/>
    <n v="100"/>
    <m/>
    <n v="2137"/>
    <m/>
    <n v="2513"/>
    <m/>
    <m/>
    <m/>
    <n v="8000"/>
    <m/>
    <n v="251300"/>
    <m/>
    <n v="37600"/>
    <n v="0.17594759007955077"/>
    <m/>
    <m/>
    <x v="3"/>
    <x v="3"/>
    <s v="観光"/>
    <s v="鉄道"/>
    <s v="01 日本円"/>
  </r>
  <r>
    <m/>
    <x v="0"/>
    <n v="77"/>
    <x v="0"/>
    <s v="02-楽天証券"/>
    <m/>
    <s v="9202"/>
    <s v="ANAホールディングス"/>
    <n v="100"/>
    <n v="2191"/>
    <n v="2650"/>
    <s v="265,000円"/>
    <s v="6,400円"/>
    <s v="45,900円"/>
    <n v="0.20949999999999999"/>
    <m/>
    <m/>
    <m/>
    <m/>
    <m/>
    <m/>
    <m/>
    <m/>
    <m/>
    <m/>
    <m/>
    <s v="現物"/>
    <m/>
    <s v="9202"/>
    <s v="ＡＮＡホールディングス"/>
    <m/>
    <n v="100"/>
    <m/>
    <n v="2191"/>
    <m/>
    <n v="2650"/>
    <m/>
    <m/>
    <m/>
    <n v="6400"/>
    <m/>
    <n v="265000"/>
    <m/>
    <n v="45900"/>
    <n v="0.20949338201734369"/>
    <m/>
    <m/>
    <x v="3"/>
    <x v="3"/>
    <s v="観光"/>
    <s v="航空"/>
    <s v="01 日本円"/>
  </r>
  <r>
    <m/>
    <x v="0"/>
    <n v="78"/>
    <x v="0"/>
    <s v="02-楽天証券"/>
    <m/>
    <s v="VTI"/>
    <s v="バンガード・トータル・ストック・マーケットETF"/>
    <n v="10"/>
    <n v="218.53"/>
    <n v="225.5"/>
    <s v="260,429円"/>
    <s v="-207円"/>
    <s v="8,050円"/>
    <n v="3.1899999999999998E-2"/>
    <m/>
    <m/>
    <m/>
    <m/>
    <m/>
    <m/>
    <m/>
    <m/>
    <m/>
    <m/>
    <m/>
    <s v="現物"/>
    <m/>
    <s v="VTI"/>
    <s v="バンガード・トータル・ストック・マーケットETF"/>
    <m/>
    <n v="10"/>
    <m/>
    <n v="218.53"/>
    <m/>
    <n v="225.5"/>
    <m/>
    <m/>
    <m/>
    <n v="-207"/>
    <m/>
    <n v="260429"/>
    <m/>
    <n v="8050"/>
    <n v="3.1896473161396155E-2"/>
    <m/>
    <m/>
    <x v="3"/>
    <x v="3"/>
    <s v="指数"/>
    <s v="全米国指数"/>
    <s v="02 米ドル（円換算）"/>
  </r>
  <r>
    <m/>
    <x v="0"/>
    <n v="79"/>
    <x v="0"/>
    <s v="02-楽天証券"/>
    <m/>
    <s v="VWO"/>
    <s v="バンガード・FTSE・エマージング・マーケッツETF"/>
    <n v="10"/>
    <n v="43.95"/>
    <n v="49.48"/>
    <s v="57,144円"/>
    <s v="99円"/>
    <s v="6,392円"/>
    <n v="0.126"/>
    <m/>
    <m/>
    <m/>
    <m/>
    <m/>
    <m/>
    <m/>
    <m/>
    <m/>
    <m/>
    <m/>
    <s v="現物"/>
    <m/>
    <s v="VWO"/>
    <s v="バンガード・FTSE・エマージング・マーケッツETF"/>
    <m/>
    <n v="10"/>
    <m/>
    <n v="43.95"/>
    <m/>
    <n v="49.48"/>
    <m/>
    <m/>
    <m/>
    <n v="99"/>
    <m/>
    <n v="57144"/>
    <m/>
    <n v="6392"/>
    <n v="0.12594577553593947"/>
    <m/>
    <m/>
    <x v="3"/>
    <x v="3"/>
    <s v="新興国"/>
    <s v="新興国ETF"/>
    <s v="02 米ドル（円換算）"/>
  </r>
  <r>
    <m/>
    <x v="0"/>
    <n v="80"/>
    <x v="0"/>
    <s v="02-楽天証券"/>
    <m/>
    <s v="SLV"/>
    <s v="iシェアーズ シルバー・トラスト"/>
    <n v="30"/>
    <n v="23.58"/>
    <n v="21.27"/>
    <s v="73,694円"/>
    <s v="1,788円"/>
    <s v="-7,988円"/>
    <n v="-9.7799999999999998E-2"/>
    <m/>
    <m/>
    <m/>
    <m/>
    <m/>
    <m/>
    <m/>
    <m/>
    <m/>
    <m/>
    <m/>
    <s v="現物"/>
    <m/>
    <s v="SLV"/>
    <s v="iシェアーズ シルバー・トラスト"/>
    <m/>
    <n v="30"/>
    <m/>
    <n v="23.58"/>
    <m/>
    <n v="21.27"/>
    <m/>
    <m/>
    <m/>
    <n v="1788"/>
    <m/>
    <n v="73694"/>
    <m/>
    <n v="-7988"/>
    <n v="-9.7793883597365391E-2"/>
    <m/>
    <m/>
    <x v="4"/>
    <x v="5"/>
    <s v="シルバー"/>
    <s v="米国・シルバー"/>
    <s v="02 米ドル（円換算）"/>
  </r>
  <r>
    <m/>
    <x v="0"/>
    <n v="81"/>
    <x v="0"/>
    <s v="02-楽天証券"/>
    <m/>
    <s v="VT"/>
    <s v="バンガード・トータル・ワールド・ストックETF"/>
    <n v="1"/>
    <n v="68.209999999999994"/>
    <n v="102.25"/>
    <s v="11,808円"/>
    <s v="6円"/>
    <s v="3,931円"/>
    <n v="0.499"/>
    <m/>
    <m/>
    <m/>
    <m/>
    <m/>
    <m/>
    <m/>
    <m/>
    <m/>
    <m/>
    <m/>
    <s v="現物"/>
    <m/>
    <s v="VT"/>
    <s v="バンガード・トータル・ワールド・ストックETF"/>
    <m/>
    <n v="1"/>
    <m/>
    <n v="68.209999999999994"/>
    <m/>
    <n v="102.25"/>
    <m/>
    <m/>
    <m/>
    <n v="6"/>
    <m/>
    <n v="11808"/>
    <m/>
    <n v="3931"/>
    <n v="0.49904786086073377"/>
    <m/>
    <m/>
    <x v="3"/>
    <x v="3"/>
    <s v="指数"/>
    <s v="全世界指数"/>
    <s v="02 米ドル（円換算）"/>
  </r>
  <r>
    <m/>
    <x v="0"/>
    <n v="82"/>
    <x v="0"/>
    <s v="02-楽天証券"/>
    <m/>
    <s v="BND"/>
    <s v="バンガード・米国トータル債券市場ETF"/>
    <n v="6"/>
    <n v="87.04"/>
    <n v="82.16"/>
    <s v="56,931円"/>
    <s v="147円"/>
    <s v="-3,384円"/>
    <n v="-5.6099999999999997E-2"/>
    <m/>
    <m/>
    <m/>
    <m/>
    <m/>
    <m/>
    <m/>
    <m/>
    <m/>
    <m/>
    <m/>
    <s v="現物"/>
    <m/>
    <s v="BND"/>
    <s v="バンガード・米国トータル債券市場ETF"/>
    <m/>
    <n v="6"/>
    <m/>
    <n v="87.04"/>
    <m/>
    <n v="82.16"/>
    <m/>
    <m/>
    <m/>
    <n v="147"/>
    <m/>
    <n v="56931"/>
    <m/>
    <n v="-3384"/>
    <n v="-5.6105446406366576E-2"/>
    <m/>
    <m/>
    <x v="1"/>
    <x v="4"/>
    <s v="債券"/>
    <s v="米国債"/>
    <s v="02 米ドル（円換算）"/>
  </r>
  <r>
    <m/>
    <x v="0"/>
    <n v="83"/>
    <x v="0"/>
    <s v="02-楽天証券"/>
    <m/>
    <s v="UAL"/>
    <s v="ユナイテッド・エアラインズ・ホールディングス"/>
    <n v="17"/>
    <n v="42.51"/>
    <n v="44.44"/>
    <s v="87,250円"/>
    <s v="3,326円"/>
    <s v="3,780円"/>
    <n v="4.53E-2"/>
    <m/>
    <m/>
    <m/>
    <m/>
    <m/>
    <m/>
    <m/>
    <m/>
    <m/>
    <m/>
    <m/>
    <s v="現物"/>
    <m/>
    <s v="UAL"/>
    <s v="ユナイテッド・エアラインズ・ホールディングス"/>
    <m/>
    <n v="17"/>
    <m/>
    <n v="42.51"/>
    <m/>
    <n v="44.44"/>
    <m/>
    <m/>
    <m/>
    <n v="3326"/>
    <m/>
    <n v="87250"/>
    <m/>
    <n v="3780"/>
    <n v="4.5285731400503175E-2"/>
    <m/>
    <m/>
    <x v="3"/>
    <x v="3"/>
    <s v="観光"/>
    <s v="航空・米国"/>
    <s v="02 米ドル（円換算）"/>
  </r>
  <r>
    <m/>
    <x v="0"/>
    <n v="84"/>
    <x v="0"/>
    <s v="02-楽天証券"/>
    <m/>
    <s v="UAL"/>
    <s v="ユナイテッド・エアラインズ・ホールディングス"/>
    <n v="10"/>
    <n v="46.67"/>
    <n v="44.44"/>
    <s v="51,323円"/>
    <s v="1,956円"/>
    <s v="-2,573円"/>
    <n v="-4.7699999999999999E-2"/>
    <m/>
    <m/>
    <m/>
    <m/>
    <m/>
    <m/>
    <m/>
    <m/>
    <m/>
    <m/>
    <m/>
    <s v="現物"/>
    <m/>
    <s v="UAL"/>
    <s v="ユナイテッド・エアラインズ・ホールディングス"/>
    <m/>
    <n v="10"/>
    <m/>
    <n v="46.67"/>
    <m/>
    <n v="44.44"/>
    <m/>
    <m/>
    <m/>
    <n v="1956"/>
    <m/>
    <n v="51323"/>
    <m/>
    <n v="-2573"/>
    <n v="-4.7740092029093066E-2"/>
    <m/>
    <m/>
    <x v="3"/>
    <x v="3"/>
    <s v="観光"/>
    <s v="航空・米国"/>
    <s v="02 米ドル（円換算）"/>
  </r>
  <r>
    <m/>
    <x v="0"/>
    <n v="85"/>
    <x v="0"/>
    <s v="02-楽天証券"/>
    <m/>
    <s v="EIDO"/>
    <s v="iシェアーズ MSCI インドネシア ETF"/>
    <n v="34"/>
    <n v="22.92"/>
    <n v="23.67"/>
    <s v="92,944円"/>
    <s v="2,121円"/>
    <s v="2,944円"/>
    <n v="3.27E-2"/>
    <m/>
    <m/>
    <m/>
    <m/>
    <m/>
    <m/>
    <m/>
    <m/>
    <m/>
    <m/>
    <m/>
    <s v="現物"/>
    <m/>
    <s v="EIDO"/>
    <s v="iシェアーズ MSCI インドネシア ETF"/>
    <m/>
    <n v="34"/>
    <m/>
    <n v="22.92"/>
    <m/>
    <n v="23.67"/>
    <m/>
    <m/>
    <m/>
    <n v="2121"/>
    <m/>
    <n v="92944"/>
    <m/>
    <n v="2944"/>
    <n v="3.2711111111111114E-2"/>
    <m/>
    <m/>
    <x v="3"/>
    <x v="3"/>
    <s v="新興国"/>
    <s v="インドネシア"/>
    <s v="02 米ドル（円換算）"/>
  </r>
  <r>
    <m/>
    <x v="0"/>
    <n v="86"/>
    <x v="0"/>
    <s v="02-楽天証券"/>
    <m/>
    <s v="THD"/>
    <s v="iシェアーズ MSCI タイ ETF"/>
    <n v="4"/>
    <n v="75.22"/>
    <n v="78.180000000000007"/>
    <s v="36,116円"/>
    <s v="280円"/>
    <s v="1,366円"/>
    <n v="3.9300000000000002E-2"/>
    <m/>
    <m/>
    <m/>
    <m/>
    <m/>
    <m/>
    <m/>
    <m/>
    <m/>
    <m/>
    <m/>
    <s v="現物"/>
    <m/>
    <s v="THD"/>
    <s v="iシェアーズ MSCI タイ ETF"/>
    <m/>
    <n v="4"/>
    <m/>
    <n v="75.22"/>
    <m/>
    <n v="78.180000000000007"/>
    <m/>
    <m/>
    <m/>
    <n v="280"/>
    <m/>
    <n v="36116"/>
    <m/>
    <n v="1366"/>
    <n v="3.9309352517985612E-2"/>
    <m/>
    <m/>
    <x v="3"/>
    <x v="3"/>
    <s v="新興国"/>
    <s v="タイ"/>
    <s v="02 米ドル（円換算）"/>
  </r>
  <r>
    <m/>
    <x v="0"/>
    <n v="87"/>
    <x v="0"/>
    <s v="02-楽天証券"/>
    <m/>
    <s v="EPHE"/>
    <s v="iシェアーズ MSCI フィリピン ETF"/>
    <n v="16"/>
    <n v="31.83"/>
    <n v="31.94"/>
    <s v="59,020円"/>
    <s v="-229円"/>
    <s v="213円"/>
    <n v="3.5999999999999999E-3"/>
    <m/>
    <m/>
    <m/>
    <m/>
    <m/>
    <m/>
    <m/>
    <m/>
    <m/>
    <m/>
    <m/>
    <s v="現物"/>
    <m/>
    <s v="EPHE"/>
    <s v="iシェアーズ MSCI フィリピン ETF"/>
    <m/>
    <n v="16"/>
    <m/>
    <n v="31.83"/>
    <m/>
    <n v="31.94"/>
    <m/>
    <m/>
    <m/>
    <n v="-229"/>
    <m/>
    <n v="59020"/>
    <m/>
    <n v="213"/>
    <n v="3.6220177869981463E-3"/>
    <m/>
    <m/>
    <x v="3"/>
    <x v="3"/>
    <s v="新興国"/>
    <s v="フィリピン"/>
    <s v="02 米ドル（円換算）"/>
  </r>
  <r>
    <m/>
    <x v="0"/>
    <n v="88"/>
    <x v="0"/>
    <s v="02-楽天証券"/>
    <m/>
    <s v="EPHE"/>
    <s v="iシェアーズ MSCI フィリピン ETF"/>
    <n v="4"/>
    <n v="30.14"/>
    <n v="31.94"/>
    <s v="14,755円"/>
    <s v="-57円"/>
    <s v="834円"/>
    <n v="5.9900000000000002E-2"/>
    <m/>
    <m/>
    <m/>
    <m/>
    <m/>
    <m/>
    <m/>
    <m/>
    <m/>
    <m/>
    <m/>
    <s v="現物"/>
    <m/>
    <s v="EPHE"/>
    <s v="iシェアーズ MSCI フィリピン ETF"/>
    <m/>
    <n v="4"/>
    <m/>
    <n v="30.14"/>
    <m/>
    <n v="31.94"/>
    <m/>
    <m/>
    <m/>
    <n v="-57"/>
    <m/>
    <n v="14755"/>
    <m/>
    <n v="834"/>
    <n v="5.9909489260828966E-2"/>
    <m/>
    <m/>
    <x v="3"/>
    <x v="3"/>
    <s v="新興国"/>
    <s v="フィリピン"/>
    <s v="02 米ドル（円換算）"/>
  </r>
  <r>
    <m/>
    <x v="0"/>
    <n v="89"/>
    <x v="0"/>
    <s v="02-楽天証券"/>
    <m/>
    <s v="DBA"/>
    <s v="インベスコDBアグリカルチャー・ファンド"/>
    <n v="68"/>
    <n v="16.579999999999998"/>
    <n v="20.68"/>
    <s v="162,406円"/>
    <s v="987円"/>
    <s v="32,199円"/>
    <n v="0.24729999999999999"/>
    <m/>
    <m/>
    <m/>
    <m/>
    <m/>
    <m/>
    <m/>
    <m/>
    <m/>
    <m/>
    <m/>
    <s v="現物"/>
    <m/>
    <s v="DBA"/>
    <s v="インベスコDBアグリカルチャー・ファンド"/>
    <m/>
    <n v="68"/>
    <m/>
    <n v="16.579999999999998"/>
    <m/>
    <n v="20.68"/>
    <m/>
    <m/>
    <m/>
    <n v="987"/>
    <m/>
    <n v="162406"/>
    <m/>
    <n v="32199"/>
    <n v="0.24729085225832712"/>
    <m/>
    <m/>
    <x v="4"/>
    <x v="7"/>
    <s v="コモ・その他"/>
    <s v="コモ・農業"/>
    <s v="02 米ドル（円換算）"/>
  </r>
  <r>
    <m/>
    <x v="0"/>
    <n v="90"/>
    <x v="0"/>
    <s v="02-楽天証券"/>
    <m/>
    <s v="DBA"/>
    <s v="インベスコDBアグリカルチャー・ファンド"/>
    <n v="60"/>
    <n v="16.36"/>
    <n v="20.68"/>
    <s v="143,299円"/>
    <s v="870円"/>
    <s v="29,905円"/>
    <n v="0.26369999999999999"/>
    <m/>
    <m/>
    <m/>
    <m/>
    <m/>
    <m/>
    <m/>
    <m/>
    <m/>
    <m/>
    <m/>
    <s v="現物"/>
    <m/>
    <s v="DBA"/>
    <s v="インベスコDBアグリカルチャー・ファンド"/>
    <m/>
    <n v="60"/>
    <m/>
    <n v="16.36"/>
    <m/>
    <n v="20.68"/>
    <m/>
    <m/>
    <m/>
    <n v="870"/>
    <m/>
    <n v="143299"/>
    <m/>
    <n v="29905"/>
    <n v="0.26372647582764519"/>
    <m/>
    <m/>
    <x v="4"/>
    <x v="7"/>
    <s v="コモ・その他"/>
    <s v="コモ・農業"/>
    <s v="02 米ドル（円換算）"/>
  </r>
  <r>
    <m/>
    <x v="0"/>
    <n v="91"/>
    <x v="0"/>
    <s v="02-楽天証券"/>
    <m/>
    <s v="DBC"/>
    <s v="インベスコDB コモディティ・インデックス・トラッキング・ファンド"/>
    <n v="20"/>
    <n v="14.69"/>
    <n v="22.88"/>
    <s v="52,848円"/>
    <s v="207円"/>
    <s v="18,913円"/>
    <n v="0.55730000000000002"/>
    <m/>
    <m/>
    <m/>
    <m/>
    <m/>
    <m/>
    <m/>
    <m/>
    <m/>
    <m/>
    <m/>
    <s v="現物"/>
    <m/>
    <s v="DBC"/>
    <s v="インベスコDB コモディティ・インデックス・トラッキング・ファンド"/>
    <m/>
    <n v="20"/>
    <m/>
    <n v="14.69"/>
    <m/>
    <n v="22.88"/>
    <m/>
    <m/>
    <m/>
    <n v="207"/>
    <m/>
    <n v="52848"/>
    <m/>
    <n v="18913"/>
    <n v="0.55733019006925"/>
    <m/>
    <m/>
    <x v="4"/>
    <x v="7"/>
    <s v="コモ・その他"/>
    <s v="コモ・全体"/>
    <s v="02 米ドル（円換算）"/>
  </r>
  <r>
    <m/>
    <x v="0"/>
    <n v="92"/>
    <x v="0"/>
    <s v="02-楽天証券"/>
    <m/>
    <s v="GDX"/>
    <s v="ヴァンエック・金鉱株ETF"/>
    <n v="2"/>
    <n v="35.49"/>
    <n v="31.3"/>
    <s v="7,229円"/>
    <s v="220円"/>
    <s v="-967円"/>
    <n v="-0.11799999999999999"/>
    <m/>
    <m/>
    <m/>
    <m/>
    <m/>
    <m/>
    <m/>
    <m/>
    <m/>
    <m/>
    <m/>
    <s v="現物"/>
    <m/>
    <s v="GDX"/>
    <s v="ヴァンエック・ベクトル・金鉱株ETF"/>
    <m/>
    <n v="2"/>
    <m/>
    <n v="35.49"/>
    <m/>
    <n v="31.3"/>
    <m/>
    <m/>
    <m/>
    <n v="220"/>
    <m/>
    <n v="7229"/>
    <m/>
    <n v="-967"/>
    <n v="-0.11798438262567106"/>
    <m/>
    <m/>
    <x v="4"/>
    <x v="5"/>
    <s v="金鉱株"/>
    <s v="米国・金鉱株"/>
    <s v="02 米ドル（円換算）"/>
  </r>
  <r>
    <m/>
    <x v="0"/>
    <n v="93"/>
    <x v="0"/>
    <s v="02-楽天証券"/>
    <m/>
    <s v="GDX"/>
    <s v="ヴァンエック・金鉱株ETF"/>
    <n v="5"/>
    <n v="34.5"/>
    <n v="31.3"/>
    <s v="18,074円"/>
    <s v="550円"/>
    <s v="-1,847円"/>
    <n v="-9.2700000000000005E-2"/>
    <m/>
    <m/>
    <m/>
    <m/>
    <m/>
    <m/>
    <m/>
    <m/>
    <m/>
    <m/>
    <m/>
    <s v="現物"/>
    <m/>
    <s v="GDX"/>
    <s v="ヴァンエック・ベクトル・金鉱株ETF"/>
    <m/>
    <n v="5"/>
    <m/>
    <n v="34.5"/>
    <m/>
    <n v="31.3"/>
    <m/>
    <m/>
    <m/>
    <n v="550"/>
    <m/>
    <n v="18074"/>
    <m/>
    <n v="-1847"/>
    <n v="-9.2716229104964604E-2"/>
    <m/>
    <m/>
    <x v="4"/>
    <x v="5"/>
    <s v="金鉱株"/>
    <s v="米国・金鉱株"/>
    <s v="02 米ドル（円換算）"/>
  </r>
  <r>
    <m/>
    <x v="0"/>
    <n v="94"/>
    <x v="0"/>
    <s v="02-楽天証券"/>
    <m/>
    <s v="AFK"/>
    <s v="ヴァンエック・アフリカ・インデックスETF"/>
    <n v="37"/>
    <n v="21.01"/>
    <n v="20.86"/>
    <s v="89,137円"/>
    <s v="453円"/>
    <s v="-625円"/>
    <n v="-7.0000000000000001E-3"/>
    <m/>
    <m/>
    <m/>
    <m/>
    <m/>
    <m/>
    <m/>
    <m/>
    <m/>
    <m/>
    <m/>
    <s v="現物"/>
    <m/>
    <s v="AFK"/>
    <s v="ヴァンエック・ベクトル・アフリカ・インデックスETF"/>
    <m/>
    <n v="37"/>
    <m/>
    <n v="21.01"/>
    <m/>
    <n v="20.86"/>
    <m/>
    <m/>
    <m/>
    <n v="453"/>
    <m/>
    <n v="89137"/>
    <m/>
    <n v="-625"/>
    <n v="-6.962857333838373E-3"/>
    <m/>
    <m/>
    <x v="3"/>
    <x v="3"/>
    <s v="新興国"/>
    <s v="アフリカ"/>
    <s v="02 米ドル（円換算）"/>
  </r>
  <r>
    <m/>
    <x v="0"/>
    <n v="95"/>
    <x v="0"/>
    <s v="02-楽天証券"/>
    <m/>
    <s v="DAL"/>
    <s v="デルタ航空"/>
    <n v="12"/>
    <n v="41.04"/>
    <n v="40.94"/>
    <s v="56,737円"/>
    <s v="1,606円"/>
    <s v="-134円"/>
    <n v="-2.3999999999999998E-3"/>
    <m/>
    <m/>
    <m/>
    <m/>
    <m/>
    <m/>
    <m/>
    <m/>
    <m/>
    <m/>
    <m/>
    <s v="現物"/>
    <m/>
    <s v="DAL"/>
    <s v="デルタ航空"/>
    <m/>
    <n v="12"/>
    <m/>
    <n v="41.04"/>
    <m/>
    <n v="40.94"/>
    <m/>
    <m/>
    <m/>
    <n v="1606"/>
    <m/>
    <n v="56737"/>
    <m/>
    <n v="-134"/>
    <n v="-2.3562096674930983E-3"/>
    <m/>
    <m/>
    <x v="3"/>
    <x v="3"/>
    <s v="観光"/>
    <s v="航空・米国"/>
    <s v="02 米ドル（円換算）"/>
  </r>
  <r>
    <m/>
    <x v="0"/>
    <n v="96"/>
    <x v="0"/>
    <s v="02-楽天証券"/>
    <m/>
    <s v="NCLH"/>
    <s v="ノルウェージャン・クルーズ・ライン"/>
    <n v="25"/>
    <n v="22.53"/>
    <n v="21.95"/>
    <s v="63,375円"/>
    <s v="5,010円"/>
    <s v="-1,677円"/>
    <n v="-2.58E-2"/>
    <m/>
    <m/>
    <m/>
    <m/>
    <m/>
    <m/>
    <m/>
    <m/>
    <m/>
    <m/>
    <m/>
    <s v="現物"/>
    <m/>
    <s v="NCLH"/>
    <s v="ノルウェージャン・クルーズ・ライン"/>
    <m/>
    <n v="25"/>
    <m/>
    <n v="22.53"/>
    <m/>
    <n v="21.95"/>
    <m/>
    <m/>
    <m/>
    <n v="5010"/>
    <m/>
    <n v="63375"/>
    <m/>
    <n v="-1677"/>
    <n v="-2.5779376498800959E-2"/>
    <m/>
    <m/>
    <x v="3"/>
    <x v="3"/>
    <s v="観光"/>
    <s v="船・米国"/>
    <s v="02 米ドル（円換算）"/>
  </r>
  <r>
    <m/>
    <x v="0"/>
    <n v="97"/>
    <x v="0"/>
    <s v="02-楽天証券"/>
    <m/>
    <s v="EPI"/>
    <s v="ウィズダムツリー インド株収益ファンド"/>
    <n v="28"/>
    <n v="31.74"/>
    <n v="36.770000000000003"/>
    <s v="118,903円"/>
    <s v="-634円"/>
    <s v="16,259円"/>
    <n v="0.15840000000000001"/>
    <m/>
    <m/>
    <m/>
    <m/>
    <m/>
    <m/>
    <m/>
    <m/>
    <m/>
    <m/>
    <m/>
    <s v="現物"/>
    <m/>
    <s v="EPI"/>
    <s v="ウィズダムツリー  インド株収益ファンド"/>
    <m/>
    <n v="28"/>
    <m/>
    <n v="31.74"/>
    <m/>
    <n v="36.770000000000003"/>
    <m/>
    <m/>
    <m/>
    <n v="-634"/>
    <m/>
    <n v="118903"/>
    <m/>
    <n v="16259"/>
    <n v="0.15840185495499007"/>
    <m/>
    <m/>
    <x v="3"/>
    <x v="3"/>
    <s v="新興国"/>
    <s v="インド"/>
    <s v="02 米ドル（円換算）"/>
  </r>
  <r>
    <m/>
    <x v="0"/>
    <n v="98"/>
    <x v="0"/>
    <s v="02-楽天証券"/>
    <m/>
    <s v="VIG"/>
    <s v="バンガード・米国増配株式ETF"/>
    <n v="14"/>
    <n v="119.94"/>
    <n v="161.72999999999999"/>
    <s v="261,494円"/>
    <s v="-548円"/>
    <s v="67,571円"/>
    <n v="0.34839999999999999"/>
    <m/>
    <m/>
    <m/>
    <m/>
    <m/>
    <m/>
    <m/>
    <m/>
    <m/>
    <m/>
    <m/>
    <s v="現物"/>
    <m/>
    <s v="VIG"/>
    <s v="バンガード・米国増配株式ETF"/>
    <m/>
    <n v="14"/>
    <m/>
    <n v="119.94"/>
    <m/>
    <n v="161.72999999999999"/>
    <m/>
    <m/>
    <m/>
    <n v="-548"/>
    <m/>
    <n v="261494"/>
    <m/>
    <n v="67571"/>
    <n v="0.3484424230235712"/>
    <m/>
    <m/>
    <x v="3"/>
    <x v="3"/>
    <s v="高配当ETF"/>
    <s v="高配当ETF"/>
    <s v="02 米ドル（円換算）"/>
  </r>
  <r>
    <m/>
    <x v="0"/>
    <n v="99"/>
    <x v="0"/>
    <s v="02-楽天証券"/>
    <m/>
    <s v="AAL"/>
    <s v="アメリカン・エアーラインズ・グループ"/>
    <n v="27"/>
    <n v="17.5"/>
    <n v="17.28"/>
    <s v="53,883円"/>
    <s v="2,677円"/>
    <s v="-683円"/>
    <n v="-1.2500000000000001E-2"/>
    <m/>
    <m/>
    <m/>
    <m/>
    <m/>
    <m/>
    <m/>
    <m/>
    <m/>
    <m/>
    <m/>
    <s v="現物"/>
    <m/>
    <s v="AAL"/>
    <s v="アメリカン・エアーラインズ・グループ"/>
    <m/>
    <n v="27"/>
    <m/>
    <n v="17.5"/>
    <m/>
    <n v="17.28"/>
    <m/>
    <m/>
    <m/>
    <n v="2677"/>
    <m/>
    <n v="53883"/>
    <m/>
    <n v="-683"/>
    <n v="-1.2516951948099549E-2"/>
    <m/>
    <m/>
    <x v="3"/>
    <x v="3"/>
    <s v="観光"/>
    <s v="航空・米国"/>
    <s v="02 米ドル（円換算）"/>
  </r>
  <r>
    <m/>
    <x v="0"/>
    <n v="100"/>
    <x v="0"/>
    <s v="02-楽天証券"/>
    <m/>
    <s v="AAL"/>
    <s v="アメリカン・エアーラインズ・グループ"/>
    <n v="25"/>
    <n v="19.170000000000002"/>
    <n v="17.28"/>
    <s v="49,891円"/>
    <s v="2,478円"/>
    <s v="-5,455円"/>
    <n v="-9.8599999999999993E-2"/>
    <m/>
    <m/>
    <m/>
    <m/>
    <m/>
    <m/>
    <m/>
    <m/>
    <m/>
    <m/>
    <m/>
    <s v="現物"/>
    <m/>
    <s v="AAL"/>
    <s v="アメリカン・エアーラインズ・グループ"/>
    <m/>
    <n v="25"/>
    <m/>
    <n v="19.170000000000002"/>
    <m/>
    <n v="17.28"/>
    <m/>
    <m/>
    <m/>
    <n v="2478"/>
    <m/>
    <n v="49891"/>
    <m/>
    <n v="-5455"/>
    <n v="-9.8561775015357928E-2"/>
    <m/>
    <m/>
    <x v="3"/>
    <x v="3"/>
    <s v="観光"/>
    <s v="航空・米国"/>
    <s v="02 米ドル（円換算）"/>
  </r>
  <r>
    <m/>
    <x v="0"/>
    <n v="101"/>
    <x v="0"/>
    <s v="02-楽天証券"/>
    <m/>
    <s v="XLF"/>
    <s v="金融セレクト・セクター SPDR ファンド"/>
    <n v="20"/>
    <n v="23.75"/>
    <n v="40.22"/>
    <s v="92,900円"/>
    <s v="438円"/>
    <s v="38,050円"/>
    <n v="0.69369999999999998"/>
    <m/>
    <m/>
    <m/>
    <m/>
    <m/>
    <m/>
    <m/>
    <m/>
    <m/>
    <m/>
    <m/>
    <s v="現物"/>
    <m/>
    <s v="XLF"/>
    <s v="金融セレクト・セクター SPDR ファンド"/>
    <m/>
    <n v="20"/>
    <m/>
    <n v="23.75"/>
    <m/>
    <n v="40.22"/>
    <m/>
    <m/>
    <m/>
    <n v="438"/>
    <m/>
    <n v="92900"/>
    <m/>
    <n v="38050"/>
    <n v="0.69371011850501363"/>
    <m/>
    <m/>
    <x v="3"/>
    <x v="3"/>
    <s v="金融"/>
    <s v="銀行業"/>
    <s v="02 米ドル（円換算）"/>
  </r>
  <r>
    <m/>
    <x v="0"/>
    <n v="102"/>
    <x v="0"/>
    <s v="02-楽天証券"/>
    <m/>
    <s v="00941"/>
    <s v="チャイナ・モバイル"/>
    <n v="500"/>
    <n v="42.68"/>
    <n v="56.7"/>
    <s v="419,862円"/>
    <s v="8,332円"/>
    <s v="103,794円"/>
    <n v="0.32840000000000003"/>
    <m/>
    <m/>
    <m/>
    <m/>
    <m/>
    <m/>
    <m/>
    <m/>
    <m/>
    <m/>
    <m/>
    <s v="現物"/>
    <m/>
    <s v="941"/>
    <s v="チャイナ・モバイル"/>
    <m/>
    <n v="500"/>
    <m/>
    <n v="42.68"/>
    <m/>
    <n v="56.7"/>
    <m/>
    <m/>
    <m/>
    <n v="8332"/>
    <m/>
    <n v="419862"/>
    <m/>
    <n v="103794"/>
    <n v="0.32839135882151943"/>
    <m/>
    <m/>
    <x v="3"/>
    <x v="3"/>
    <s v="通信"/>
    <s v="中国・通信"/>
    <s v="03 香港ドル(円換算）"/>
  </r>
  <r>
    <m/>
    <x v="0"/>
    <n v="103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04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05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06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07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08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09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10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11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12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13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14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15"/>
    <x v="0"/>
    <s v="02-楽天証券"/>
    <m/>
    <m/>
    <s v="投資信託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  <m/>
    <m/>
    <m/>
  </r>
  <r>
    <m/>
    <x v="0"/>
    <n v="116"/>
    <x v="0"/>
    <s v="02-楽天証券"/>
    <m/>
    <m/>
    <s v="合計："/>
    <m/>
    <m/>
    <m/>
    <m/>
    <m/>
    <m/>
    <m/>
    <m/>
    <m/>
    <m/>
    <m/>
    <m/>
    <m/>
    <m/>
    <m/>
    <m/>
    <m/>
    <m/>
    <m/>
    <s v="※投信のみ銘柄コード欄に銘柄が自動表記"/>
    <m/>
    <m/>
    <m/>
    <m/>
    <m/>
    <m/>
    <m/>
    <m/>
    <m/>
    <m/>
    <m/>
    <m/>
    <m/>
    <m/>
    <m/>
    <m/>
    <m/>
    <m/>
    <m/>
    <x v="0"/>
    <x v="0"/>
    <m/>
    <m/>
    <m/>
  </r>
  <r>
    <m/>
    <x v="0"/>
    <n v="117"/>
    <x v="0"/>
    <s v="02-楽天証券"/>
    <s v="※投信は銘柄コードなし"/>
    <m/>
    <s v="銘柄名"/>
    <s v="保有数"/>
    <s v="平均取得単価"/>
    <s v="基準価額"/>
    <s v="評価額"/>
    <s v="前日比"/>
    <s v="評価損益"/>
    <s v="評価損益率"/>
    <s v="取得日"/>
    <m/>
    <m/>
    <m/>
    <m/>
    <m/>
    <m/>
    <m/>
    <m/>
    <m/>
    <m/>
    <m/>
    <m/>
    <s v="銘柄コード"/>
    <s v="銘柄名"/>
    <m/>
    <m/>
    <m/>
    <m/>
    <m/>
    <m/>
    <m/>
    <m/>
    <m/>
    <m/>
    <m/>
    <m/>
    <m/>
    <m/>
    <m/>
    <m/>
    <m/>
    <x v="0"/>
    <x v="0"/>
    <m/>
    <m/>
    <m/>
  </r>
  <r>
    <m/>
    <x v="0"/>
    <n v="118"/>
    <x v="0"/>
    <s v="02-楽天証券"/>
    <m/>
    <m/>
    <m/>
    <m/>
    <m/>
    <m/>
    <m/>
    <m/>
    <m/>
    <m/>
    <m/>
    <m/>
    <m/>
    <m/>
    <m/>
    <m/>
    <m/>
    <m/>
    <m/>
    <m/>
    <m/>
    <m/>
    <m/>
    <s v="銘柄コード・ティッカー"/>
    <s v="銘柄"/>
    <s v="NISA口座等"/>
    <s v="保有数量"/>
    <s v="［単位］"/>
    <s v="平均取得価額"/>
    <s v="［単位］"/>
    <s v="現在値"/>
    <s v="［単位］"/>
    <s v="現在値(更新日)"/>
    <s v="(参考為替)"/>
    <s v="前日比"/>
    <s v="［単位］"/>
    <s v="時価評価額[円]"/>
    <s v="時価評価額[外貨]"/>
    <s v="評価損益[円]"/>
    <s v="評価損益[％]"/>
    <m/>
    <m/>
    <x v="0"/>
    <x v="0"/>
    <m/>
    <m/>
    <m/>
  </r>
  <r>
    <m/>
    <x v="0"/>
    <n v="119"/>
    <x v="0"/>
    <s v="02-楽天証券"/>
    <m/>
    <s v="●ここにコピペ→"/>
    <s v="楽天・全米株式インデックス・ファンド(楽天・バンガード・ファンド(全米株式))"/>
    <n v="78197"/>
    <n v="19182"/>
    <n v="18764"/>
    <s v="146,729円"/>
    <s v="1,283円"/>
    <s v="-3,271円"/>
    <n v="-2.18E-2"/>
    <m/>
    <m/>
    <m/>
    <m/>
    <m/>
    <m/>
    <m/>
    <m/>
    <m/>
    <m/>
    <m/>
    <s v="投信"/>
    <m/>
    <s v="楽天・全米株式インデックス・ファンド(楽天・バンガード・ファンド(全米株式))"/>
    <s v="楽天・全米株式インデックス・ファンド（楽天・バンガード・ファンド（全米株式））"/>
    <m/>
    <n v="78197"/>
    <m/>
    <n v="19182"/>
    <m/>
    <n v="18764"/>
    <m/>
    <m/>
    <m/>
    <n v="1283"/>
    <m/>
    <n v="146729"/>
    <m/>
    <n v="-3271"/>
    <n v="-2.1806666666666665E-2"/>
    <m/>
    <m/>
    <x v="3"/>
    <x v="6"/>
    <s v="指数"/>
    <s v="全米株式"/>
    <s v="01 日本円"/>
  </r>
  <r>
    <m/>
    <x v="0"/>
    <n v="120"/>
    <x v="0"/>
    <s v="02-楽天証券"/>
    <m/>
    <m/>
    <s v="楽天・全米株式インデックス・ファンド(楽天・バンガード・ファンド(全米株式))"/>
    <n v="27233"/>
    <n v="19693"/>
    <n v="18764"/>
    <s v="51,100円"/>
    <s v="447円"/>
    <s v="-2,529円"/>
    <n v="-4.7199999999999999E-2"/>
    <m/>
    <m/>
    <m/>
    <m/>
    <m/>
    <m/>
    <m/>
    <m/>
    <m/>
    <m/>
    <m/>
    <s v="投信"/>
    <m/>
    <s v="楽天・全米株式インデックス・ファンド(楽天・バンガード・ファンド(全米株式))"/>
    <s v="楽天・全米株式インデックス・ファンド（楽天・バンガード・ファンド（全米株式））"/>
    <m/>
    <n v="27233"/>
    <m/>
    <n v="19693"/>
    <m/>
    <n v="18764"/>
    <m/>
    <m/>
    <m/>
    <n v="447"/>
    <m/>
    <n v="51100"/>
    <m/>
    <n v="-2529"/>
    <n v="-4.7157321598388931E-2"/>
    <m/>
    <m/>
    <x v="3"/>
    <x v="6"/>
    <s v="指数"/>
    <s v="全米株式"/>
    <s v="01 日本円"/>
  </r>
  <r>
    <m/>
    <x v="0"/>
    <n v="121"/>
    <x v="0"/>
    <s v="02-楽天証券"/>
    <m/>
    <m/>
    <m/>
    <m/>
    <m/>
    <m/>
    <m/>
    <m/>
    <m/>
    <m/>
    <m/>
    <m/>
    <m/>
    <m/>
    <m/>
    <m/>
    <m/>
    <m/>
    <m/>
    <m/>
    <m/>
    <s v="投信"/>
    <m/>
    <n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22"/>
    <x v="0"/>
    <s v="02-楽天証券"/>
    <m/>
    <m/>
    <m/>
    <m/>
    <m/>
    <m/>
    <m/>
    <m/>
    <m/>
    <m/>
    <m/>
    <m/>
    <m/>
    <m/>
    <m/>
    <m/>
    <m/>
    <m/>
    <m/>
    <m/>
    <m/>
    <s v="投信"/>
    <m/>
    <n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23"/>
    <x v="0"/>
    <s v="02-楽天証券"/>
    <m/>
    <m/>
    <m/>
    <m/>
    <m/>
    <m/>
    <m/>
    <m/>
    <m/>
    <m/>
    <m/>
    <m/>
    <m/>
    <m/>
    <m/>
    <m/>
    <m/>
    <m/>
    <m/>
    <m/>
    <m/>
    <s v="投信"/>
    <m/>
    <n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24"/>
    <x v="0"/>
    <s v="03-ネオモバイル証券"/>
    <m/>
    <m/>
    <m/>
    <m/>
    <m/>
    <m/>
    <m/>
    <m/>
    <m/>
    <m/>
    <m/>
    <m/>
    <m/>
    <m/>
    <m/>
    <m/>
    <m/>
    <m/>
    <m/>
    <m/>
    <m/>
    <m/>
    <s v="03-ネオモバイル証券"/>
    <m/>
    <m/>
    <m/>
    <m/>
    <m/>
    <m/>
    <m/>
    <m/>
    <m/>
    <m/>
    <m/>
    <m/>
    <m/>
    <m/>
    <m/>
    <m/>
    <m/>
    <m/>
    <m/>
    <x v="0"/>
    <x v="0"/>
    <m/>
    <m/>
    <m/>
  </r>
  <r>
    <m/>
    <x v="0"/>
    <n v="125"/>
    <x v="0"/>
    <s v="03-ネオモバイル証券"/>
    <m/>
    <s v="預金・現金・暗号資産"/>
    <m/>
    <m/>
    <m/>
    <m/>
    <m/>
    <m/>
    <m/>
    <m/>
    <m/>
    <m/>
    <m/>
    <m/>
    <m/>
    <m/>
    <m/>
    <m/>
    <m/>
    <m/>
    <m/>
    <m/>
    <m/>
    <s v="預金・現金・暗号資産"/>
    <m/>
    <m/>
    <m/>
    <m/>
    <m/>
    <m/>
    <m/>
    <m/>
    <m/>
    <m/>
    <m/>
    <m/>
    <m/>
    <m/>
    <m/>
    <m/>
    <m/>
    <m/>
    <x v="0"/>
    <x v="0"/>
    <m/>
    <m/>
    <m/>
  </r>
  <r>
    <m/>
    <x v="0"/>
    <n v="126"/>
    <x v="0"/>
    <s v="03-ネオモバイル証券"/>
    <m/>
    <s v="合計："/>
    <m/>
    <m/>
    <m/>
    <m/>
    <m/>
    <m/>
    <m/>
    <m/>
    <m/>
    <m/>
    <m/>
    <m/>
    <m/>
    <m/>
    <m/>
    <m/>
    <m/>
    <m/>
    <m/>
    <m/>
    <m/>
    <s v="合計："/>
    <m/>
    <m/>
    <m/>
    <m/>
    <m/>
    <m/>
    <m/>
    <m/>
    <m/>
    <m/>
    <m/>
    <m/>
    <m/>
    <m/>
    <m/>
    <m/>
    <m/>
    <m/>
    <x v="0"/>
    <x v="0"/>
    <m/>
    <m/>
    <m/>
  </r>
  <r>
    <m/>
    <x v="0"/>
    <n v="127"/>
    <x v="0"/>
    <s v="03-ネオモバイル証券"/>
    <m/>
    <s v="種類・名称"/>
    <s v="残高"/>
    <m/>
    <m/>
    <m/>
    <m/>
    <m/>
    <m/>
    <m/>
    <m/>
    <m/>
    <m/>
    <m/>
    <m/>
    <m/>
    <m/>
    <m/>
    <m/>
    <m/>
    <m/>
    <m/>
    <m/>
    <s v="種類・名称"/>
    <s v="残高"/>
    <m/>
    <m/>
    <m/>
    <m/>
    <m/>
    <m/>
    <m/>
    <m/>
    <m/>
    <m/>
    <m/>
    <m/>
    <m/>
    <m/>
    <m/>
    <m/>
    <m/>
    <x v="0"/>
    <x v="0"/>
    <m/>
    <m/>
    <m/>
  </r>
  <r>
    <m/>
    <x v="0"/>
    <n v="128"/>
    <x v="0"/>
    <s v="03-ネオモバイル証券"/>
    <s v="●ここにコピペ→"/>
    <s v="買付可能額"/>
    <s v="359,876円"/>
    <m/>
    <m/>
    <m/>
    <m/>
    <m/>
    <m/>
    <m/>
    <m/>
    <m/>
    <m/>
    <m/>
    <m/>
    <m/>
    <m/>
    <m/>
    <m/>
    <m/>
    <m/>
    <s v="現金等"/>
    <m/>
    <s v="買付可能額"/>
    <m/>
    <m/>
    <m/>
    <m/>
    <m/>
    <m/>
    <m/>
    <m/>
    <m/>
    <m/>
    <m/>
    <m/>
    <n v="359876"/>
    <m/>
    <m/>
    <n v="0"/>
    <m/>
    <m/>
    <x v="1"/>
    <x v="1"/>
    <s v="現預金"/>
    <s v="現預金"/>
    <s v="01 日本円"/>
  </r>
  <r>
    <m/>
    <x v="0"/>
    <n v="129"/>
    <x v="0"/>
    <s v="03-ネオモバイル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s v=""/>
    <m/>
    <m/>
    <m/>
    <m/>
    <m/>
    <m/>
    <m/>
    <m/>
    <m/>
    <m/>
    <e v="#DIV/0!"/>
    <m/>
    <m/>
    <x v="2"/>
    <x v="2"/>
    <e v="#N/A"/>
    <e v="#N/A"/>
    <e v="#N/A"/>
  </r>
  <r>
    <m/>
    <x v="0"/>
    <n v="130"/>
    <x v="0"/>
    <s v="03-ネオモバイル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s v=""/>
    <m/>
    <m/>
    <m/>
    <m/>
    <m/>
    <m/>
    <m/>
    <m/>
    <m/>
    <m/>
    <e v="#DIV/0!"/>
    <m/>
    <m/>
    <x v="2"/>
    <x v="2"/>
    <e v="#N/A"/>
    <e v="#N/A"/>
    <e v="#N/A"/>
  </r>
  <r>
    <m/>
    <x v="0"/>
    <n v="131"/>
    <x v="0"/>
    <s v="03-ネオモバイル証券"/>
    <m/>
    <s v="株式（現物）"/>
    <m/>
    <m/>
    <m/>
    <m/>
    <m/>
    <m/>
    <m/>
    <m/>
    <m/>
    <m/>
    <m/>
    <m/>
    <m/>
    <m/>
    <m/>
    <m/>
    <m/>
    <m/>
    <m/>
    <m/>
    <m/>
    <s v="株式（現物）"/>
    <m/>
    <m/>
    <m/>
    <m/>
    <m/>
    <m/>
    <m/>
    <m/>
    <m/>
    <m/>
    <m/>
    <m/>
    <m/>
    <m/>
    <m/>
    <m/>
    <m/>
    <m/>
    <x v="0"/>
    <x v="0"/>
    <m/>
    <m/>
    <m/>
  </r>
  <r>
    <m/>
    <x v="0"/>
    <n v="132"/>
    <x v="0"/>
    <s v="03-ネオモバイル証券"/>
    <m/>
    <s v="合計："/>
    <m/>
    <m/>
    <m/>
    <m/>
    <m/>
    <m/>
    <m/>
    <m/>
    <m/>
    <m/>
    <m/>
    <m/>
    <m/>
    <m/>
    <m/>
    <m/>
    <m/>
    <m/>
    <m/>
    <m/>
    <m/>
    <s v="合計："/>
    <m/>
    <m/>
    <m/>
    <m/>
    <m/>
    <m/>
    <m/>
    <m/>
    <m/>
    <m/>
    <m/>
    <m/>
    <m/>
    <m/>
    <m/>
    <m/>
    <m/>
    <m/>
    <x v="0"/>
    <x v="0"/>
    <m/>
    <m/>
    <m/>
  </r>
  <r>
    <m/>
    <x v="0"/>
    <n v="133"/>
    <x v="0"/>
    <s v="03-ネオモバイル証券"/>
    <m/>
    <s v="銘柄コード"/>
    <s v="銘柄名"/>
    <s v="保有数"/>
    <s v="平均取得単価"/>
    <s v="現在値"/>
    <s v="評価額"/>
    <s v="前日比"/>
    <s v="評価損益"/>
    <s v="評価損益率"/>
    <s v="取得日"/>
    <m/>
    <m/>
    <m/>
    <m/>
    <m/>
    <m/>
    <m/>
    <m/>
    <m/>
    <m/>
    <m/>
    <m/>
    <s v="銘柄コード"/>
    <s v="銘柄名"/>
    <m/>
    <m/>
    <m/>
    <m/>
    <m/>
    <m/>
    <m/>
    <m/>
    <m/>
    <m/>
    <m/>
    <m/>
    <m/>
    <m/>
    <m/>
    <m/>
    <m/>
    <x v="0"/>
    <x v="0"/>
    <m/>
    <m/>
    <m/>
  </r>
  <r>
    <m/>
    <x v="0"/>
    <n v="134"/>
    <x v="0"/>
    <s v="03-ネオモバイル証券"/>
    <m/>
    <m/>
    <m/>
    <m/>
    <m/>
    <m/>
    <m/>
    <m/>
    <m/>
    <m/>
    <m/>
    <m/>
    <m/>
    <m/>
    <m/>
    <m/>
    <m/>
    <m/>
    <m/>
    <m/>
    <m/>
    <m/>
    <m/>
    <s v="銘柄コード・ティッカー"/>
    <s v="銘柄"/>
    <s v="NISA口座等"/>
    <s v="保有数量"/>
    <s v="［単位］"/>
    <s v="平均取得価額"/>
    <s v="［単位］"/>
    <s v="現在値"/>
    <s v="［単位］"/>
    <s v="現在値(更新日)"/>
    <s v="(参考為替)"/>
    <s v="前日比"/>
    <s v="［単位］"/>
    <s v="時価評価額[円]"/>
    <s v="時価評価額[外貨]"/>
    <s v="評価損益[円]"/>
    <s v="評価損益[％]"/>
    <m/>
    <m/>
    <x v="0"/>
    <x v="0"/>
    <m/>
    <m/>
    <m/>
  </r>
  <r>
    <m/>
    <x v="0"/>
    <n v="135"/>
    <x v="0"/>
    <s v="03-ネオモバイル証券"/>
    <s v="●ここにコピペ→"/>
    <s v="1306"/>
    <s v="NEXT FUNDS TOPIX連動型上場投信"/>
    <n v="4"/>
    <n v="1983"/>
    <n v="2018"/>
    <s v="8,070円"/>
    <s v="44円"/>
    <s v="138円"/>
    <n v="1.7399999999999999E-2"/>
    <m/>
    <m/>
    <m/>
    <m/>
    <m/>
    <m/>
    <m/>
    <m/>
    <m/>
    <m/>
    <m/>
    <s v="現物"/>
    <m/>
    <s v="1306"/>
    <s v="ＮＥＸＴ　ＦＵＮＤＳ　ＴＯＰＩＸ連動型上場投信"/>
    <m/>
    <n v="4"/>
    <m/>
    <n v="1983"/>
    <m/>
    <n v="2018"/>
    <m/>
    <m/>
    <m/>
    <n v="44"/>
    <m/>
    <n v="8070"/>
    <m/>
    <n v="138"/>
    <n v="1.7397881996974281E-2"/>
    <m/>
    <m/>
    <x v="3"/>
    <x v="3"/>
    <s v="指数"/>
    <s v="指数・トピックス"/>
    <s v="01 日本円"/>
  </r>
  <r>
    <m/>
    <x v="0"/>
    <n v="136"/>
    <x v="0"/>
    <s v="03-ネオモバイル証券"/>
    <m/>
    <s v="1343"/>
    <s v="NEXT FUNDS 東証REIT指数連動型上場投信"/>
    <n v="30"/>
    <n v="1798"/>
    <n v="2020"/>
    <s v="60,600円"/>
    <s v="-1,185円"/>
    <s v="6,660円"/>
    <n v="0.1235"/>
    <m/>
    <m/>
    <m/>
    <m/>
    <m/>
    <m/>
    <m/>
    <m/>
    <m/>
    <m/>
    <m/>
    <s v="現物"/>
    <m/>
    <s v="1343"/>
    <s v="ＮＦＪ－ＲＥＩＴ"/>
    <m/>
    <n v="30"/>
    <m/>
    <n v="1798"/>
    <m/>
    <n v="2020"/>
    <m/>
    <m/>
    <m/>
    <n v="-1185"/>
    <m/>
    <n v="60600"/>
    <m/>
    <n v="6660"/>
    <n v="0.12347052280311457"/>
    <m/>
    <m/>
    <x v="3"/>
    <x v="3"/>
    <s v="不動産"/>
    <s v="Jリート"/>
    <s v="01 日本円"/>
  </r>
  <r>
    <m/>
    <x v="0"/>
    <n v="137"/>
    <x v="0"/>
    <s v="03-ネオモバイル証券"/>
    <m/>
    <s v="1345"/>
    <s v="上場インデックスファンドJリート(東証REIT指数)隔月分配型"/>
    <n v="4"/>
    <n v="2071"/>
    <n v="1897"/>
    <s v="7,588円"/>
    <s v="-164円"/>
    <s v="-696円"/>
    <n v="-8.4000000000000005E-2"/>
    <m/>
    <m/>
    <m/>
    <m/>
    <m/>
    <m/>
    <m/>
    <m/>
    <m/>
    <m/>
    <m/>
    <s v="現物"/>
    <m/>
    <s v="1345"/>
    <s v="上場Ｊリート"/>
    <m/>
    <n v="4"/>
    <m/>
    <n v="2071"/>
    <m/>
    <n v="1897"/>
    <m/>
    <m/>
    <m/>
    <n v="-164"/>
    <m/>
    <n v="7588"/>
    <m/>
    <n v="-696"/>
    <n v="-8.4017382906808311E-2"/>
    <m/>
    <m/>
    <x v="3"/>
    <x v="3"/>
    <s v="不動産"/>
    <s v="Jリート"/>
    <s v="01 日本円"/>
  </r>
  <r>
    <m/>
    <x v="0"/>
    <n v="138"/>
    <x v="0"/>
    <s v="03-ネオモバイル証券"/>
    <m/>
    <s v="1476"/>
    <s v="iシェアーズ・コア Jリート ETF"/>
    <n v="29"/>
    <n v="1723"/>
    <n v="1923"/>
    <s v="55,767円"/>
    <s v="-1,595円"/>
    <s v="5,800円"/>
    <n v="0.11609999999999999"/>
    <m/>
    <m/>
    <m/>
    <m/>
    <m/>
    <m/>
    <m/>
    <m/>
    <m/>
    <m/>
    <m/>
    <s v="現物"/>
    <m/>
    <s v="1476"/>
    <s v="Ｉシェアーズ・コアＪリート"/>
    <m/>
    <n v="29"/>
    <m/>
    <n v="1723"/>
    <m/>
    <n v="1923"/>
    <m/>
    <m/>
    <m/>
    <n v="-1595"/>
    <m/>
    <n v="55767"/>
    <m/>
    <n v="5800"/>
    <n v="0.11607661056297155"/>
    <m/>
    <m/>
    <x v="3"/>
    <x v="3"/>
    <s v="不動産"/>
    <s v="Jリート"/>
    <s v="01 日本円"/>
  </r>
  <r>
    <m/>
    <x v="0"/>
    <n v="139"/>
    <x v="0"/>
    <s v="03-ネオモバイル証券"/>
    <m/>
    <s v="1488"/>
    <s v="ダイワ上場投信-東証REIT指数"/>
    <n v="31"/>
    <n v="1740"/>
    <n v="1933"/>
    <s v="59,907円"/>
    <s v="-1,194円"/>
    <s v="5,967円"/>
    <n v="0.1106"/>
    <m/>
    <m/>
    <m/>
    <m/>
    <m/>
    <m/>
    <m/>
    <m/>
    <m/>
    <m/>
    <m/>
    <s v="現物"/>
    <m/>
    <s v="1488"/>
    <s v="ダイワ東証ＲＥＩＴ指数"/>
    <m/>
    <n v="31"/>
    <m/>
    <n v="1740"/>
    <m/>
    <n v="1933"/>
    <m/>
    <m/>
    <m/>
    <n v="-1194"/>
    <m/>
    <n v="59907"/>
    <m/>
    <n v="5967"/>
    <n v="0.11062291434927697"/>
    <m/>
    <m/>
    <x v="3"/>
    <x v="3"/>
    <s v="不動産"/>
    <s v="Jリート"/>
    <s v="01 日本円"/>
  </r>
  <r>
    <m/>
    <x v="0"/>
    <n v="140"/>
    <x v="0"/>
    <s v="03-ネオモバイル証券"/>
    <m/>
    <s v="1541"/>
    <s v="純プラチナ上場信託(現物国内保管型)"/>
    <n v="14"/>
    <n v="3147"/>
    <n v="3525"/>
    <s v="49,350円"/>
    <s v="-350円"/>
    <s v="5,292円"/>
    <n v="0.1201"/>
    <m/>
    <m/>
    <m/>
    <m/>
    <m/>
    <m/>
    <m/>
    <m/>
    <m/>
    <m/>
    <m/>
    <s v="現物"/>
    <m/>
    <s v="1541"/>
    <s v="純プラチナ上場信託"/>
    <m/>
    <n v="14"/>
    <m/>
    <n v="3147"/>
    <m/>
    <n v="3525"/>
    <m/>
    <m/>
    <m/>
    <n v="-350"/>
    <m/>
    <n v="49350"/>
    <m/>
    <n v="5292"/>
    <n v="0.12011439466158245"/>
    <m/>
    <m/>
    <x v="4"/>
    <x v="5"/>
    <s v="プラチナ"/>
    <s v="国内・プラチナ"/>
    <s v="01 日本円"/>
  </r>
  <r>
    <m/>
    <x v="0"/>
    <n v="141"/>
    <x v="0"/>
    <s v="03-ネオモバイル証券"/>
    <m/>
    <s v="1615"/>
    <s v="NEXT FUNDS 東証銀行業株価指数連動型上場投信"/>
    <n v="99"/>
    <n v="150"/>
    <n v="175"/>
    <s v="17,315円"/>
    <s v="238円"/>
    <s v="2,465円"/>
    <n v="0.16600000000000001"/>
    <m/>
    <m/>
    <m/>
    <m/>
    <m/>
    <m/>
    <m/>
    <m/>
    <m/>
    <m/>
    <m/>
    <s v="現物"/>
    <m/>
    <s v="1615"/>
    <s v="ＮＦ銀行業"/>
    <m/>
    <n v="99"/>
    <m/>
    <n v="150"/>
    <m/>
    <n v="175"/>
    <m/>
    <m/>
    <m/>
    <n v="238"/>
    <m/>
    <n v="17315"/>
    <m/>
    <n v="2465"/>
    <n v="0.165993265993266"/>
    <m/>
    <m/>
    <x v="3"/>
    <x v="3"/>
    <s v="金融"/>
    <s v="銀行業"/>
    <s v="01 日本円"/>
  </r>
  <r>
    <m/>
    <x v="0"/>
    <n v="142"/>
    <x v="0"/>
    <s v="03-ネオモバイル証券"/>
    <m/>
    <s v="1655"/>
    <s v="iシェアーズ S&amp;P 500 米国株 ETF"/>
    <n v="50"/>
    <n v="201"/>
    <n v="371"/>
    <s v="18,550円"/>
    <s v="-"/>
    <s v="8,500円"/>
    <n v="0.8458"/>
    <m/>
    <m/>
    <m/>
    <m/>
    <m/>
    <m/>
    <m/>
    <m/>
    <m/>
    <m/>
    <m/>
    <s v="現物"/>
    <m/>
    <s v="1655"/>
    <s v="iShares S&amp;P 500 ETF"/>
    <m/>
    <n v="50"/>
    <m/>
    <n v="201"/>
    <m/>
    <n v="371"/>
    <m/>
    <m/>
    <m/>
    <e v="#VALUE!"/>
    <m/>
    <n v="18550"/>
    <m/>
    <n v="8500"/>
    <n v="0.845771144278607"/>
    <m/>
    <m/>
    <x v="3"/>
    <x v="3"/>
    <s v="指数"/>
    <s v="SP500指数"/>
    <s v="01 日本円"/>
  </r>
  <r>
    <m/>
    <x v="0"/>
    <n v="143"/>
    <x v="0"/>
    <s v="03-ネオモバイル証券"/>
    <m/>
    <s v="1656"/>
    <s v="iシェアーズ・コア 米国債7-10年 ETF"/>
    <n v="27"/>
    <n v="2560"/>
    <n v="2636"/>
    <s v="71,172円"/>
    <s v="-216円"/>
    <s v="2,052円"/>
    <n v="2.9700000000000001E-2"/>
    <m/>
    <m/>
    <m/>
    <m/>
    <m/>
    <m/>
    <m/>
    <m/>
    <m/>
    <m/>
    <m/>
    <s v="現物"/>
    <m/>
    <s v="1656"/>
    <s v="ｉシェアーズ・コア　米国債７−１０年　ＥＴＦ"/>
    <m/>
    <n v="27"/>
    <m/>
    <n v="2560"/>
    <m/>
    <n v="2636"/>
    <m/>
    <m/>
    <m/>
    <n v="-216"/>
    <m/>
    <n v="71172"/>
    <m/>
    <n v="2052"/>
    <n v="2.9687499999999999E-2"/>
    <m/>
    <m/>
    <x v="1"/>
    <x v="4"/>
    <s v="債券"/>
    <s v="米国債"/>
    <s v="01 日本円"/>
  </r>
  <r>
    <m/>
    <x v="0"/>
    <n v="144"/>
    <x v="0"/>
    <s v="03-ネオモバイル証券"/>
    <m/>
    <s v="1659"/>
    <s v="iシェアーズ 米国リート ETF"/>
    <n v="17"/>
    <n v="1618"/>
    <n v="2636"/>
    <s v="44,812円"/>
    <s v="-935円"/>
    <s v="17,306円"/>
    <n v="0.62919999999999998"/>
    <m/>
    <m/>
    <m/>
    <m/>
    <m/>
    <m/>
    <m/>
    <m/>
    <m/>
    <m/>
    <m/>
    <s v="現物"/>
    <m/>
    <s v="1659"/>
    <s v="ＩＳ米国リートＥＴＦ"/>
    <m/>
    <n v="17"/>
    <m/>
    <n v="1618"/>
    <m/>
    <n v="2636"/>
    <m/>
    <m/>
    <m/>
    <n v="-935"/>
    <m/>
    <n v="44812"/>
    <m/>
    <n v="17306"/>
    <n v="0.62917181705809644"/>
    <m/>
    <m/>
    <x v="3"/>
    <x v="3"/>
    <s v="不動産"/>
    <s v="米国・リート"/>
    <s v="01 日本円"/>
  </r>
  <r>
    <m/>
    <x v="0"/>
    <n v="145"/>
    <x v="0"/>
    <s v="03-ネオモバイル証券"/>
    <m/>
    <s v="1678"/>
    <s v="NEXT FUNDS インド株式指数・Nifty 50連動型上場投信"/>
    <n v="502"/>
    <n v="201"/>
    <n v="233"/>
    <s v="116,715円"/>
    <s v="-1,305円"/>
    <s v="15,813円"/>
    <n v="0.15670000000000001"/>
    <m/>
    <m/>
    <m/>
    <m/>
    <m/>
    <m/>
    <m/>
    <m/>
    <m/>
    <m/>
    <m/>
    <s v="現物"/>
    <m/>
    <s v="1678"/>
    <s v="ＮＥＸＴ　ＦＵＮＤＳ　インド株式指数・Ｎｉｆｔｙ　５０連動型上場投信"/>
    <m/>
    <n v="502"/>
    <m/>
    <n v="201"/>
    <m/>
    <n v="233"/>
    <m/>
    <m/>
    <m/>
    <n v="-1305"/>
    <m/>
    <n v="116715"/>
    <m/>
    <n v="15813"/>
    <n v="0.15671641791044777"/>
    <m/>
    <m/>
    <x v="3"/>
    <x v="3"/>
    <s v="新興国"/>
    <s v="インド"/>
    <s v="01 日本円"/>
  </r>
  <r>
    <m/>
    <x v="0"/>
    <n v="146"/>
    <x v="0"/>
    <s v="03-ネオモバイル証券"/>
    <m/>
    <s v="2169"/>
    <s v="CDS"/>
    <n v="7"/>
    <n v="1150"/>
    <n v="1599"/>
    <s v="11,193円"/>
    <s v="147円"/>
    <s v="3,143円"/>
    <n v="0.39040000000000002"/>
    <m/>
    <m/>
    <m/>
    <m/>
    <m/>
    <m/>
    <m/>
    <m/>
    <m/>
    <m/>
    <m/>
    <s v="現物"/>
    <m/>
    <s v="2169"/>
    <s v="ＣＤＳ"/>
    <m/>
    <n v="7"/>
    <m/>
    <n v="1150"/>
    <m/>
    <n v="1599"/>
    <m/>
    <m/>
    <m/>
    <n v="147"/>
    <m/>
    <n v="11193"/>
    <m/>
    <n v="3143"/>
    <n v="0.39043478260869563"/>
    <m/>
    <m/>
    <x v="3"/>
    <x v="3"/>
    <s v="サービス"/>
    <s v="サービス"/>
    <s v="01 日本円"/>
  </r>
  <r>
    <m/>
    <x v="0"/>
    <n v="147"/>
    <x v="0"/>
    <s v="03-ネオモバイル証券"/>
    <m/>
    <s v="2393"/>
    <s v="日本ケアサプライ"/>
    <n v="13"/>
    <n v="1268"/>
    <n v="1420"/>
    <s v="18,460円"/>
    <s v="-546円"/>
    <s v="1,976円"/>
    <n v="0.11990000000000001"/>
    <m/>
    <m/>
    <m/>
    <m/>
    <m/>
    <m/>
    <m/>
    <m/>
    <m/>
    <m/>
    <m/>
    <s v="現物"/>
    <m/>
    <s v="2393"/>
    <s v="日本ケアサプライ"/>
    <m/>
    <n v="13"/>
    <m/>
    <n v="1268"/>
    <m/>
    <n v="1420"/>
    <m/>
    <m/>
    <m/>
    <n v="-546"/>
    <m/>
    <n v="18460"/>
    <m/>
    <n v="1976"/>
    <n v="0.11987381703470032"/>
    <m/>
    <m/>
    <x v="3"/>
    <x v="3"/>
    <s v="サービス"/>
    <s v="サービス"/>
    <s v="01 日本円"/>
  </r>
  <r>
    <m/>
    <x v="0"/>
    <n v="148"/>
    <x v="0"/>
    <s v="03-ネオモバイル証券"/>
    <m/>
    <s v="2511"/>
    <s v="NEXT FUNDS 外国債券・FTSE世界国債インデックス(除く日本・為替ヘッ"/>
    <n v="13"/>
    <n v="1009"/>
    <n v="1002"/>
    <s v="13,026円"/>
    <s v="-19円"/>
    <s v="-91円"/>
    <n v="-6.8999999999999999E-3"/>
    <m/>
    <m/>
    <m/>
    <m/>
    <m/>
    <m/>
    <m/>
    <m/>
    <m/>
    <m/>
    <m/>
    <s v="現物"/>
    <m/>
    <s v="2511"/>
    <s v="ＮＦ外債ヘッジ無"/>
    <m/>
    <n v="13"/>
    <m/>
    <n v="1009"/>
    <m/>
    <n v="1002"/>
    <m/>
    <m/>
    <m/>
    <n v="-19"/>
    <m/>
    <n v="13026"/>
    <m/>
    <n v="-91"/>
    <n v="-6.9375619425173438E-3"/>
    <m/>
    <m/>
    <x v="1"/>
    <x v="4"/>
    <s v="債券"/>
    <s v="外国債"/>
    <s v="01 日本円"/>
  </r>
  <r>
    <m/>
    <x v="0"/>
    <n v="149"/>
    <x v="0"/>
    <s v="03-ネオモバイル証券"/>
    <m/>
    <s v="2516"/>
    <s v="東証マザーズETF"/>
    <n v="38"/>
    <n v="869"/>
    <n v="570"/>
    <s v="21,644円"/>
    <s v="-331円"/>
    <s v="-11,377円"/>
    <n v="-0.34449999999999997"/>
    <m/>
    <m/>
    <m/>
    <m/>
    <m/>
    <m/>
    <m/>
    <m/>
    <m/>
    <m/>
    <m/>
    <s v="現物"/>
    <m/>
    <s v="2516"/>
    <s v="東証マザーズＥＴＦ"/>
    <m/>
    <n v="38"/>
    <m/>
    <n v="869"/>
    <m/>
    <n v="570"/>
    <m/>
    <m/>
    <m/>
    <n v="-331"/>
    <m/>
    <n v="21644"/>
    <m/>
    <n v="-11377"/>
    <n v="-0.34453832409678692"/>
    <m/>
    <m/>
    <x v="3"/>
    <x v="3"/>
    <s v="指数"/>
    <s v="マザーズ指数"/>
    <s v="01 日本円"/>
  </r>
  <r>
    <m/>
    <x v="0"/>
    <n v="150"/>
    <x v="0"/>
    <s v="03-ネオモバイル証券"/>
    <m/>
    <s v="2556"/>
    <s v="One ETF 東証REIT指数"/>
    <n v="31"/>
    <n v="1709"/>
    <n v="1912"/>
    <s v="59,272円"/>
    <s v="-1,038円"/>
    <s v="6,293円"/>
    <n v="0.1188"/>
    <m/>
    <m/>
    <m/>
    <m/>
    <m/>
    <m/>
    <m/>
    <m/>
    <m/>
    <m/>
    <m/>
    <s v="現物"/>
    <m/>
    <s v="2556"/>
    <s v="ＯＮＥＥＴＦ東証ＲＥＩＴ"/>
    <m/>
    <n v="31"/>
    <m/>
    <n v="1709"/>
    <m/>
    <n v="1912"/>
    <m/>
    <m/>
    <m/>
    <n v="-1038"/>
    <m/>
    <n v="59272"/>
    <m/>
    <n v="6293"/>
    <n v="0.11878291398478642"/>
    <m/>
    <m/>
    <x v="3"/>
    <x v="3"/>
    <s v="不動産"/>
    <s v="Jリート"/>
    <s v="01 日本円"/>
  </r>
  <r>
    <m/>
    <x v="0"/>
    <n v="151"/>
    <x v="0"/>
    <s v="03-ネオモバイル証券"/>
    <m/>
    <s v="2558"/>
    <s v="MAXIS米国株式(S&amp;P500)上場投信"/>
    <n v="4"/>
    <n v="9773"/>
    <n v="14850"/>
    <s v="59,400円"/>
    <s v="-200円"/>
    <s v="20,308円"/>
    <n v="0.51949999999999996"/>
    <m/>
    <m/>
    <m/>
    <m/>
    <m/>
    <m/>
    <m/>
    <m/>
    <m/>
    <m/>
    <m/>
    <s v="現物"/>
    <m/>
    <s v="2558"/>
    <s v="ＭＡＸＩＳ米国株式（Ｓ＆Ｐ５００）上場投信"/>
    <m/>
    <n v="4"/>
    <m/>
    <n v="9773"/>
    <m/>
    <n v="14850"/>
    <m/>
    <m/>
    <m/>
    <n v="-200"/>
    <m/>
    <n v="59400"/>
    <m/>
    <n v="20308"/>
    <n v="0.51949247927964803"/>
    <m/>
    <m/>
    <x v="3"/>
    <x v="3"/>
    <s v="指数"/>
    <s v="SP500指数"/>
    <s v="01 日本円"/>
  </r>
  <r>
    <m/>
    <x v="0"/>
    <n v="152"/>
    <x v="0"/>
    <s v="03-ネオモバイル証券"/>
    <m/>
    <s v="2559"/>
    <s v="MAXIS全世界株式(オール・カントリー)上場投信"/>
    <n v="2"/>
    <n v="7680"/>
    <n v="13680"/>
    <s v="27,360円"/>
    <s v="-40円"/>
    <s v="12,000円"/>
    <n v="0.78129999999999999"/>
    <m/>
    <m/>
    <m/>
    <m/>
    <m/>
    <m/>
    <m/>
    <m/>
    <m/>
    <m/>
    <m/>
    <s v="現物"/>
    <m/>
    <s v="2559"/>
    <s v="ＭＡＸＩＳ全世界株式（オール・カントリー）上場投信"/>
    <m/>
    <n v="2"/>
    <m/>
    <n v="7680"/>
    <m/>
    <n v="13680"/>
    <m/>
    <m/>
    <m/>
    <n v="-40"/>
    <m/>
    <n v="27360"/>
    <m/>
    <n v="12000"/>
    <n v="0.78125"/>
    <m/>
    <m/>
    <x v="3"/>
    <x v="3"/>
    <s v="指数"/>
    <s v="全世界指数"/>
    <s v="01 日本円"/>
  </r>
  <r>
    <m/>
    <x v="0"/>
    <n v="153"/>
    <x v="0"/>
    <s v="03-ネオモバイル証券"/>
    <m/>
    <s v="3407"/>
    <s v="旭化成"/>
    <n v="25"/>
    <n v="764"/>
    <n v="1086"/>
    <s v="27,150円"/>
    <s v="-750円"/>
    <s v="8,050円"/>
    <n v="0.42149999999999999"/>
    <m/>
    <m/>
    <m/>
    <m/>
    <m/>
    <m/>
    <m/>
    <m/>
    <m/>
    <m/>
    <m/>
    <s v="現物"/>
    <m/>
    <s v="3407"/>
    <s v="旭化成"/>
    <m/>
    <n v="25"/>
    <m/>
    <n v="764"/>
    <m/>
    <n v="1086"/>
    <m/>
    <m/>
    <m/>
    <n v="-750"/>
    <m/>
    <n v="27150"/>
    <m/>
    <n v="8050"/>
    <n v="0.42146596858638741"/>
    <m/>
    <m/>
    <x v="3"/>
    <x v="3"/>
    <s v="化学"/>
    <s v="化学"/>
    <s v="01 日本円"/>
  </r>
  <r>
    <m/>
    <x v="0"/>
    <n v="154"/>
    <x v="0"/>
    <s v="03-ネオモバイル証券"/>
    <m/>
    <s v="3597"/>
    <s v="自重堂"/>
    <n v="7"/>
    <n v="5975"/>
    <n v="6700"/>
    <s v="46,900円"/>
    <s v="-560円"/>
    <s v="5,075円"/>
    <n v="0.12130000000000001"/>
    <m/>
    <m/>
    <m/>
    <m/>
    <m/>
    <m/>
    <m/>
    <m/>
    <m/>
    <m/>
    <m/>
    <s v="現物"/>
    <m/>
    <s v="3597"/>
    <s v="自重堂"/>
    <m/>
    <n v="7"/>
    <m/>
    <n v="5975"/>
    <m/>
    <n v="6700"/>
    <m/>
    <m/>
    <m/>
    <n v="-560"/>
    <m/>
    <n v="46900"/>
    <m/>
    <n v="5075"/>
    <n v="0.12133891213389121"/>
    <m/>
    <m/>
    <x v="3"/>
    <x v="3"/>
    <s v="製造業"/>
    <s v="製造業・繊維製品"/>
    <s v="01 日本円"/>
  </r>
  <r>
    <m/>
    <x v="0"/>
    <n v="155"/>
    <x v="0"/>
    <s v="03-ネオモバイル証券"/>
    <m/>
    <s v="3763"/>
    <s v="プロシップ"/>
    <n v="8"/>
    <n v="1069"/>
    <n v="1339"/>
    <s v="10,712円"/>
    <s v="-88円"/>
    <s v="2,160円"/>
    <n v="0.25259999999999999"/>
    <m/>
    <m/>
    <m/>
    <m/>
    <m/>
    <m/>
    <m/>
    <m/>
    <m/>
    <m/>
    <m/>
    <s v="現物"/>
    <m/>
    <s v="3763"/>
    <s v="プロシップ"/>
    <m/>
    <n v="8"/>
    <m/>
    <n v="1069"/>
    <m/>
    <n v="1339"/>
    <m/>
    <m/>
    <m/>
    <n v="-88"/>
    <m/>
    <n v="10712"/>
    <m/>
    <n v="2160"/>
    <n v="0.25257249766136575"/>
    <m/>
    <m/>
    <x v="3"/>
    <x v="3"/>
    <s v="情報・通信"/>
    <s v="情報・通信"/>
    <s v="01 日本円"/>
  </r>
  <r>
    <m/>
    <x v="0"/>
    <n v="156"/>
    <x v="0"/>
    <s v="03-ネオモバイル証券"/>
    <m/>
    <s v="4326"/>
    <s v="インテージホールディングス"/>
    <n v="19"/>
    <n v="767"/>
    <n v="1684"/>
    <s v="31,996円"/>
    <s v="-3,363円"/>
    <s v="17,423円"/>
    <n v="1.1956"/>
    <m/>
    <m/>
    <m/>
    <m/>
    <m/>
    <m/>
    <m/>
    <m/>
    <m/>
    <m/>
    <m/>
    <s v="現物"/>
    <m/>
    <s v="4326"/>
    <s v="インテージホールディングス"/>
    <m/>
    <n v="19"/>
    <m/>
    <n v="767"/>
    <m/>
    <n v="1684"/>
    <m/>
    <m/>
    <m/>
    <n v="-3363"/>
    <m/>
    <n v="31996"/>
    <m/>
    <n v="17423"/>
    <n v="1.1955671447196872"/>
    <m/>
    <m/>
    <x v="3"/>
    <x v="3"/>
    <s v="情報・通信"/>
    <s v="情報・通信"/>
    <s v="01 日本円"/>
  </r>
  <r>
    <m/>
    <x v="0"/>
    <n v="157"/>
    <x v="0"/>
    <s v="03-ネオモバイル証券"/>
    <m/>
    <s v="4327"/>
    <s v="日本エス・エイチ・エル"/>
    <n v="9"/>
    <n v="1976"/>
    <n v="2718"/>
    <s v="24,462円"/>
    <s v="0円"/>
    <s v="6,678円"/>
    <n v="0.3755"/>
    <m/>
    <m/>
    <m/>
    <m/>
    <m/>
    <m/>
    <m/>
    <m/>
    <m/>
    <m/>
    <m/>
    <s v="現物"/>
    <m/>
    <s v="4327"/>
    <s v="日本エス・エイチ・エル"/>
    <m/>
    <n v="9"/>
    <m/>
    <n v="1976"/>
    <m/>
    <n v="2718"/>
    <m/>
    <m/>
    <m/>
    <n v="0"/>
    <m/>
    <n v="24462"/>
    <m/>
    <n v="6678"/>
    <n v="0.37550607287449395"/>
    <m/>
    <m/>
    <x v="3"/>
    <x v="3"/>
    <s v="サービス"/>
    <s v="サービス"/>
    <s v="01 日本円"/>
  </r>
  <r>
    <m/>
    <x v="0"/>
    <n v="158"/>
    <x v="0"/>
    <s v="03-ネオモバイル証券"/>
    <m/>
    <s v="4732"/>
    <s v="ユー・エス・エス"/>
    <n v="9"/>
    <n v="1382"/>
    <n v="1934"/>
    <s v="17,406円"/>
    <s v="261円"/>
    <s v="4,968円"/>
    <n v="0.39939999999999998"/>
    <m/>
    <m/>
    <m/>
    <m/>
    <m/>
    <m/>
    <m/>
    <m/>
    <m/>
    <m/>
    <m/>
    <s v="現物"/>
    <m/>
    <s v="4732"/>
    <s v="ユー・エス・エス"/>
    <m/>
    <n v="9"/>
    <m/>
    <n v="1382"/>
    <m/>
    <n v="1934"/>
    <m/>
    <m/>
    <m/>
    <n v="261"/>
    <m/>
    <n v="17406"/>
    <m/>
    <n v="4968"/>
    <n v="0.39942112879884228"/>
    <m/>
    <m/>
    <x v="3"/>
    <x v="3"/>
    <s v="サービス"/>
    <s v="サービス"/>
    <s v="01 日本円"/>
  </r>
  <r>
    <m/>
    <x v="0"/>
    <n v="159"/>
    <x v="0"/>
    <s v="03-ネオモバイル証券"/>
    <m/>
    <s v="5108"/>
    <s v="ブリヂストン"/>
    <n v="5"/>
    <n v="3160"/>
    <n v="5299"/>
    <s v="26,495円"/>
    <s v="505円"/>
    <s v="10,695円"/>
    <n v="0.67689999999999995"/>
    <m/>
    <m/>
    <m/>
    <m/>
    <m/>
    <m/>
    <m/>
    <m/>
    <m/>
    <m/>
    <m/>
    <s v="現物"/>
    <m/>
    <s v="5108"/>
    <s v="ブリヂストン"/>
    <m/>
    <n v="5"/>
    <m/>
    <n v="3160"/>
    <m/>
    <n v="5299"/>
    <m/>
    <m/>
    <m/>
    <n v="505"/>
    <m/>
    <n v="26495"/>
    <m/>
    <n v="10695"/>
    <n v="0.67689873417721524"/>
    <m/>
    <m/>
    <x v="3"/>
    <x v="3"/>
    <s v="製造業"/>
    <s v="製造業・ゴム"/>
    <s v="01 日本円"/>
  </r>
  <r>
    <m/>
    <x v="0"/>
    <n v="160"/>
    <x v="0"/>
    <s v="03-ネオモバイル証券"/>
    <m/>
    <s v="6087"/>
    <s v="アビスト"/>
    <n v="6"/>
    <n v="1625"/>
    <n v="2938"/>
    <s v="17,628円"/>
    <s v="78円"/>
    <s v="7,878円"/>
    <n v="0.80800000000000005"/>
    <m/>
    <m/>
    <m/>
    <m/>
    <m/>
    <m/>
    <m/>
    <m/>
    <m/>
    <m/>
    <m/>
    <s v="現物"/>
    <m/>
    <s v="6087"/>
    <s v="アビスト"/>
    <m/>
    <n v="6"/>
    <m/>
    <n v="1625"/>
    <m/>
    <n v="2938"/>
    <m/>
    <m/>
    <m/>
    <n v="78"/>
    <m/>
    <n v="17628"/>
    <m/>
    <n v="7878"/>
    <n v="0.80800000000000005"/>
    <m/>
    <m/>
    <x v="3"/>
    <x v="3"/>
    <s v="サービス"/>
    <s v="サービス"/>
    <s v="01 日本円"/>
  </r>
  <r>
    <m/>
    <x v="0"/>
    <n v="161"/>
    <x v="0"/>
    <s v="03-ネオモバイル証券"/>
    <m/>
    <s v="6113"/>
    <s v="アマダ"/>
    <n v="13"/>
    <n v="776"/>
    <n v="1099"/>
    <s v="14,287円"/>
    <s v="26円"/>
    <s v="4,199円"/>
    <n v="0.41620000000000001"/>
    <m/>
    <m/>
    <m/>
    <m/>
    <m/>
    <m/>
    <m/>
    <m/>
    <m/>
    <m/>
    <m/>
    <s v="現物"/>
    <m/>
    <s v="6113"/>
    <s v="アマダ"/>
    <m/>
    <n v="13"/>
    <m/>
    <n v="776"/>
    <m/>
    <n v="1099"/>
    <m/>
    <m/>
    <m/>
    <n v="26"/>
    <m/>
    <n v="14287"/>
    <m/>
    <n v="4199"/>
    <n v="0.41623711340206188"/>
    <m/>
    <m/>
    <x v="3"/>
    <x v="3"/>
    <s v="製造業"/>
    <s v="製造業・機械"/>
    <s v="01 日本円"/>
  </r>
  <r>
    <m/>
    <x v="0"/>
    <n v="162"/>
    <x v="0"/>
    <s v="03-ネオモバイル証券"/>
    <m/>
    <s v="6301"/>
    <s v="小松製作所"/>
    <n v="5"/>
    <n v="1715"/>
    <n v="2845"/>
    <s v="14,225円"/>
    <s v="128円"/>
    <s v="5,650円"/>
    <n v="0.65890000000000004"/>
    <m/>
    <m/>
    <m/>
    <m/>
    <m/>
    <m/>
    <m/>
    <m/>
    <m/>
    <m/>
    <m/>
    <s v="現物"/>
    <m/>
    <s v="6301"/>
    <s v="小松製作所"/>
    <m/>
    <n v="5"/>
    <m/>
    <n v="1715"/>
    <m/>
    <n v="2845"/>
    <m/>
    <m/>
    <m/>
    <n v="128"/>
    <m/>
    <n v="14225"/>
    <m/>
    <n v="5650"/>
    <n v="0.65889212827988342"/>
    <m/>
    <m/>
    <x v="3"/>
    <x v="3"/>
    <s v="製造業"/>
    <s v="製造業・機械"/>
    <s v="01 日本円"/>
  </r>
  <r>
    <m/>
    <x v="0"/>
    <n v="163"/>
    <x v="0"/>
    <s v="03-ネオモバイル証券"/>
    <m/>
    <s v="7820"/>
    <s v="ニホンフラッシュ"/>
    <n v="8"/>
    <n v="883"/>
    <n v="1071"/>
    <s v="8,568円"/>
    <s v="64円"/>
    <s v="1,504円"/>
    <n v="0.21290000000000001"/>
    <m/>
    <m/>
    <m/>
    <m/>
    <m/>
    <m/>
    <m/>
    <m/>
    <m/>
    <m/>
    <m/>
    <s v="現物"/>
    <m/>
    <s v="7820"/>
    <s v="ニホンフラッシュ"/>
    <m/>
    <n v="8"/>
    <m/>
    <n v="883"/>
    <m/>
    <n v="1071"/>
    <m/>
    <m/>
    <m/>
    <n v="64"/>
    <m/>
    <n v="8568"/>
    <m/>
    <n v="1504"/>
    <n v="0.21291053227633069"/>
    <m/>
    <m/>
    <x v="3"/>
    <x v="3"/>
    <s v="製造業"/>
    <s v="製造業・その他製品"/>
    <s v="01 日本円"/>
  </r>
  <r>
    <m/>
    <x v="0"/>
    <n v="164"/>
    <x v="0"/>
    <s v="03-ネオモバイル証券"/>
    <m/>
    <s v="7995"/>
    <s v="バルカー"/>
    <n v="7"/>
    <n v="1872"/>
    <n v="2478"/>
    <s v="17,346円"/>
    <s v="-350円"/>
    <s v="4,242円"/>
    <n v="0.32369999999999999"/>
    <m/>
    <m/>
    <m/>
    <m/>
    <m/>
    <m/>
    <m/>
    <m/>
    <m/>
    <m/>
    <m/>
    <s v="現物"/>
    <m/>
    <s v="7995"/>
    <s v="バルカー"/>
    <m/>
    <n v="7"/>
    <m/>
    <n v="1872"/>
    <m/>
    <n v="2478"/>
    <m/>
    <m/>
    <m/>
    <n v="-350"/>
    <m/>
    <n v="17346"/>
    <m/>
    <n v="4242"/>
    <n v="0.32371794871794873"/>
    <m/>
    <m/>
    <x v="3"/>
    <x v="3"/>
    <s v="化学"/>
    <s v="化学"/>
    <s v="01 日本円"/>
  </r>
  <r>
    <m/>
    <x v="0"/>
    <n v="165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66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67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68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69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70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71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72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73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74"/>
    <x v="0"/>
    <m/>
    <s v="終わり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  <m/>
    <m/>
    <s v="終わり"/>
  </r>
  <r>
    <m/>
    <x v="1"/>
    <m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  <m/>
    <m/>
    <m/>
  </r>
  <r>
    <m/>
    <x v="1"/>
    <m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時価評価（円）"/>
    <m/>
    <s v="評価損益(円）"/>
    <s v="損益率"/>
    <m/>
    <m/>
    <x v="0"/>
    <x v="0"/>
    <m/>
    <m/>
    <m/>
  </r>
  <r>
    <m/>
    <x v="1"/>
    <m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9432688"/>
    <m/>
    <n v="639994"/>
    <n v="7.2787020678758974E-2"/>
    <m/>
    <m/>
    <x v="0"/>
    <x v="0"/>
    <m/>
    <m/>
    <m/>
  </r>
  <r>
    <m/>
    <x v="1"/>
    <m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  <m/>
    <m/>
    <m/>
  </r>
  <r>
    <m/>
    <x v="1"/>
    <m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0A8651-3F2E-4712-9720-AA45A720A2FB}" name="ピボットテーブル3" cacheId="90" applyNumberFormats="0" applyBorderFormats="0" applyFontFormats="0" applyPatternFormats="0" applyAlignmentFormats="0" applyWidthHeightFormats="1" dataCaption="値" updatedVersion="7" minRefreshableVersion="3" showCalcMbrs="0" useAutoFormatting="1" itemPrintTitles="1" createdVersion="3" indent="0" outline="1" outlineData="1" multipleFieldFilters="0">
  <location ref="B21:F32" firstHeaderRow="1" firstDataRow="2" firstDataCol="1" rowPageCount="2" colPageCount="1"/>
  <pivotFields count="54">
    <pivotField showAll="0" defaultSubtotal="0"/>
    <pivotField axis="axisPage" multipleItemSelectionAllowed="1" showAll="0" defaultSubtotal="0">
      <items count="4">
        <item h="1" x="1"/>
        <item x="0"/>
        <item h="1" m="1" x="3"/>
        <item h="1" m="1" x="2"/>
      </items>
    </pivotField>
    <pivotField showAll="0" defaultSubtotal="0"/>
    <pivotField axis="axisPage" multipleItemSelectionAllowed="1" showAll="0">
      <items count="3">
        <item x="0"/>
        <item h="1" x="1"/>
        <item t="default"/>
      </items>
    </pivotField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 defaultSubtotal="0"/>
    <pivotField showAll="0" defaultSubtotal="0"/>
    <pivotField axis="axisRow" showAll="0">
      <items count="6">
        <item x="3"/>
        <item x="1"/>
        <item x="4"/>
        <item h="1" x="2"/>
        <item h="1" x="0"/>
        <item t="default"/>
      </items>
    </pivotField>
    <pivotField axis="axisRow" showAll="0">
      <items count="9">
        <item x="3"/>
        <item x="6"/>
        <item x="1"/>
        <item x="4"/>
        <item x="7"/>
        <item x="5"/>
        <item x="2"/>
        <item x="0"/>
        <item t="default"/>
      </items>
    </pivotField>
    <pivotField showAll="0"/>
    <pivotField showAll="0"/>
    <pivotField showAll="0"/>
    <pivotField dragToRow="0" dragToCol="0" dragToPage="0" showAll="0" defaultSubtotal="0"/>
    <pivotField dataField="1" dragToRow="0" dragToCol="0" dragToPage="0" showAll="0" defaultSubtotal="0"/>
  </pivotFields>
  <rowFields count="2">
    <field x="47"/>
    <field x="48"/>
  </rowFields>
  <rowItems count="10">
    <i>
      <x/>
    </i>
    <i r="1">
      <x/>
    </i>
    <i r="1">
      <x v="1"/>
    </i>
    <i>
      <x v="1"/>
    </i>
    <i r="1">
      <x v="2"/>
    </i>
    <i r="1">
      <x v="3"/>
    </i>
    <i>
      <x v="2"/>
    </i>
    <i r="1">
      <x v="4"/>
    </i>
    <i r="1"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3" hier="-1"/>
    <pageField fld="1" hier="-1"/>
  </pageFields>
  <dataFields count="4">
    <dataField name="合計 / 時価評価額[円]" fld="41" baseField="0" baseItem="0" numFmtId="181"/>
    <dataField name="時価・割合（％）" fld="41" showDataAs="percentOfTotal" baseField="0" baseItem="0" numFmtId="10"/>
    <dataField name="合計 / 評価損益[円]" fld="43" baseField="0" baseItem="0" numFmtId="176"/>
    <dataField name="評価・損益(%)" fld="53" baseField="47" baseItem="0" numFmtId="10"/>
  </dataFields>
  <formats count="5">
    <format dxfId="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">
      <pivotArea outline="0" fieldPosition="0">
        <references count="1">
          <reference field="4294967294" count="1">
            <x v="0"/>
          </reference>
        </references>
      </pivotArea>
    </format>
    <format dxfId="7">
      <pivotArea outline="0" fieldPosition="0">
        <references count="1">
          <reference field="4294967294" count="1">
            <x v="0"/>
          </reference>
        </references>
      </pivotArea>
    </format>
    <format dxfId="6">
      <pivotArea outline="0" fieldPosition="0">
        <references count="1">
          <reference field="4294967294" count="1">
            <x v="1"/>
          </reference>
        </references>
      </pivotArea>
    </format>
    <format dxfId="5">
      <pivotArea outline="0" fieldPosition="0">
        <references count="1">
          <reference field="4294967294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0C3EE3-DACB-4F89-A24D-CFF419397CC2}" name="デモテーブル" displayName="デモテーブル" ref="A1:M164" totalsRowShown="0" headerRowDxfId="10">
  <autoFilter ref="A1:M164" xr:uid="{38288940-6D8F-42B1-85AD-D67751DB8F9F}"/>
  <tableColumns count="13">
    <tableColumn id="1" xr3:uid="{7E2B18A0-3196-4AA5-BB1C-11748A4AFB1A}" name="ｺｰﾄﾞ・ﾃｨｯｶｰ等"/>
    <tableColumn id="2" xr3:uid="{C2F43575-7F47-4D87-9692-870EB4915CAA}" name="銘柄"/>
    <tableColumn id="3" xr3:uid="{7BC000D7-231E-4B44-B7EC-DFFFD7A3CA5B}" name="3区分・大"/>
    <tableColumn id="4" xr3:uid="{146C8B93-B17E-4243-8E2E-C83DE65CCFD1}" name="3区分・中"/>
    <tableColumn id="5" xr3:uid="{333451F4-D6A2-4AB1-AEBF-D8EC77011168}" name="セクター・1"/>
    <tableColumn id="6" xr3:uid="{53A5C751-8B54-4E90-9DE3-AAC30B7A7AB7}" name="セクター・2"/>
    <tableColumn id="7" xr3:uid="{7E1EC218-66F0-41CF-B688-20AC8716AE68}" name="通貨"/>
    <tableColumn id="8" xr3:uid="{387062E9-B1E5-459A-BD7C-1DC5C47D0829}" name="対象国など"/>
    <tableColumn id="9" xr3:uid="{9B4BC9D1-5258-4EDD-88FD-9C4358ECBE0A}" name="高配当"/>
    <tableColumn id="10" xr3:uid="{419C8CDA-A322-4337-9390-B20E604DC919}" name="口座区分"/>
    <tableColumn id="11" xr3:uid="{23F416C6-158C-4A9E-A626-E4935898639C}" name="個別・ETF・投信・ほか"/>
    <tableColumn id="12" xr3:uid="{336A381C-C18E-466E-B02A-494D14E77E8A}" name="ｵﾘｼﾞﾅﾙ区分"/>
    <tableColumn id="13" xr3:uid="{35BDD9F7-2B4F-4063-BD94-CCAE298491A5}" name="番号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moneyforward.com/accounts/show/0xPP-c2tui0nxfGWg5tcnw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oneyforward.com/accounts/show/aTl3rewj2uJV-_RaZJQlYA" TargetMode="External"/><Relationship Id="rId1" Type="http://schemas.openxmlformats.org/officeDocument/2006/relationships/hyperlink" Target="https://moneyforward.com/accounts/show/aTl3rewj2uJV-_RaZJQlYA" TargetMode="External"/><Relationship Id="rId6" Type="http://schemas.openxmlformats.org/officeDocument/2006/relationships/hyperlink" Target="https://moneyforward.com/accounts/show/0xPP-c2tui0nxfGWg5tcnw" TargetMode="External"/><Relationship Id="rId5" Type="http://schemas.openxmlformats.org/officeDocument/2006/relationships/hyperlink" Target="https://moneyforward.com/accounts/show/0xPP-c2tui0nxfGWg5tcnw" TargetMode="External"/><Relationship Id="rId4" Type="http://schemas.openxmlformats.org/officeDocument/2006/relationships/hyperlink" Target="https://moneyforward.com/accounts/show/0xPP-c2tui0nxfGWg5tcnw" TargetMode="External"/><Relationship Id="rId9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F6CDA-5CA4-461B-AF2F-A32ADF5AE914}">
  <dimension ref="A1"/>
  <sheetViews>
    <sheetView showGridLines="0" topLeftCell="A40" zoomScale="25" zoomScaleNormal="25" workbookViewId="0">
      <selection activeCell="V139" sqref="V139"/>
    </sheetView>
  </sheetViews>
  <sheetFormatPr defaultRowHeight="18.75"/>
  <sheetData/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4979E-DE18-4195-BEF0-2E8C06611BBF}">
  <dimension ref="A1:M164"/>
  <sheetViews>
    <sheetView zoomScaleNormal="100" workbookViewId="0">
      <selection activeCell="B29" sqref="B29"/>
    </sheetView>
  </sheetViews>
  <sheetFormatPr defaultRowHeight="18.75"/>
  <cols>
    <col min="1" max="2" width="67.25" bestFit="1" customWidth="1"/>
    <col min="3" max="4" width="11" customWidth="1"/>
    <col min="5" max="6" width="11.875" customWidth="1"/>
    <col min="8" max="8" width="12.25" customWidth="1"/>
    <col min="10" max="10" width="10.75" customWidth="1"/>
    <col min="11" max="11" width="21.625" customWidth="1"/>
    <col min="12" max="12" width="13.625" customWidth="1"/>
  </cols>
  <sheetData>
    <row r="1" spans="1:13">
      <c r="A1" s="82" t="s">
        <v>463</v>
      </c>
      <c r="B1" s="83" t="s">
        <v>464</v>
      </c>
      <c r="C1" s="83" t="s">
        <v>34</v>
      </c>
      <c r="D1" s="83" t="s">
        <v>35</v>
      </c>
      <c r="E1" s="83" t="s">
        <v>465</v>
      </c>
      <c r="F1" s="83" t="s">
        <v>466</v>
      </c>
      <c r="G1" s="83" t="s">
        <v>38</v>
      </c>
      <c r="H1" s="83" t="s">
        <v>467</v>
      </c>
      <c r="I1" s="83" t="s">
        <v>468</v>
      </c>
      <c r="J1" s="83" t="s">
        <v>469</v>
      </c>
      <c r="K1" s="83" t="s">
        <v>470</v>
      </c>
      <c r="L1" s="83" t="s">
        <v>471</v>
      </c>
      <c r="M1" s="83" t="s">
        <v>472</v>
      </c>
    </row>
    <row r="2" spans="1:13">
      <c r="A2" t="s">
        <v>262</v>
      </c>
      <c r="B2" t="s">
        <v>263</v>
      </c>
      <c r="C2" t="s">
        <v>473</v>
      </c>
      <c r="D2" t="s">
        <v>474</v>
      </c>
      <c r="E2" t="s">
        <v>475</v>
      </c>
      <c r="F2" t="s">
        <v>476</v>
      </c>
      <c r="G2" t="s">
        <v>477</v>
      </c>
      <c r="H2" t="s">
        <v>478</v>
      </c>
      <c r="I2" t="s">
        <v>468</v>
      </c>
      <c r="J2" t="s">
        <v>479</v>
      </c>
      <c r="K2" t="s">
        <v>480</v>
      </c>
      <c r="M2">
        <v>1</v>
      </c>
    </row>
    <row r="3" spans="1:13">
      <c r="A3" t="s">
        <v>481</v>
      </c>
      <c r="B3" t="s">
        <v>482</v>
      </c>
      <c r="C3" t="s">
        <v>473</v>
      </c>
      <c r="D3" t="s">
        <v>474</v>
      </c>
      <c r="E3" t="s">
        <v>483</v>
      </c>
      <c r="F3" t="s">
        <v>484</v>
      </c>
      <c r="G3" t="s">
        <v>477</v>
      </c>
      <c r="H3" t="s">
        <v>478</v>
      </c>
      <c r="J3" t="s">
        <v>479</v>
      </c>
      <c r="K3" t="s">
        <v>485</v>
      </c>
      <c r="M3">
        <v>2</v>
      </c>
    </row>
    <row r="4" spans="1:13">
      <c r="A4" t="s">
        <v>278</v>
      </c>
      <c r="B4" t="s">
        <v>486</v>
      </c>
      <c r="C4" t="s">
        <v>473</v>
      </c>
      <c r="D4" t="s">
        <v>474</v>
      </c>
      <c r="E4" t="s">
        <v>483</v>
      </c>
      <c r="F4" t="s">
        <v>487</v>
      </c>
      <c r="G4" t="s">
        <v>488</v>
      </c>
      <c r="H4" t="s">
        <v>489</v>
      </c>
      <c r="J4" t="s">
        <v>479</v>
      </c>
      <c r="K4" t="s">
        <v>485</v>
      </c>
      <c r="M4">
        <v>3</v>
      </c>
    </row>
    <row r="5" spans="1:13">
      <c r="A5" t="s">
        <v>490</v>
      </c>
      <c r="B5" t="s">
        <v>491</v>
      </c>
      <c r="C5" t="s">
        <v>473</v>
      </c>
      <c r="D5" t="s">
        <v>474</v>
      </c>
      <c r="E5" t="s">
        <v>483</v>
      </c>
      <c r="F5" t="s">
        <v>492</v>
      </c>
      <c r="G5" t="s">
        <v>488</v>
      </c>
      <c r="H5" t="s">
        <v>489</v>
      </c>
      <c r="J5" t="s">
        <v>479</v>
      </c>
      <c r="K5" t="s">
        <v>485</v>
      </c>
      <c r="M5">
        <v>4</v>
      </c>
    </row>
    <row r="6" spans="1:13">
      <c r="A6" t="s">
        <v>282</v>
      </c>
      <c r="B6" t="s">
        <v>493</v>
      </c>
      <c r="C6" t="s">
        <v>473</v>
      </c>
      <c r="D6" t="s">
        <v>474</v>
      </c>
      <c r="E6" t="s">
        <v>494</v>
      </c>
      <c r="F6" t="s">
        <v>495</v>
      </c>
      <c r="G6" t="s">
        <v>488</v>
      </c>
      <c r="H6" t="s">
        <v>489</v>
      </c>
      <c r="I6" t="s">
        <v>468</v>
      </c>
      <c r="J6" t="s">
        <v>479</v>
      </c>
      <c r="K6" t="s">
        <v>485</v>
      </c>
      <c r="M6">
        <v>5</v>
      </c>
    </row>
    <row r="7" spans="1:13">
      <c r="A7" t="s">
        <v>65</v>
      </c>
      <c r="B7" t="s">
        <v>496</v>
      </c>
      <c r="C7" t="s">
        <v>473</v>
      </c>
      <c r="D7" t="s">
        <v>474</v>
      </c>
      <c r="E7" t="s">
        <v>494</v>
      </c>
      <c r="F7" t="s">
        <v>495</v>
      </c>
      <c r="G7" t="s">
        <v>488</v>
      </c>
      <c r="H7" t="s">
        <v>489</v>
      </c>
      <c r="I7" t="s">
        <v>468</v>
      </c>
      <c r="J7" t="s">
        <v>479</v>
      </c>
      <c r="K7" t="s">
        <v>485</v>
      </c>
      <c r="M7">
        <v>6</v>
      </c>
    </row>
    <row r="8" spans="1:13">
      <c r="A8" t="s">
        <v>291</v>
      </c>
      <c r="B8" t="s">
        <v>497</v>
      </c>
      <c r="C8" t="s">
        <v>473</v>
      </c>
      <c r="D8" t="s">
        <v>474</v>
      </c>
      <c r="E8" t="s">
        <v>494</v>
      </c>
      <c r="F8" t="s">
        <v>495</v>
      </c>
      <c r="G8" t="s">
        <v>488</v>
      </c>
      <c r="H8" t="s">
        <v>489</v>
      </c>
      <c r="I8" t="s">
        <v>468</v>
      </c>
      <c r="J8" t="s">
        <v>479</v>
      </c>
      <c r="K8" t="s">
        <v>485</v>
      </c>
      <c r="M8">
        <v>7</v>
      </c>
    </row>
    <row r="9" spans="1:13">
      <c r="A9" t="s">
        <v>296</v>
      </c>
      <c r="B9" t="s">
        <v>498</v>
      </c>
      <c r="C9" t="s">
        <v>473</v>
      </c>
      <c r="D9" t="s">
        <v>474</v>
      </c>
      <c r="E9" t="s">
        <v>494</v>
      </c>
      <c r="F9" t="s">
        <v>495</v>
      </c>
      <c r="G9" t="s">
        <v>488</v>
      </c>
      <c r="H9" t="s">
        <v>489</v>
      </c>
      <c r="I9" t="s">
        <v>468</v>
      </c>
      <c r="J9" t="s">
        <v>479</v>
      </c>
      <c r="K9" t="s">
        <v>485</v>
      </c>
      <c r="M9">
        <v>8</v>
      </c>
    </row>
    <row r="10" spans="1:13">
      <c r="A10" t="s">
        <v>105</v>
      </c>
      <c r="B10" t="s">
        <v>106</v>
      </c>
      <c r="C10" t="s">
        <v>499</v>
      </c>
      <c r="D10" t="s">
        <v>500</v>
      </c>
      <c r="E10" t="s">
        <v>501</v>
      </c>
      <c r="F10" t="s">
        <v>502</v>
      </c>
      <c r="G10" t="s">
        <v>488</v>
      </c>
      <c r="H10" t="s">
        <v>503</v>
      </c>
      <c r="J10" t="s">
        <v>479</v>
      </c>
      <c r="K10" t="s">
        <v>504</v>
      </c>
      <c r="M10">
        <v>9</v>
      </c>
    </row>
    <row r="11" spans="1:13">
      <c r="A11" t="s">
        <v>113</v>
      </c>
      <c r="B11" t="s">
        <v>114</v>
      </c>
      <c r="C11" t="s">
        <v>499</v>
      </c>
      <c r="D11" t="s">
        <v>500</v>
      </c>
      <c r="E11" t="s">
        <v>505</v>
      </c>
      <c r="F11" t="s">
        <v>506</v>
      </c>
      <c r="G11" t="s">
        <v>488</v>
      </c>
      <c r="H11" t="s">
        <v>503</v>
      </c>
      <c r="J11" t="s">
        <v>479</v>
      </c>
      <c r="K11" t="s">
        <v>504</v>
      </c>
      <c r="M11">
        <v>10</v>
      </c>
    </row>
    <row r="12" spans="1:13">
      <c r="A12" t="s">
        <v>507</v>
      </c>
      <c r="B12" t="s">
        <v>508</v>
      </c>
      <c r="C12" t="s">
        <v>499</v>
      </c>
      <c r="D12" t="s">
        <v>500</v>
      </c>
      <c r="E12" t="s">
        <v>509</v>
      </c>
      <c r="F12" t="s">
        <v>510</v>
      </c>
      <c r="G12" t="s">
        <v>488</v>
      </c>
      <c r="H12" t="s">
        <v>503</v>
      </c>
      <c r="J12" t="s">
        <v>479</v>
      </c>
      <c r="K12" t="s">
        <v>504</v>
      </c>
      <c r="M12">
        <v>11</v>
      </c>
    </row>
    <row r="13" spans="1:13">
      <c r="A13" t="s">
        <v>511</v>
      </c>
      <c r="B13" t="s">
        <v>512</v>
      </c>
      <c r="C13" t="s">
        <v>473</v>
      </c>
      <c r="D13" t="s">
        <v>474</v>
      </c>
      <c r="E13" t="s">
        <v>513</v>
      </c>
      <c r="F13" t="s">
        <v>514</v>
      </c>
      <c r="G13" t="s">
        <v>488</v>
      </c>
      <c r="H13" t="s">
        <v>489</v>
      </c>
      <c r="I13" t="s">
        <v>468</v>
      </c>
      <c r="J13" t="s">
        <v>479</v>
      </c>
      <c r="K13" t="s">
        <v>480</v>
      </c>
      <c r="M13">
        <v>12</v>
      </c>
    </row>
    <row r="14" spans="1:13">
      <c r="A14" t="s">
        <v>118</v>
      </c>
      <c r="B14" t="s">
        <v>515</v>
      </c>
      <c r="C14" t="s">
        <v>473</v>
      </c>
      <c r="D14" t="s">
        <v>474</v>
      </c>
      <c r="E14" t="s">
        <v>516</v>
      </c>
      <c r="F14" t="s">
        <v>517</v>
      </c>
      <c r="G14" t="s">
        <v>488</v>
      </c>
      <c r="H14" t="s">
        <v>489</v>
      </c>
      <c r="I14" t="s">
        <v>468</v>
      </c>
      <c r="J14" t="s">
        <v>479</v>
      </c>
      <c r="K14" t="s">
        <v>485</v>
      </c>
      <c r="M14">
        <v>13</v>
      </c>
    </row>
    <row r="15" spans="1:13">
      <c r="A15" t="s">
        <v>309</v>
      </c>
      <c r="B15" t="s">
        <v>518</v>
      </c>
      <c r="C15" t="s">
        <v>473</v>
      </c>
      <c r="D15" t="s">
        <v>474</v>
      </c>
      <c r="E15" t="s">
        <v>483</v>
      </c>
      <c r="F15" t="s">
        <v>519</v>
      </c>
      <c r="G15" t="s">
        <v>488</v>
      </c>
      <c r="H15" t="s">
        <v>520</v>
      </c>
      <c r="J15" t="s">
        <v>479</v>
      </c>
      <c r="K15" t="s">
        <v>485</v>
      </c>
      <c r="M15">
        <v>14</v>
      </c>
    </row>
    <row r="16" spans="1:13">
      <c r="A16" t="s">
        <v>313</v>
      </c>
      <c r="B16" t="s">
        <v>521</v>
      </c>
      <c r="C16" t="s">
        <v>522</v>
      </c>
      <c r="D16" t="s">
        <v>523</v>
      </c>
      <c r="E16" t="s">
        <v>524</v>
      </c>
      <c r="F16" t="s">
        <v>525</v>
      </c>
      <c r="G16" t="s">
        <v>488</v>
      </c>
      <c r="H16" t="s">
        <v>520</v>
      </c>
      <c r="J16" t="s">
        <v>479</v>
      </c>
      <c r="K16" t="s">
        <v>504</v>
      </c>
      <c r="M16">
        <v>15</v>
      </c>
    </row>
    <row r="17" spans="1:13">
      <c r="A17" t="s">
        <v>123</v>
      </c>
      <c r="B17" t="s">
        <v>526</v>
      </c>
      <c r="C17" t="s">
        <v>473</v>
      </c>
      <c r="D17" t="s">
        <v>474</v>
      </c>
      <c r="E17" t="s">
        <v>494</v>
      </c>
      <c r="F17" t="s">
        <v>527</v>
      </c>
      <c r="G17" t="s">
        <v>488</v>
      </c>
      <c r="H17" t="s">
        <v>520</v>
      </c>
      <c r="I17" t="s">
        <v>468</v>
      </c>
      <c r="J17" t="s">
        <v>479</v>
      </c>
      <c r="K17" t="s">
        <v>485</v>
      </c>
      <c r="M17">
        <v>16</v>
      </c>
    </row>
    <row r="18" spans="1:13">
      <c r="A18" t="s">
        <v>131</v>
      </c>
      <c r="B18" t="s">
        <v>528</v>
      </c>
      <c r="C18" t="s">
        <v>473</v>
      </c>
      <c r="D18" t="s">
        <v>474</v>
      </c>
      <c r="E18" t="s">
        <v>529</v>
      </c>
      <c r="F18" t="s">
        <v>530</v>
      </c>
      <c r="G18" t="s">
        <v>488</v>
      </c>
      <c r="H18" t="s">
        <v>531</v>
      </c>
      <c r="J18" t="s">
        <v>479</v>
      </c>
      <c r="K18" t="s">
        <v>485</v>
      </c>
      <c r="M18">
        <v>17</v>
      </c>
    </row>
    <row r="19" spans="1:13">
      <c r="A19" t="s">
        <v>532</v>
      </c>
      <c r="B19" t="s">
        <v>533</v>
      </c>
      <c r="C19" t="s">
        <v>499</v>
      </c>
      <c r="D19" t="s">
        <v>534</v>
      </c>
      <c r="E19" t="s">
        <v>535</v>
      </c>
      <c r="F19" t="s">
        <v>536</v>
      </c>
      <c r="G19" t="s">
        <v>488</v>
      </c>
      <c r="H19" t="s">
        <v>503</v>
      </c>
      <c r="J19" t="s">
        <v>479</v>
      </c>
      <c r="K19" t="s">
        <v>485</v>
      </c>
      <c r="M19">
        <v>18</v>
      </c>
    </row>
    <row r="20" spans="1:13">
      <c r="A20" t="s">
        <v>326</v>
      </c>
      <c r="B20" t="s">
        <v>537</v>
      </c>
      <c r="C20" t="s">
        <v>473</v>
      </c>
      <c r="D20" t="s">
        <v>474</v>
      </c>
      <c r="E20" t="s">
        <v>538</v>
      </c>
      <c r="F20" t="s">
        <v>538</v>
      </c>
      <c r="G20" t="s">
        <v>488</v>
      </c>
      <c r="H20" t="s">
        <v>489</v>
      </c>
      <c r="I20" t="s">
        <v>468</v>
      </c>
      <c r="J20" t="s">
        <v>479</v>
      </c>
      <c r="K20" t="s">
        <v>480</v>
      </c>
      <c r="M20">
        <v>19</v>
      </c>
    </row>
    <row r="21" spans="1:13">
      <c r="A21" t="s">
        <v>330</v>
      </c>
      <c r="B21" t="s">
        <v>331</v>
      </c>
      <c r="C21" t="s">
        <v>473</v>
      </c>
      <c r="D21" t="s">
        <v>474</v>
      </c>
      <c r="E21" t="s">
        <v>538</v>
      </c>
      <c r="F21" t="s">
        <v>538</v>
      </c>
      <c r="G21" t="s">
        <v>488</v>
      </c>
      <c r="H21" t="s">
        <v>489</v>
      </c>
      <c r="I21" t="s">
        <v>468</v>
      </c>
      <c r="J21" t="s">
        <v>479</v>
      </c>
      <c r="K21" t="s">
        <v>480</v>
      </c>
      <c r="M21">
        <v>20</v>
      </c>
    </row>
    <row r="22" spans="1:13">
      <c r="A22" t="s">
        <v>335</v>
      </c>
      <c r="B22" t="s">
        <v>539</v>
      </c>
      <c r="C22" t="s">
        <v>522</v>
      </c>
      <c r="D22" t="s">
        <v>523</v>
      </c>
      <c r="E22" t="s">
        <v>524</v>
      </c>
      <c r="F22" t="s">
        <v>540</v>
      </c>
      <c r="G22" t="s">
        <v>488</v>
      </c>
      <c r="H22" t="s">
        <v>541</v>
      </c>
      <c r="J22" t="s">
        <v>479</v>
      </c>
      <c r="K22" t="s">
        <v>504</v>
      </c>
      <c r="M22">
        <v>21</v>
      </c>
    </row>
    <row r="23" spans="1:13">
      <c r="A23" t="s">
        <v>340</v>
      </c>
      <c r="B23" t="s">
        <v>542</v>
      </c>
      <c r="C23" t="s">
        <v>473</v>
      </c>
      <c r="D23" t="s">
        <v>474</v>
      </c>
      <c r="E23" t="s">
        <v>483</v>
      </c>
      <c r="F23" t="s">
        <v>543</v>
      </c>
      <c r="G23" t="s">
        <v>488</v>
      </c>
      <c r="H23" t="s">
        <v>489</v>
      </c>
      <c r="J23" t="s">
        <v>479</v>
      </c>
      <c r="K23" t="s">
        <v>485</v>
      </c>
      <c r="M23">
        <v>22</v>
      </c>
    </row>
    <row r="24" spans="1:13">
      <c r="A24" t="s">
        <v>345</v>
      </c>
      <c r="B24" t="s">
        <v>544</v>
      </c>
      <c r="C24" t="s">
        <v>473</v>
      </c>
      <c r="D24" t="s">
        <v>474</v>
      </c>
      <c r="E24" t="s">
        <v>494</v>
      </c>
      <c r="F24" t="s">
        <v>495</v>
      </c>
      <c r="G24" t="s">
        <v>488</v>
      </c>
      <c r="H24" t="s">
        <v>489</v>
      </c>
      <c r="I24" t="s">
        <v>468</v>
      </c>
      <c r="J24" t="s">
        <v>479</v>
      </c>
      <c r="K24" t="s">
        <v>485</v>
      </c>
      <c r="M24">
        <v>23</v>
      </c>
    </row>
    <row r="25" spans="1:13">
      <c r="A25" t="s">
        <v>350</v>
      </c>
      <c r="B25" t="s">
        <v>545</v>
      </c>
      <c r="C25" t="s">
        <v>473</v>
      </c>
      <c r="D25" t="s">
        <v>474</v>
      </c>
      <c r="E25" t="s">
        <v>483</v>
      </c>
      <c r="F25" t="s">
        <v>519</v>
      </c>
      <c r="G25" t="s">
        <v>488</v>
      </c>
      <c r="H25" t="s">
        <v>520</v>
      </c>
      <c r="J25" t="s">
        <v>479</v>
      </c>
      <c r="K25" t="s">
        <v>485</v>
      </c>
      <c r="M25">
        <v>24</v>
      </c>
    </row>
    <row r="26" spans="1:13">
      <c r="A26" t="s">
        <v>355</v>
      </c>
      <c r="B26" t="s">
        <v>546</v>
      </c>
      <c r="C26" t="s">
        <v>473</v>
      </c>
      <c r="D26" t="s">
        <v>474</v>
      </c>
      <c r="E26" t="s">
        <v>483</v>
      </c>
      <c r="F26" t="s">
        <v>547</v>
      </c>
      <c r="G26" t="s">
        <v>488</v>
      </c>
      <c r="H26" t="s">
        <v>548</v>
      </c>
      <c r="J26" t="s">
        <v>479</v>
      </c>
      <c r="K26" t="s">
        <v>485</v>
      </c>
      <c r="M26">
        <v>25</v>
      </c>
    </row>
    <row r="27" spans="1:13">
      <c r="A27" t="s">
        <v>549</v>
      </c>
      <c r="B27" t="s">
        <v>550</v>
      </c>
      <c r="C27" t="s">
        <v>473</v>
      </c>
      <c r="D27" t="s">
        <v>474</v>
      </c>
      <c r="E27" t="s">
        <v>483</v>
      </c>
      <c r="F27" t="s">
        <v>551</v>
      </c>
      <c r="G27" t="s">
        <v>488</v>
      </c>
      <c r="H27" t="s">
        <v>520</v>
      </c>
      <c r="J27" t="s">
        <v>479</v>
      </c>
      <c r="K27" t="s">
        <v>485</v>
      </c>
      <c r="M27">
        <v>26</v>
      </c>
    </row>
    <row r="28" spans="1:13">
      <c r="A28" t="s">
        <v>552</v>
      </c>
      <c r="B28" t="s">
        <v>553</v>
      </c>
      <c r="C28" t="s">
        <v>522</v>
      </c>
      <c r="D28" t="s">
        <v>523</v>
      </c>
      <c r="E28" t="s">
        <v>524</v>
      </c>
      <c r="F28" t="s">
        <v>525</v>
      </c>
      <c r="G28" t="s">
        <v>488</v>
      </c>
      <c r="H28" t="s">
        <v>520</v>
      </c>
      <c r="J28" t="s">
        <v>479</v>
      </c>
      <c r="K28" t="s">
        <v>504</v>
      </c>
      <c r="M28">
        <v>27</v>
      </c>
    </row>
    <row r="29" spans="1:13">
      <c r="A29" t="s">
        <v>554</v>
      </c>
      <c r="B29" t="s">
        <v>482</v>
      </c>
      <c r="C29" t="s">
        <v>473</v>
      </c>
      <c r="D29" t="s">
        <v>474</v>
      </c>
      <c r="E29" t="s">
        <v>483</v>
      </c>
      <c r="F29" t="s">
        <v>484</v>
      </c>
      <c r="G29" t="s">
        <v>477</v>
      </c>
      <c r="H29" t="s">
        <v>478</v>
      </c>
      <c r="J29" t="s">
        <v>479</v>
      </c>
      <c r="K29" t="s">
        <v>485</v>
      </c>
      <c r="M29">
        <v>28</v>
      </c>
    </row>
    <row r="30" spans="1:13">
      <c r="A30" t="s">
        <v>555</v>
      </c>
      <c r="B30" t="s">
        <v>556</v>
      </c>
      <c r="C30" t="s">
        <v>473</v>
      </c>
      <c r="D30" t="s">
        <v>474</v>
      </c>
      <c r="E30" t="s">
        <v>557</v>
      </c>
      <c r="F30" t="s">
        <v>557</v>
      </c>
      <c r="G30" t="s">
        <v>488</v>
      </c>
      <c r="H30" t="s">
        <v>489</v>
      </c>
      <c r="I30" t="s">
        <v>468</v>
      </c>
      <c r="J30" t="s">
        <v>479</v>
      </c>
      <c r="K30" t="s">
        <v>480</v>
      </c>
      <c r="M30">
        <v>29</v>
      </c>
    </row>
    <row r="31" spans="1:13">
      <c r="A31" t="s">
        <v>360</v>
      </c>
      <c r="B31" t="s">
        <v>361</v>
      </c>
      <c r="C31" t="s">
        <v>473</v>
      </c>
      <c r="D31" t="s">
        <v>474</v>
      </c>
      <c r="E31" t="s">
        <v>558</v>
      </c>
      <c r="F31" t="s">
        <v>558</v>
      </c>
      <c r="G31" t="s">
        <v>488</v>
      </c>
      <c r="H31" t="s">
        <v>489</v>
      </c>
      <c r="I31" t="s">
        <v>468</v>
      </c>
      <c r="J31" t="s">
        <v>479</v>
      </c>
      <c r="K31" t="s">
        <v>480</v>
      </c>
      <c r="M31">
        <v>30</v>
      </c>
    </row>
    <row r="32" spans="1:13">
      <c r="A32" t="s">
        <v>364</v>
      </c>
      <c r="B32" t="s">
        <v>365</v>
      </c>
      <c r="C32" t="s">
        <v>473</v>
      </c>
      <c r="D32" t="s">
        <v>474</v>
      </c>
      <c r="E32" t="s">
        <v>559</v>
      </c>
      <c r="F32" t="s">
        <v>560</v>
      </c>
      <c r="G32" t="s">
        <v>488</v>
      </c>
      <c r="H32" t="s">
        <v>489</v>
      </c>
      <c r="I32" t="s">
        <v>468</v>
      </c>
      <c r="J32" t="s">
        <v>479</v>
      </c>
      <c r="K32" t="s">
        <v>480</v>
      </c>
      <c r="M32">
        <v>31</v>
      </c>
    </row>
    <row r="33" spans="1:13">
      <c r="A33" t="s">
        <v>369</v>
      </c>
      <c r="B33" t="s">
        <v>370</v>
      </c>
      <c r="C33" t="s">
        <v>473</v>
      </c>
      <c r="D33" t="s">
        <v>474</v>
      </c>
      <c r="E33" t="s">
        <v>561</v>
      </c>
      <c r="F33" t="s">
        <v>561</v>
      </c>
      <c r="G33" t="s">
        <v>488</v>
      </c>
      <c r="H33" t="s">
        <v>489</v>
      </c>
      <c r="I33" t="s">
        <v>468</v>
      </c>
      <c r="J33" t="s">
        <v>479</v>
      </c>
      <c r="K33" t="s">
        <v>480</v>
      </c>
      <c r="M33">
        <v>32</v>
      </c>
    </row>
    <row r="34" spans="1:13">
      <c r="A34" t="s">
        <v>374</v>
      </c>
      <c r="B34" t="s">
        <v>375</v>
      </c>
      <c r="C34" t="s">
        <v>473</v>
      </c>
      <c r="D34" t="s">
        <v>474</v>
      </c>
      <c r="E34" t="s">
        <v>561</v>
      </c>
      <c r="F34" t="s">
        <v>561</v>
      </c>
      <c r="G34" t="s">
        <v>488</v>
      </c>
      <c r="H34" t="s">
        <v>489</v>
      </c>
      <c r="I34" t="s">
        <v>468</v>
      </c>
      <c r="J34" t="s">
        <v>479</v>
      </c>
      <c r="K34" t="s">
        <v>480</v>
      </c>
      <c r="M34">
        <v>33</v>
      </c>
    </row>
    <row r="35" spans="1:13">
      <c r="A35" t="s">
        <v>379</v>
      </c>
      <c r="B35" t="s">
        <v>380</v>
      </c>
      <c r="C35" t="s">
        <v>473</v>
      </c>
      <c r="D35" t="s">
        <v>474</v>
      </c>
      <c r="E35" t="s">
        <v>538</v>
      </c>
      <c r="F35" t="s">
        <v>538</v>
      </c>
      <c r="G35" t="s">
        <v>488</v>
      </c>
      <c r="H35" t="s">
        <v>489</v>
      </c>
      <c r="I35" t="s">
        <v>468</v>
      </c>
      <c r="J35" t="s">
        <v>479</v>
      </c>
      <c r="K35" t="s">
        <v>480</v>
      </c>
      <c r="M35">
        <v>34</v>
      </c>
    </row>
    <row r="36" spans="1:13">
      <c r="A36" t="s">
        <v>384</v>
      </c>
      <c r="B36" t="s">
        <v>385</v>
      </c>
      <c r="C36" t="s">
        <v>473</v>
      </c>
      <c r="D36" t="s">
        <v>474</v>
      </c>
      <c r="E36" t="s">
        <v>538</v>
      </c>
      <c r="F36" t="s">
        <v>538</v>
      </c>
      <c r="G36" t="s">
        <v>488</v>
      </c>
      <c r="H36" t="s">
        <v>489</v>
      </c>
      <c r="I36" t="s">
        <v>468</v>
      </c>
      <c r="J36" t="s">
        <v>479</v>
      </c>
      <c r="K36" t="s">
        <v>480</v>
      </c>
      <c r="M36">
        <v>35</v>
      </c>
    </row>
    <row r="37" spans="1:13">
      <c r="A37" t="s">
        <v>562</v>
      </c>
      <c r="B37" t="s">
        <v>563</v>
      </c>
      <c r="C37" t="s">
        <v>473</v>
      </c>
      <c r="D37" t="s">
        <v>474</v>
      </c>
      <c r="E37" t="s">
        <v>475</v>
      </c>
      <c r="F37" t="s">
        <v>564</v>
      </c>
      <c r="G37" t="s">
        <v>488</v>
      </c>
      <c r="H37" t="s">
        <v>489</v>
      </c>
      <c r="J37" t="s">
        <v>479</v>
      </c>
      <c r="K37" t="s">
        <v>480</v>
      </c>
      <c r="M37">
        <v>36</v>
      </c>
    </row>
    <row r="38" spans="1:13">
      <c r="A38" t="s">
        <v>389</v>
      </c>
      <c r="B38" t="s">
        <v>390</v>
      </c>
      <c r="C38" t="s">
        <v>473</v>
      </c>
      <c r="D38" t="s">
        <v>474</v>
      </c>
      <c r="E38" t="s">
        <v>559</v>
      </c>
      <c r="F38" t="s">
        <v>565</v>
      </c>
      <c r="G38" t="s">
        <v>488</v>
      </c>
      <c r="H38" t="s">
        <v>489</v>
      </c>
      <c r="I38" t="s">
        <v>468</v>
      </c>
      <c r="J38" t="s">
        <v>479</v>
      </c>
      <c r="K38" t="s">
        <v>480</v>
      </c>
      <c r="M38">
        <v>37</v>
      </c>
    </row>
    <row r="39" spans="1:13">
      <c r="A39" t="s">
        <v>394</v>
      </c>
      <c r="B39" t="s">
        <v>395</v>
      </c>
      <c r="C39" t="s">
        <v>473</v>
      </c>
      <c r="D39" t="s">
        <v>474</v>
      </c>
      <c r="E39" t="s">
        <v>538</v>
      </c>
      <c r="F39" t="s">
        <v>538</v>
      </c>
      <c r="G39" t="s">
        <v>488</v>
      </c>
      <c r="H39" t="s">
        <v>489</v>
      </c>
      <c r="I39" t="s">
        <v>468</v>
      </c>
      <c r="J39" t="s">
        <v>479</v>
      </c>
      <c r="K39" t="s">
        <v>480</v>
      </c>
      <c r="M39">
        <v>38</v>
      </c>
    </row>
    <row r="40" spans="1:13">
      <c r="A40" t="s">
        <v>399</v>
      </c>
      <c r="B40" t="s">
        <v>400</v>
      </c>
      <c r="C40" t="s">
        <v>473</v>
      </c>
      <c r="D40" t="s">
        <v>474</v>
      </c>
      <c r="E40" t="s">
        <v>559</v>
      </c>
      <c r="F40" t="s">
        <v>566</v>
      </c>
      <c r="G40" t="s">
        <v>488</v>
      </c>
      <c r="H40" t="s">
        <v>489</v>
      </c>
      <c r="I40" t="s">
        <v>468</v>
      </c>
      <c r="J40" t="s">
        <v>479</v>
      </c>
      <c r="K40" t="s">
        <v>480</v>
      </c>
      <c r="M40">
        <v>39</v>
      </c>
    </row>
    <row r="41" spans="1:13">
      <c r="A41" t="s">
        <v>404</v>
      </c>
      <c r="B41" t="s">
        <v>405</v>
      </c>
      <c r="C41" t="s">
        <v>473</v>
      </c>
      <c r="D41" t="s">
        <v>474</v>
      </c>
      <c r="E41" t="s">
        <v>559</v>
      </c>
      <c r="F41" t="s">
        <v>566</v>
      </c>
      <c r="G41" t="s">
        <v>488</v>
      </c>
      <c r="H41" t="s">
        <v>489</v>
      </c>
      <c r="I41" t="s">
        <v>468</v>
      </c>
      <c r="J41" t="s">
        <v>479</v>
      </c>
      <c r="K41" t="s">
        <v>480</v>
      </c>
      <c r="M41">
        <v>40</v>
      </c>
    </row>
    <row r="42" spans="1:13">
      <c r="A42" t="s">
        <v>567</v>
      </c>
      <c r="B42" t="s">
        <v>568</v>
      </c>
      <c r="C42" t="s">
        <v>473</v>
      </c>
      <c r="D42" t="s">
        <v>474</v>
      </c>
      <c r="E42" t="s">
        <v>569</v>
      </c>
      <c r="F42" t="s">
        <v>569</v>
      </c>
      <c r="G42" t="s">
        <v>488</v>
      </c>
      <c r="H42" t="s">
        <v>489</v>
      </c>
      <c r="I42" t="s">
        <v>468</v>
      </c>
      <c r="J42" t="s">
        <v>479</v>
      </c>
      <c r="K42" t="s">
        <v>480</v>
      </c>
      <c r="M42">
        <v>41</v>
      </c>
    </row>
    <row r="43" spans="1:13">
      <c r="A43" t="s">
        <v>409</v>
      </c>
      <c r="B43" t="s">
        <v>410</v>
      </c>
      <c r="C43" t="s">
        <v>473</v>
      </c>
      <c r="D43" t="s">
        <v>474</v>
      </c>
      <c r="E43" t="s">
        <v>559</v>
      </c>
      <c r="F43" t="s">
        <v>570</v>
      </c>
      <c r="G43" t="s">
        <v>488</v>
      </c>
      <c r="H43" t="s">
        <v>489</v>
      </c>
      <c r="I43" t="s">
        <v>468</v>
      </c>
      <c r="J43" t="s">
        <v>479</v>
      </c>
      <c r="K43" t="s">
        <v>480</v>
      </c>
      <c r="M43">
        <v>42</v>
      </c>
    </row>
    <row r="44" spans="1:13">
      <c r="A44" t="s">
        <v>414</v>
      </c>
      <c r="B44" t="s">
        <v>415</v>
      </c>
      <c r="C44" t="s">
        <v>473</v>
      </c>
      <c r="D44" t="s">
        <v>474</v>
      </c>
      <c r="E44" t="s">
        <v>558</v>
      </c>
      <c r="F44" t="s">
        <v>558</v>
      </c>
      <c r="G44" t="s">
        <v>488</v>
      </c>
      <c r="H44" t="s">
        <v>489</v>
      </c>
      <c r="I44" t="s">
        <v>468</v>
      </c>
      <c r="J44" t="s">
        <v>479</v>
      </c>
      <c r="K44" t="s">
        <v>480</v>
      </c>
      <c r="M44">
        <v>43</v>
      </c>
    </row>
    <row r="45" spans="1:13">
      <c r="A45" t="s">
        <v>418</v>
      </c>
      <c r="B45" t="s">
        <v>419</v>
      </c>
      <c r="C45" t="s">
        <v>473</v>
      </c>
      <c r="D45" t="s">
        <v>474</v>
      </c>
      <c r="E45" t="s">
        <v>571</v>
      </c>
      <c r="F45" t="s">
        <v>571</v>
      </c>
      <c r="G45" t="s">
        <v>488</v>
      </c>
      <c r="H45" t="s">
        <v>489</v>
      </c>
      <c r="I45" t="s">
        <v>468</v>
      </c>
      <c r="J45" t="s">
        <v>479</v>
      </c>
      <c r="K45" t="s">
        <v>480</v>
      </c>
      <c r="M45">
        <v>44</v>
      </c>
    </row>
    <row r="46" spans="1:13">
      <c r="A46" t="s">
        <v>420</v>
      </c>
      <c r="B46" t="s">
        <v>421</v>
      </c>
      <c r="C46" t="s">
        <v>473</v>
      </c>
      <c r="D46" t="s">
        <v>474</v>
      </c>
      <c r="E46" t="s">
        <v>571</v>
      </c>
      <c r="F46" t="s">
        <v>571</v>
      </c>
      <c r="G46" t="s">
        <v>488</v>
      </c>
      <c r="H46" t="s">
        <v>489</v>
      </c>
      <c r="I46" t="s">
        <v>468</v>
      </c>
      <c r="J46" t="s">
        <v>479</v>
      </c>
      <c r="K46" t="s">
        <v>480</v>
      </c>
      <c r="M46">
        <v>45</v>
      </c>
    </row>
    <row r="47" spans="1:13">
      <c r="A47" t="s">
        <v>422</v>
      </c>
      <c r="B47" t="s">
        <v>423</v>
      </c>
      <c r="C47" t="s">
        <v>473</v>
      </c>
      <c r="D47" t="s">
        <v>474</v>
      </c>
      <c r="E47" t="s">
        <v>571</v>
      </c>
      <c r="F47" t="s">
        <v>571</v>
      </c>
      <c r="G47" t="s">
        <v>488</v>
      </c>
      <c r="H47" t="s">
        <v>489</v>
      </c>
      <c r="I47" t="s">
        <v>468</v>
      </c>
      <c r="J47" t="s">
        <v>479</v>
      </c>
      <c r="K47" t="s">
        <v>480</v>
      </c>
      <c r="M47">
        <v>46</v>
      </c>
    </row>
    <row r="48" spans="1:13">
      <c r="A48" t="s">
        <v>424</v>
      </c>
      <c r="B48" t="s">
        <v>425</v>
      </c>
      <c r="C48" t="s">
        <v>473</v>
      </c>
      <c r="D48" t="s">
        <v>474</v>
      </c>
      <c r="E48" t="s">
        <v>571</v>
      </c>
      <c r="F48" t="s">
        <v>571</v>
      </c>
      <c r="G48" t="s">
        <v>488</v>
      </c>
      <c r="H48" t="s">
        <v>489</v>
      </c>
      <c r="I48" t="s">
        <v>468</v>
      </c>
      <c r="J48" t="s">
        <v>479</v>
      </c>
      <c r="K48" t="s">
        <v>480</v>
      </c>
      <c r="M48">
        <v>47</v>
      </c>
    </row>
    <row r="49" spans="1:13">
      <c r="A49" t="s">
        <v>426</v>
      </c>
      <c r="B49" t="s">
        <v>427</v>
      </c>
      <c r="C49" t="s">
        <v>473</v>
      </c>
      <c r="D49" t="s">
        <v>474</v>
      </c>
      <c r="E49" t="s">
        <v>571</v>
      </c>
      <c r="F49" t="s">
        <v>571</v>
      </c>
      <c r="G49" t="s">
        <v>488</v>
      </c>
      <c r="H49" t="s">
        <v>489</v>
      </c>
      <c r="I49" t="s">
        <v>468</v>
      </c>
      <c r="J49" t="s">
        <v>479</v>
      </c>
      <c r="K49" t="s">
        <v>480</v>
      </c>
      <c r="M49">
        <v>48</v>
      </c>
    </row>
    <row r="50" spans="1:13">
      <c r="A50" t="s">
        <v>428</v>
      </c>
      <c r="B50" t="s">
        <v>429</v>
      </c>
      <c r="C50" t="s">
        <v>473</v>
      </c>
      <c r="D50" t="s">
        <v>474</v>
      </c>
      <c r="E50" t="s">
        <v>561</v>
      </c>
      <c r="F50" t="s">
        <v>561</v>
      </c>
      <c r="G50" t="s">
        <v>488</v>
      </c>
      <c r="H50" t="s">
        <v>489</v>
      </c>
      <c r="I50" t="s">
        <v>468</v>
      </c>
      <c r="J50" t="s">
        <v>479</v>
      </c>
      <c r="K50" t="s">
        <v>480</v>
      </c>
      <c r="M50">
        <v>49</v>
      </c>
    </row>
    <row r="51" spans="1:13">
      <c r="A51" t="s">
        <v>430</v>
      </c>
      <c r="B51" t="s">
        <v>572</v>
      </c>
      <c r="C51" t="s">
        <v>473</v>
      </c>
      <c r="D51" t="s">
        <v>474</v>
      </c>
      <c r="E51" t="s">
        <v>516</v>
      </c>
      <c r="F51" t="s">
        <v>517</v>
      </c>
      <c r="G51" t="s">
        <v>488</v>
      </c>
      <c r="H51" t="s">
        <v>489</v>
      </c>
      <c r="I51" t="s">
        <v>468</v>
      </c>
      <c r="J51" t="s">
        <v>479</v>
      </c>
      <c r="K51" t="s">
        <v>480</v>
      </c>
      <c r="M51">
        <v>50</v>
      </c>
    </row>
    <row r="52" spans="1:13">
      <c r="A52" t="s">
        <v>431</v>
      </c>
      <c r="B52" t="s">
        <v>432</v>
      </c>
      <c r="C52" t="s">
        <v>473</v>
      </c>
      <c r="D52" t="s">
        <v>474</v>
      </c>
      <c r="E52" t="s">
        <v>516</v>
      </c>
      <c r="F52" t="s">
        <v>517</v>
      </c>
      <c r="G52" t="s">
        <v>488</v>
      </c>
      <c r="H52" t="s">
        <v>489</v>
      </c>
      <c r="I52" t="s">
        <v>468</v>
      </c>
      <c r="J52" t="s">
        <v>479</v>
      </c>
      <c r="K52" t="s">
        <v>480</v>
      </c>
      <c r="M52">
        <v>51</v>
      </c>
    </row>
    <row r="53" spans="1:13">
      <c r="A53" t="s">
        <v>433</v>
      </c>
      <c r="B53" t="s">
        <v>434</v>
      </c>
      <c r="C53" t="s">
        <v>473</v>
      </c>
      <c r="D53" t="s">
        <v>474</v>
      </c>
      <c r="E53" t="s">
        <v>516</v>
      </c>
      <c r="F53" t="s">
        <v>517</v>
      </c>
      <c r="G53" t="s">
        <v>488</v>
      </c>
      <c r="H53" t="s">
        <v>489</v>
      </c>
      <c r="I53" t="s">
        <v>468</v>
      </c>
      <c r="J53" t="s">
        <v>479</v>
      </c>
      <c r="K53" t="s">
        <v>480</v>
      </c>
      <c r="M53">
        <v>52</v>
      </c>
    </row>
    <row r="54" spans="1:13">
      <c r="A54" t="s">
        <v>435</v>
      </c>
      <c r="B54" t="s">
        <v>436</v>
      </c>
      <c r="C54" t="s">
        <v>473</v>
      </c>
      <c r="D54" t="s">
        <v>474</v>
      </c>
      <c r="E54" t="s">
        <v>516</v>
      </c>
      <c r="F54" t="s">
        <v>573</v>
      </c>
      <c r="G54" t="s">
        <v>488</v>
      </c>
      <c r="H54" t="s">
        <v>489</v>
      </c>
      <c r="I54" t="s">
        <v>468</v>
      </c>
      <c r="J54" t="s">
        <v>479</v>
      </c>
      <c r="K54" t="s">
        <v>480</v>
      </c>
      <c r="M54">
        <v>53</v>
      </c>
    </row>
    <row r="55" spans="1:13">
      <c r="A55" t="s">
        <v>437</v>
      </c>
      <c r="B55" t="s">
        <v>438</v>
      </c>
      <c r="C55" t="s">
        <v>473</v>
      </c>
      <c r="D55" t="s">
        <v>474</v>
      </c>
      <c r="E55" t="s">
        <v>516</v>
      </c>
      <c r="F55" t="s">
        <v>573</v>
      </c>
      <c r="G55" t="s">
        <v>488</v>
      </c>
      <c r="H55" t="s">
        <v>489</v>
      </c>
      <c r="I55" t="s">
        <v>468</v>
      </c>
      <c r="J55" t="s">
        <v>479</v>
      </c>
      <c r="K55" t="s">
        <v>480</v>
      </c>
      <c r="M55">
        <v>54</v>
      </c>
    </row>
    <row r="56" spans="1:13">
      <c r="A56" t="s">
        <v>439</v>
      </c>
      <c r="B56" t="s">
        <v>440</v>
      </c>
      <c r="C56" t="s">
        <v>473</v>
      </c>
      <c r="D56" t="s">
        <v>474</v>
      </c>
      <c r="E56" t="s">
        <v>516</v>
      </c>
      <c r="F56" t="s">
        <v>573</v>
      </c>
      <c r="G56" t="s">
        <v>488</v>
      </c>
      <c r="H56" t="s">
        <v>489</v>
      </c>
      <c r="I56" t="s">
        <v>468</v>
      </c>
      <c r="J56" t="s">
        <v>479</v>
      </c>
      <c r="K56" t="s">
        <v>480</v>
      </c>
      <c r="M56">
        <v>55</v>
      </c>
    </row>
    <row r="57" spans="1:13">
      <c r="A57" t="s">
        <v>441</v>
      </c>
      <c r="B57" t="s">
        <v>574</v>
      </c>
      <c r="C57" t="s">
        <v>473</v>
      </c>
      <c r="D57" t="s">
        <v>474</v>
      </c>
      <c r="E57" t="s">
        <v>516</v>
      </c>
      <c r="F57" t="s">
        <v>573</v>
      </c>
      <c r="G57" t="s">
        <v>488</v>
      </c>
      <c r="H57" t="s">
        <v>489</v>
      </c>
      <c r="I57" t="s">
        <v>468</v>
      </c>
      <c r="J57" t="s">
        <v>479</v>
      </c>
      <c r="K57" t="s">
        <v>480</v>
      </c>
      <c r="M57">
        <v>56</v>
      </c>
    </row>
    <row r="58" spans="1:13">
      <c r="A58" t="s">
        <v>575</v>
      </c>
      <c r="B58" t="s">
        <v>576</v>
      </c>
      <c r="C58" t="s">
        <v>473</v>
      </c>
      <c r="D58" t="s">
        <v>474</v>
      </c>
      <c r="E58" t="s">
        <v>516</v>
      </c>
      <c r="F58" t="s">
        <v>577</v>
      </c>
      <c r="G58" t="s">
        <v>488</v>
      </c>
      <c r="H58" t="s">
        <v>489</v>
      </c>
      <c r="I58" t="s">
        <v>468</v>
      </c>
      <c r="J58" t="s">
        <v>479</v>
      </c>
      <c r="K58" t="s">
        <v>480</v>
      </c>
      <c r="M58">
        <v>57</v>
      </c>
    </row>
    <row r="59" spans="1:13">
      <c r="A59" t="s">
        <v>442</v>
      </c>
      <c r="B59" t="s">
        <v>443</v>
      </c>
      <c r="C59" t="s">
        <v>473</v>
      </c>
      <c r="D59" t="s">
        <v>474</v>
      </c>
      <c r="E59" t="s">
        <v>516</v>
      </c>
      <c r="F59" t="s">
        <v>578</v>
      </c>
      <c r="G59" t="s">
        <v>488</v>
      </c>
      <c r="H59" t="s">
        <v>489</v>
      </c>
      <c r="I59" t="s">
        <v>468</v>
      </c>
      <c r="J59" t="s">
        <v>479</v>
      </c>
      <c r="K59" t="s">
        <v>480</v>
      </c>
      <c r="M59">
        <v>58</v>
      </c>
    </row>
    <row r="60" spans="1:13">
      <c r="A60" t="s">
        <v>444</v>
      </c>
      <c r="B60" t="s">
        <v>445</v>
      </c>
      <c r="C60" t="s">
        <v>473</v>
      </c>
      <c r="D60" t="s">
        <v>474</v>
      </c>
      <c r="E60" t="s">
        <v>516</v>
      </c>
      <c r="F60" t="s">
        <v>578</v>
      </c>
      <c r="G60" t="s">
        <v>488</v>
      </c>
      <c r="H60" t="s">
        <v>489</v>
      </c>
      <c r="I60" t="s">
        <v>468</v>
      </c>
      <c r="J60" t="s">
        <v>479</v>
      </c>
      <c r="K60" t="s">
        <v>480</v>
      </c>
      <c r="M60">
        <v>59</v>
      </c>
    </row>
    <row r="61" spans="1:13">
      <c r="A61" t="s">
        <v>579</v>
      </c>
      <c r="B61" t="s">
        <v>580</v>
      </c>
      <c r="C61" t="s">
        <v>473</v>
      </c>
      <c r="D61" t="s">
        <v>474</v>
      </c>
      <c r="E61" t="s">
        <v>494</v>
      </c>
      <c r="F61" t="s">
        <v>581</v>
      </c>
      <c r="G61" t="s">
        <v>488</v>
      </c>
      <c r="H61" t="s">
        <v>489</v>
      </c>
      <c r="I61" t="s">
        <v>468</v>
      </c>
      <c r="J61" t="s">
        <v>479</v>
      </c>
      <c r="K61" t="s">
        <v>480</v>
      </c>
      <c r="M61">
        <v>60</v>
      </c>
    </row>
    <row r="62" spans="1:13">
      <c r="A62" t="s">
        <v>446</v>
      </c>
      <c r="B62" t="s">
        <v>582</v>
      </c>
      <c r="C62" t="s">
        <v>473</v>
      </c>
      <c r="D62" t="s">
        <v>474</v>
      </c>
      <c r="E62" t="s">
        <v>494</v>
      </c>
      <c r="F62" t="s">
        <v>495</v>
      </c>
      <c r="G62" t="s">
        <v>488</v>
      </c>
      <c r="H62" t="s">
        <v>489</v>
      </c>
      <c r="J62" t="s">
        <v>479</v>
      </c>
      <c r="K62" t="s">
        <v>485</v>
      </c>
      <c r="M62">
        <v>61</v>
      </c>
    </row>
    <row r="63" spans="1:13">
      <c r="A63" t="s">
        <v>447</v>
      </c>
      <c r="B63" t="s">
        <v>448</v>
      </c>
      <c r="C63" t="s">
        <v>473</v>
      </c>
      <c r="D63" t="s">
        <v>474</v>
      </c>
      <c r="E63" t="s">
        <v>583</v>
      </c>
      <c r="F63" t="s">
        <v>584</v>
      </c>
      <c r="G63" t="s">
        <v>488</v>
      </c>
      <c r="H63" t="s">
        <v>489</v>
      </c>
      <c r="J63" t="s">
        <v>479</v>
      </c>
      <c r="K63" t="s">
        <v>480</v>
      </c>
      <c r="M63">
        <v>62</v>
      </c>
    </row>
    <row r="64" spans="1:13">
      <c r="A64" t="s">
        <v>585</v>
      </c>
      <c r="B64" t="s">
        <v>586</v>
      </c>
      <c r="C64" t="s">
        <v>473</v>
      </c>
      <c r="D64" t="s">
        <v>474</v>
      </c>
      <c r="E64" t="s">
        <v>583</v>
      </c>
      <c r="F64" t="s">
        <v>584</v>
      </c>
      <c r="G64" t="s">
        <v>488</v>
      </c>
      <c r="H64" t="s">
        <v>489</v>
      </c>
      <c r="J64" t="s">
        <v>479</v>
      </c>
      <c r="K64" t="s">
        <v>480</v>
      </c>
      <c r="M64">
        <v>63</v>
      </c>
    </row>
    <row r="65" spans="1:13">
      <c r="A65" t="s">
        <v>449</v>
      </c>
      <c r="B65" t="s">
        <v>450</v>
      </c>
      <c r="C65" t="s">
        <v>473</v>
      </c>
      <c r="D65" t="s">
        <v>474</v>
      </c>
      <c r="E65" t="s">
        <v>583</v>
      </c>
      <c r="F65" t="s">
        <v>584</v>
      </c>
      <c r="G65" t="s">
        <v>488</v>
      </c>
      <c r="H65" t="s">
        <v>489</v>
      </c>
      <c r="J65" t="s">
        <v>479</v>
      </c>
      <c r="K65" t="s">
        <v>480</v>
      </c>
      <c r="M65">
        <v>64</v>
      </c>
    </row>
    <row r="66" spans="1:13">
      <c r="A66" t="s">
        <v>136</v>
      </c>
      <c r="B66" t="s">
        <v>137</v>
      </c>
      <c r="C66" t="s">
        <v>473</v>
      </c>
      <c r="D66" t="s">
        <v>474</v>
      </c>
      <c r="E66" t="s">
        <v>583</v>
      </c>
      <c r="F66" t="s">
        <v>584</v>
      </c>
      <c r="G66" t="s">
        <v>488</v>
      </c>
      <c r="H66" t="s">
        <v>489</v>
      </c>
      <c r="I66" t="s">
        <v>468</v>
      </c>
      <c r="J66" t="s">
        <v>479</v>
      </c>
      <c r="K66" t="s">
        <v>480</v>
      </c>
      <c r="M66">
        <v>65</v>
      </c>
    </row>
    <row r="67" spans="1:13">
      <c r="A67" t="s">
        <v>451</v>
      </c>
      <c r="B67" t="s">
        <v>452</v>
      </c>
      <c r="C67" t="s">
        <v>473</v>
      </c>
      <c r="D67" t="s">
        <v>474</v>
      </c>
      <c r="E67" t="s">
        <v>583</v>
      </c>
      <c r="F67" t="s">
        <v>587</v>
      </c>
      <c r="G67" t="s">
        <v>488</v>
      </c>
      <c r="H67" t="s">
        <v>489</v>
      </c>
      <c r="J67" t="s">
        <v>479</v>
      </c>
      <c r="K67" t="s">
        <v>480</v>
      </c>
      <c r="M67">
        <v>66</v>
      </c>
    </row>
    <row r="68" spans="1:13">
      <c r="A68" t="s">
        <v>141</v>
      </c>
      <c r="B68" t="s">
        <v>588</v>
      </c>
      <c r="C68" t="s">
        <v>473</v>
      </c>
      <c r="D68" t="s">
        <v>474</v>
      </c>
      <c r="E68" t="s">
        <v>583</v>
      </c>
      <c r="F68" t="s">
        <v>587</v>
      </c>
      <c r="G68" t="s">
        <v>488</v>
      </c>
      <c r="H68" t="s">
        <v>489</v>
      </c>
      <c r="J68" t="s">
        <v>479</v>
      </c>
      <c r="K68" t="s">
        <v>480</v>
      </c>
      <c r="M68">
        <v>67</v>
      </c>
    </row>
    <row r="69" spans="1:13">
      <c r="A69" t="s">
        <v>589</v>
      </c>
      <c r="B69" t="s">
        <v>263</v>
      </c>
      <c r="C69" t="s">
        <v>473</v>
      </c>
      <c r="D69" t="s">
        <v>474</v>
      </c>
      <c r="E69" t="s">
        <v>475</v>
      </c>
      <c r="F69" t="s">
        <v>476</v>
      </c>
      <c r="G69" t="s">
        <v>477</v>
      </c>
      <c r="H69" t="s">
        <v>478</v>
      </c>
      <c r="I69" t="s">
        <v>468</v>
      </c>
      <c r="J69" t="s">
        <v>479</v>
      </c>
      <c r="K69" t="s">
        <v>480</v>
      </c>
      <c r="M69">
        <v>68</v>
      </c>
    </row>
    <row r="70" spans="1:13">
      <c r="A70" t="s">
        <v>453</v>
      </c>
      <c r="B70" t="s">
        <v>454</v>
      </c>
      <c r="C70" t="s">
        <v>473</v>
      </c>
      <c r="D70" t="s">
        <v>474</v>
      </c>
      <c r="E70" t="s">
        <v>475</v>
      </c>
      <c r="F70" t="s">
        <v>564</v>
      </c>
      <c r="G70" t="s">
        <v>488</v>
      </c>
      <c r="H70" t="s">
        <v>489</v>
      </c>
      <c r="I70" t="s">
        <v>468</v>
      </c>
      <c r="J70" t="s">
        <v>479</v>
      </c>
      <c r="K70" t="s">
        <v>480</v>
      </c>
      <c r="M70">
        <v>69</v>
      </c>
    </row>
    <row r="71" spans="1:13">
      <c r="A71" t="s">
        <v>455</v>
      </c>
      <c r="B71" t="s">
        <v>590</v>
      </c>
      <c r="C71" t="s">
        <v>473</v>
      </c>
      <c r="D71" t="s">
        <v>474</v>
      </c>
      <c r="E71" t="s">
        <v>475</v>
      </c>
      <c r="F71" t="s">
        <v>564</v>
      </c>
      <c r="G71" t="s">
        <v>488</v>
      </c>
      <c r="H71" t="s">
        <v>489</v>
      </c>
      <c r="I71" t="s">
        <v>468</v>
      </c>
      <c r="J71" t="s">
        <v>479</v>
      </c>
      <c r="K71" t="s">
        <v>480</v>
      </c>
      <c r="M71">
        <v>70</v>
      </c>
    </row>
    <row r="72" spans="1:13">
      <c r="A72" t="s">
        <v>591</v>
      </c>
      <c r="B72" t="s">
        <v>592</v>
      </c>
      <c r="C72" t="s">
        <v>473</v>
      </c>
      <c r="D72" t="s">
        <v>474</v>
      </c>
      <c r="E72" t="s">
        <v>475</v>
      </c>
      <c r="F72" t="s">
        <v>564</v>
      </c>
      <c r="G72" t="s">
        <v>488</v>
      </c>
      <c r="H72" t="s">
        <v>489</v>
      </c>
      <c r="I72" t="s">
        <v>468</v>
      </c>
      <c r="J72" t="s">
        <v>479</v>
      </c>
      <c r="K72" t="s">
        <v>480</v>
      </c>
      <c r="M72">
        <v>71</v>
      </c>
    </row>
    <row r="73" spans="1:13">
      <c r="A73" t="s">
        <v>456</v>
      </c>
      <c r="B73" t="s">
        <v>457</v>
      </c>
      <c r="C73" t="s">
        <v>473</v>
      </c>
      <c r="D73" t="s">
        <v>474</v>
      </c>
      <c r="E73" t="s">
        <v>475</v>
      </c>
      <c r="F73" t="s">
        <v>564</v>
      </c>
      <c r="G73" t="s">
        <v>488</v>
      </c>
      <c r="H73" t="s">
        <v>489</v>
      </c>
      <c r="I73" t="s">
        <v>468</v>
      </c>
      <c r="J73" t="s">
        <v>479</v>
      </c>
      <c r="K73" t="s">
        <v>480</v>
      </c>
      <c r="M73">
        <v>72</v>
      </c>
    </row>
    <row r="74" spans="1:13">
      <c r="A74" t="s">
        <v>458</v>
      </c>
      <c r="B74" t="s">
        <v>459</v>
      </c>
      <c r="C74" t="s">
        <v>473</v>
      </c>
      <c r="D74" t="s">
        <v>474</v>
      </c>
      <c r="E74" t="s">
        <v>593</v>
      </c>
      <c r="F74" t="s">
        <v>593</v>
      </c>
      <c r="G74" t="s">
        <v>488</v>
      </c>
      <c r="H74" t="s">
        <v>489</v>
      </c>
      <c r="J74" t="s">
        <v>479</v>
      </c>
      <c r="K74" t="s">
        <v>480</v>
      </c>
      <c r="M74">
        <v>73</v>
      </c>
    </row>
    <row r="75" spans="1:13">
      <c r="A75" t="s">
        <v>460</v>
      </c>
      <c r="B75" t="s">
        <v>461</v>
      </c>
      <c r="C75" t="s">
        <v>473</v>
      </c>
      <c r="D75" t="s">
        <v>474</v>
      </c>
      <c r="E75" t="s">
        <v>594</v>
      </c>
      <c r="F75" t="s">
        <v>594</v>
      </c>
      <c r="G75" t="s">
        <v>488</v>
      </c>
      <c r="H75" t="s">
        <v>489</v>
      </c>
      <c r="J75" t="s">
        <v>479</v>
      </c>
      <c r="K75" t="s">
        <v>480</v>
      </c>
      <c r="M75">
        <v>74</v>
      </c>
    </row>
    <row r="76" spans="1:13">
      <c r="A76" t="s">
        <v>235</v>
      </c>
      <c r="B76" t="s">
        <v>236</v>
      </c>
      <c r="C76" t="s">
        <v>473</v>
      </c>
      <c r="D76" t="s">
        <v>474</v>
      </c>
      <c r="E76" t="s">
        <v>583</v>
      </c>
      <c r="F76" t="s">
        <v>595</v>
      </c>
      <c r="G76" t="s">
        <v>596</v>
      </c>
      <c r="H76" t="s">
        <v>520</v>
      </c>
      <c r="J76" t="s">
        <v>479</v>
      </c>
      <c r="K76" t="s">
        <v>480</v>
      </c>
      <c r="M76">
        <v>75</v>
      </c>
    </row>
    <row r="77" spans="1:13">
      <c r="A77" t="s">
        <v>212</v>
      </c>
      <c r="B77" t="s">
        <v>597</v>
      </c>
      <c r="C77" t="s">
        <v>473</v>
      </c>
      <c r="D77" t="s">
        <v>474</v>
      </c>
      <c r="E77" t="s">
        <v>529</v>
      </c>
      <c r="F77" t="s">
        <v>598</v>
      </c>
      <c r="G77" t="s">
        <v>596</v>
      </c>
      <c r="H77" t="s">
        <v>599</v>
      </c>
      <c r="J77" t="s">
        <v>479</v>
      </c>
      <c r="K77" t="s">
        <v>485</v>
      </c>
      <c r="M77">
        <v>76</v>
      </c>
    </row>
    <row r="78" spans="1:13">
      <c r="A78" t="s">
        <v>258</v>
      </c>
      <c r="B78" t="s">
        <v>600</v>
      </c>
      <c r="C78" t="s">
        <v>522</v>
      </c>
      <c r="D78" t="s">
        <v>523</v>
      </c>
      <c r="E78" t="s">
        <v>524</v>
      </c>
      <c r="F78" t="s">
        <v>525</v>
      </c>
      <c r="G78" t="s">
        <v>596</v>
      </c>
      <c r="H78" t="s">
        <v>520</v>
      </c>
      <c r="J78" t="s">
        <v>479</v>
      </c>
      <c r="K78" t="s">
        <v>504</v>
      </c>
      <c r="M78">
        <v>77</v>
      </c>
    </row>
    <row r="79" spans="1:13">
      <c r="A79" t="s">
        <v>68</v>
      </c>
      <c r="B79" t="s">
        <v>166</v>
      </c>
      <c r="C79" t="s">
        <v>522</v>
      </c>
      <c r="D79" t="s">
        <v>523</v>
      </c>
      <c r="E79" t="s">
        <v>524</v>
      </c>
      <c r="F79" t="s">
        <v>525</v>
      </c>
      <c r="G79" t="s">
        <v>596</v>
      </c>
      <c r="H79" t="s">
        <v>520</v>
      </c>
      <c r="J79" t="s">
        <v>479</v>
      </c>
      <c r="K79" t="s">
        <v>504</v>
      </c>
      <c r="M79">
        <v>78</v>
      </c>
    </row>
    <row r="80" spans="1:13">
      <c r="A80" t="s">
        <v>250</v>
      </c>
      <c r="B80" t="s">
        <v>251</v>
      </c>
      <c r="C80" t="s">
        <v>473</v>
      </c>
      <c r="D80" t="s">
        <v>474</v>
      </c>
      <c r="E80" t="s">
        <v>583</v>
      </c>
      <c r="F80" t="s">
        <v>601</v>
      </c>
      <c r="G80" t="s">
        <v>596</v>
      </c>
      <c r="H80" t="s">
        <v>520</v>
      </c>
      <c r="J80" t="s">
        <v>479</v>
      </c>
      <c r="K80" t="s">
        <v>480</v>
      </c>
      <c r="M80">
        <v>79</v>
      </c>
    </row>
    <row r="81" spans="1:13">
      <c r="A81" t="s">
        <v>217</v>
      </c>
      <c r="B81" t="s">
        <v>218</v>
      </c>
      <c r="C81" t="s">
        <v>473</v>
      </c>
      <c r="D81" t="s">
        <v>474</v>
      </c>
      <c r="E81" t="s">
        <v>583</v>
      </c>
      <c r="F81" t="s">
        <v>595</v>
      </c>
      <c r="G81" t="s">
        <v>596</v>
      </c>
      <c r="H81" t="s">
        <v>520</v>
      </c>
      <c r="J81" t="s">
        <v>479</v>
      </c>
      <c r="K81" t="s">
        <v>480</v>
      </c>
      <c r="M81">
        <v>80</v>
      </c>
    </row>
    <row r="82" spans="1:13">
      <c r="A82" t="s">
        <v>191</v>
      </c>
      <c r="B82" t="s">
        <v>192</v>
      </c>
      <c r="C82" t="s">
        <v>499</v>
      </c>
      <c r="D82" t="s">
        <v>534</v>
      </c>
      <c r="E82" t="s">
        <v>602</v>
      </c>
      <c r="F82" t="s">
        <v>603</v>
      </c>
      <c r="G82" t="s">
        <v>596</v>
      </c>
      <c r="H82" t="s">
        <v>503</v>
      </c>
      <c r="J82" t="s">
        <v>479</v>
      </c>
      <c r="K82" t="s">
        <v>504</v>
      </c>
      <c r="M82">
        <v>81</v>
      </c>
    </row>
    <row r="83" spans="1:13">
      <c r="A83" t="s">
        <v>199</v>
      </c>
      <c r="B83" t="s">
        <v>200</v>
      </c>
      <c r="C83" t="s">
        <v>499</v>
      </c>
      <c r="D83" t="s">
        <v>534</v>
      </c>
      <c r="E83" t="s">
        <v>602</v>
      </c>
      <c r="F83" t="s">
        <v>604</v>
      </c>
      <c r="G83" t="s">
        <v>596</v>
      </c>
      <c r="H83" t="s">
        <v>503</v>
      </c>
      <c r="J83" t="s">
        <v>479</v>
      </c>
      <c r="K83" t="s">
        <v>504</v>
      </c>
      <c r="M83">
        <v>82</v>
      </c>
    </row>
    <row r="84" spans="1:13">
      <c r="A84" t="s">
        <v>71</v>
      </c>
      <c r="B84" t="s">
        <v>72</v>
      </c>
      <c r="C84" t="s">
        <v>473</v>
      </c>
      <c r="D84" t="s">
        <v>474</v>
      </c>
      <c r="E84" t="s">
        <v>529</v>
      </c>
      <c r="F84" t="s">
        <v>605</v>
      </c>
      <c r="G84" t="s">
        <v>596</v>
      </c>
      <c r="H84" t="s">
        <v>606</v>
      </c>
      <c r="J84" t="s">
        <v>479</v>
      </c>
      <c r="K84" t="s">
        <v>485</v>
      </c>
      <c r="M84">
        <v>83</v>
      </c>
    </row>
    <row r="85" spans="1:13">
      <c r="A85" t="s">
        <v>607</v>
      </c>
      <c r="B85" t="s">
        <v>608</v>
      </c>
      <c r="C85" t="s">
        <v>473</v>
      </c>
      <c r="D85" t="s">
        <v>609</v>
      </c>
      <c r="E85" t="s">
        <v>483</v>
      </c>
      <c r="F85" t="s">
        <v>547</v>
      </c>
      <c r="G85" t="s">
        <v>488</v>
      </c>
      <c r="H85" t="s">
        <v>548</v>
      </c>
      <c r="J85" t="s">
        <v>479</v>
      </c>
      <c r="K85" t="s">
        <v>485</v>
      </c>
      <c r="M85">
        <v>84</v>
      </c>
    </row>
    <row r="86" spans="1:13">
      <c r="A86" t="s">
        <v>610</v>
      </c>
      <c r="B86" t="s">
        <v>610</v>
      </c>
      <c r="C86" t="s">
        <v>473</v>
      </c>
      <c r="D86" t="s">
        <v>609</v>
      </c>
      <c r="E86" t="s">
        <v>483</v>
      </c>
      <c r="F86" t="s">
        <v>519</v>
      </c>
      <c r="G86" t="s">
        <v>488</v>
      </c>
      <c r="H86" t="s">
        <v>520</v>
      </c>
      <c r="J86" t="s">
        <v>479</v>
      </c>
      <c r="K86" t="s">
        <v>485</v>
      </c>
      <c r="M86">
        <v>85</v>
      </c>
    </row>
    <row r="87" spans="1:13">
      <c r="A87" t="s">
        <v>74</v>
      </c>
      <c r="B87" t="s">
        <v>75</v>
      </c>
      <c r="C87" t="s">
        <v>473</v>
      </c>
      <c r="D87" t="s">
        <v>474</v>
      </c>
      <c r="E87" t="s">
        <v>529</v>
      </c>
      <c r="F87" t="s">
        <v>611</v>
      </c>
      <c r="G87" t="s">
        <v>596</v>
      </c>
      <c r="H87" t="s">
        <v>612</v>
      </c>
      <c r="J87" t="s">
        <v>479</v>
      </c>
      <c r="K87" t="s">
        <v>485</v>
      </c>
      <c r="M87">
        <v>86</v>
      </c>
    </row>
    <row r="88" spans="1:13">
      <c r="A88" t="s">
        <v>76</v>
      </c>
      <c r="B88" t="s">
        <v>613</v>
      </c>
      <c r="C88" t="s">
        <v>473</v>
      </c>
      <c r="D88" t="s">
        <v>474</v>
      </c>
      <c r="E88" t="s">
        <v>529</v>
      </c>
      <c r="F88" t="s">
        <v>530</v>
      </c>
      <c r="G88" t="s">
        <v>596</v>
      </c>
      <c r="H88" t="s">
        <v>531</v>
      </c>
      <c r="J88" t="s">
        <v>479</v>
      </c>
      <c r="K88" t="s">
        <v>485</v>
      </c>
      <c r="M88">
        <v>87</v>
      </c>
    </row>
    <row r="89" spans="1:13">
      <c r="A89" t="s">
        <v>256</v>
      </c>
      <c r="B89" t="s">
        <v>257</v>
      </c>
      <c r="C89" t="s">
        <v>473</v>
      </c>
      <c r="D89" t="s">
        <v>474</v>
      </c>
      <c r="E89" t="s">
        <v>529</v>
      </c>
      <c r="F89" t="s">
        <v>614</v>
      </c>
      <c r="G89" t="s">
        <v>596</v>
      </c>
      <c r="H89" t="s">
        <v>615</v>
      </c>
      <c r="J89" t="s">
        <v>479</v>
      </c>
      <c r="K89" t="s">
        <v>485</v>
      </c>
      <c r="M89">
        <v>88</v>
      </c>
    </row>
    <row r="90" spans="1:13">
      <c r="A90" t="s">
        <v>616</v>
      </c>
      <c r="B90" t="s">
        <v>617</v>
      </c>
      <c r="C90" t="s">
        <v>473</v>
      </c>
      <c r="D90" t="s">
        <v>474</v>
      </c>
      <c r="E90" t="s">
        <v>529</v>
      </c>
      <c r="F90" t="s">
        <v>618</v>
      </c>
      <c r="G90" t="s">
        <v>596</v>
      </c>
      <c r="H90" t="s">
        <v>478</v>
      </c>
      <c r="J90" t="s">
        <v>479</v>
      </c>
      <c r="K90" t="s">
        <v>485</v>
      </c>
      <c r="M90">
        <v>89</v>
      </c>
    </row>
    <row r="91" spans="1:13">
      <c r="A91" t="s">
        <v>204</v>
      </c>
      <c r="B91" t="s">
        <v>619</v>
      </c>
      <c r="C91" t="s">
        <v>499</v>
      </c>
      <c r="D91" t="s">
        <v>500</v>
      </c>
      <c r="E91" t="s">
        <v>620</v>
      </c>
      <c r="F91" t="s">
        <v>621</v>
      </c>
      <c r="G91" t="s">
        <v>596</v>
      </c>
      <c r="H91" t="s">
        <v>503</v>
      </c>
      <c r="J91" t="s">
        <v>479</v>
      </c>
      <c r="K91" t="s">
        <v>504</v>
      </c>
      <c r="M91">
        <v>90</v>
      </c>
    </row>
    <row r="92" spans="1:13">
      <c r="A92" t="s">
        <v>622</v>
      </c>
      <c r="B92" t="s">
        <v>623</v>
      </c>
      <c r="C92" t="s">
        <v>499</v>
      </c>
      <c r="D92" t="s">
        <v>500</v>
      </c>
      <c r="E92" t="s">
        <v>620</v>
      </c>
      <c r="F92" t="s">
        <v>621</v>
      </c>
      <c r="G92" t="s">
        <v>596</v>
      </c>
      <c r="H92" t="s">
        <v>503</v>
      </c>
      <c r="J92" t="s">
        <v>479</v>
      </c>
      <c r="K92" t="s">
        <v>504</v>
      </c>
      <c r="M92">
        <v>91</v>
      </c>
    </row>
    <row r="93" spans="1:13">
      <c r="A93" t="s">
        <v>624</v>
      </c>
      <c r="B93" t="s">
        <v>625</v>
      </c>
      <c r="C93" t="s">
        <v>499</v>
      </c>
      <c r="D93" t="s">
        <v>500</v>
      </c>
      <c r="E93" t="s">
        <v>501</v>
      </c>
      <c r="F93" t="s">
        <v>626</v>
      </c>
      <c r="G93" t="s">
        <v>596</v>
      </c>
      <c r="H93" t="s">
        <v>503</v>
      </c>
      <c r="J93" t="s">
        <v>479</v>
      </c>
      <c r="K93" t="s">
        <v>504</v>
      </c>
      <c r="M93">
        <v>92</v>
      </c>
    </row>
    <row r="94" spans="1:13">
      <c r="A94" t="s">
        <v>78</v>
      </c>
      <c r="B94" t="s">
        <v>627</v>
      </c>
      <c r="C94" t="s">
        <v>499</v>
      </c>
      <c r="D94" t="s">
        <v>500</v>
      </c>
      <c r="E94" t="s">
        <v>501</v>
      </c>
      <c r="F94" t="s">
        <v>626</v>
      </c>
      <c r="G94" t="s">
        <v>596</v>
      </c>
      <c r="H94" t="s">
        <v>503</v>
      </c>
      <c r="J94" t="s">
        <v>479</v>
      </c>
      <c r="K94" t="s">
        <v>504</v>
      </c>
      <c r="M94">
        <v>93</v>
      </c>
    </row>
    <row r="95" spans="1:13">
      <c r="A95" t="s">
        <v>628</v>
      </c>
      <c r="B95" t="s">
        <v>629</v>
      </c>
      <c r="C95" t="s">
        <v>473</v>
      </c>
      <c r="D95" t="s">
        <v>474</v>
      </c>
      <c r="E95" t="s">
        <v>529</v>
      </c>
      <c r="F95" t="s">
        <v>530</v>
      </c>
      <c r="G95" t="s">
        <v>596</v>
      </c>
      <c r="H95" t="s">
        <v>531</v>
      </c>
      <c r="J95" t="s">
        <v>479</v>
      </c>
      <c r="K95" t="s">
        <v>485</v>
      </c>
      <c r="M95">
        <v>94</v>
      </c>
    </row>
    <row r="96" spans="1:13">
      <c r="A96" t="s">
        <v>630</v>
      </c>
      <c r="B96" t="s">
        <v>631</v>
      </c>
      <c r="C96" t="s">
        <v>473</v>
      </c>
      <c r="D96" t="s">
        <v>474</v>
      </c>
      <c r="E96" t="s">
        <v>632</v>
      </c>
      <c r="F96" t="s">
        <v>632</v>
      </c>
      <c r="G96" t="s">
        <v>596</v>
      </c>
      <c r="H96" t="s">
        <v>520</v>
      </c>
      <c r="I96" t="s">
        <v>468</v>
      </c>
      <c r="J96" t="s">
        <v>479</v>
      </c>
      <c r="K96" t="s">
        <v>485</v>
      </c>
      <c r="M96">
        <v>95</v>
      </c>
    </row>
    <row r="97" spans="1:13">
      <c r="A97" t="s">
        <v>633</v>
      </c>
      <c r="B97" t="s">
        <v>634</v>
      </c>
      <c r="C97" t="s">
        <v>473</v>
      </c>
      <c r="D97" t="s">
        <v>474</v>
      </c>
      <c r="E97" t="s">
        <v>635</v>
      </c>
      <c r="F97" t="s">
        <v>635</v>
      </c>
      <c r="G97" t="s">
        <v>596</v>
      </c>
      <c r="H97" t="s">
        <v>520</v>
      </c>
      <c r="I97" t="s">
        <v>468</v>
      </c>
      <c r="J97" t="s">
        <v>479</v>
      </c>
      <c r="K97" t="s">
        <v>485</v>
      </c>
      <c r="M97">
        <v>96</v>
      </c>
    </row>
    <row r="98" spans="1:13">
      <c r="A98" t="s">
        <v>636</v>
      </c>
      <c r="B98" t="s">
        <v>636</v>
      </c>
      <c r="C98" t="s">
        <v>473</v>
      </c>
      <c r="D98" t="s">
        <v>609</v>
      </c>
      <c r="E98" t="s">
        <v>483</v>
      </c>
      <c r="F98" t="s">
        <v>551</v>
      </c>
      <c r="G98" t="s">
        <v>488</v>
      </c>
      <c r="H98" t="s">
        <v>520</v>
      </c>
      <c r="J98" t="s">
        <v>479</v>
      </c>
      <c r="K98" t="s">
        <v>485</v>
      </c>
      <c r="M98">
        <v>97</v>
      </c>
    </row>
    <row r="99" spans="1:13">
      <c r="A99" t="s">
        <v>260</v>
      </c>
      <c r="B99" t="s">
        <v>261</v>
      </c>
      <c r="C99" t="s">
        <v>473</v>
      </c>
      <c r="D99" t="s">
        <v>474</v>
      </c>
      <c r="E99" t="s">
        <v>483</v>
      </c>
      <c r="F99" t="s">
        <v>637</v>
      </c>
      <c r="G99" t="s">
        <v>596</v>
      </c>
      <c r="H99" t="s">
        <v>520</v>
      </c>
      <c r="J99" t="s">
        <v>479</v>
      </c>
      <c r="K99" t="s">
        <v>485</v>
      </c>
      <c r="M99">
        <v>98</v>
      </c>
    </row>
    <row r="100" spans="1:13">
      <c r="A100" t="s">
        <v>638</v>
      </c>
      <c r="B100" t="s">
        <v>639</v>
      </c>
      <c r="C100" t="s">
        <v>473</v>
      </c>
      <c r="D100" t="s">
        <v>474</v>
      </c>
      <c r="E100" t="s">
        <v>494</v>
      </c>
      <c r="F100" t="s">
        <v>640</v>
      </c>
      <c r="G100" t="s">
        <v>596</v>
      </c>
      <c r="H100" t="s">
        <v>520</v>
      </c>
      <c r="I100" t="s">
        <v>468</v>
      </c>
      <c r="J100" t="s">
        <v>479</v>
      </c>
      <c r="K100" t="s">
        <v>485</v>
      </c>
      <c r="M100">
        <v>99</v>
      </c>
    </row>
    <row r="101" spans="1:13">
      <c r="A101" t="s">
        <v>641</v>
      </c>
      <c r="B101" t="s">
        <v>642</v>
      </c>
      <c r="C101" t="s">
        <v>473</v>
      </c>
      <c r="D101" t="s">
        <v>474</v>
      </c>
      <c r="E101" t="s">
        <v>635</v>
      </c>
      <c r="F101" t="s">
        <v>635</v>
      </c>
      <c r="G101" t="s">
        <v>596</v>
      </c>
      <c r="H101" t="s">
        <v>520</v>
      </c>
      <c r="I101" t="s">
        <v>468</v>
      </c>
      <c r="J101" t="s">
        <v>479</v>
      </c>
      <c r="K101" t="s">
        <v>485</v>
      </c>
      <c r="M101">
        <v>100</v>
      </c>
    </row>
    <row r="102" spans="1:13">
      <c r="A102" t="s">
        <v>80</v>
      </c>
      <c r="B102" t="s">
        <v>643</v>
      </c>
      <c r="C102" t="s">
        <v>473</v>
      </c>
      <c r="D102" t="s">
        <v>474</v>
      </c>
      <c r="E102" t="s">
        <v>524</v>
      </c>
      <c r="F102" t="s">
        <v>644</v>
      </c>
      <c r="G102" t="s">
        <v>596</v>
      </c>
      <c r="H102" t="s">
        <v>520</v>
      </c>
      <c r="J102" t="s">
        <v>479</v>
      </c>
      <c r="K102" t="s">
        <v>504</v>
      </c>
      <c r="M102">
        <v>101</v>
      </c>
    </row>
    <row r="103" spans="1:13">
      <c r="A103" t="s">
        <v>645</v>
      </c>
      <c r="B103" t="s">
        <v>646</v>
      </c>
      <c r="C103" t="s">
        <v>473</v>
      </c>
      <c r="D103" t="s">
        <v>474</v>
      </c>
      <c r="E103" t="s">
        <v>583</v>
      </c>
      <c r="F103" t="s">
        <v>595</v>
      </c>
      <c r="G103" t="s">
        <v>596</v>
      </c>
      <c r="H103" t="s">
        <v>520</v>
      </c>
      <c r="J103" t="s">
        <v>479</v>
      </c>
      <c r="K103" t="s">
        <v>480</v>
      </c>
      <c r="M103">
        <v>102</v>
      </c>
    </row>
    <row r="104" spans="1:13">
      <c r="A104" t="s">
        <v>222</v>
      </c>
      <c r="B104" t="s">
        <v>223</v>
      </c>
      <c r="C104" t="s">
        <v>473</v>
      </c>
      <c r="D104" t="s">
        <v>474</v>
      </c>
      <c r="E104" t="s">
        <v>583</v>
      </c>
      <c r="F104" t="s">
        <v>601</v>
      </c>
      <c r="G104" t="s">
        <v>596</v>
      </c>
      <c r="H104" t="s">
        <v>520</v>
      </c>
      <c r="J104" t="s">
        <v>479</v>
      </c>
      <c r="K104" t="s">
        <v>480</v>
      </c>
      <c r="M104">
        <v>103</v>
      </c>
    </row>
    <row r="105" spans="1:13">
      <c r="A105" t="s">
        <v>82</v>
      </c>
      <c r="B105" t="s">
        <v>647</v>
      </c>
      <c r="C105" t="s">
        <v>473</v>
      </c>
      <c r="D105" t="s">
        <v>474</v>
      </c>
      <c r="E105" t="s">
        <v>632</v>
      </c>
      <c r="F105" t="s">
        <v>632</v>
      </c>
      <c r="G105" t="s">
        <v>596</v>
      </c>
      <c r="H105" t="s">
        <v>520</v>
      </c>
      <c r="I105" t="s">
        <v>468</v>
      </c>
      <c r="J105" t="s">
        <v>479</v>
      </c>
      <c r="K105" t="s">
        <v>485</v>
      </c>
      <c r="M105">
        <v>104</v>
      </c>
    </row>
    <row r="106" spans="1:13">
      <c r="A106" t="s">
        <v>648</v>
      </c>
      <c r="B106" t="s">
        <v>649</v>
      </c>
      <c r="C106" t="s">
        <v>473</v>
      </c>
      <c r="D106" t="s">
        <v>474</v>
      </c>
      <c r="E106" t="s">
        <v>483</v>
      </c>
      <c r="F106" t="s">
        <v>551</v>
      </c>
      <c r="G106" t="s">
        <v>596</v>
      </c>
      <c r="H106" t="s">
        <v>520</v>
      </c>
      <c r="J106" t="s">
        <v>479</v>
      </c>
      <c r="K106" t="s">
        <v>485</v>
      </c>
      <c r="M106">
        <v>105</v>
      </c>
    </row>
    <row r="107" spans="1:13">
      <c r="A107" t="s">
        <v>254</v>
      </c>
      <c r="B107" t="s">
        <v>255</v>
      </c>
      <c r="C107" t="s">
        <v>473</v>
      </c>
      <c r="D107" t="s">
        <v>474</v>
      </c>
      <c r="E107" t="s">
        <v>583</v>
      </c>
      <c r="F107" t="s">
        <v>601</v>
      </c>
      <c r="G107" t="s">
        <v>596</v>
      </c>
      <c r="H107" t="s">
        <v>520</v>
      </c>
      <c r="J107" t="s">
        <v>479</v>
      </c>
      <c r="K107" t="s">
        <v>480</v>
      </c>
      <c r="M107">
        <v>106</v>
      </c>
    </row>
    <row r="108" spans="1:13">
      <c r="A108" t="s">
        <v>92</v>
      </c>
      <c r="B108" t="s">
        <v>650</v>
      </c>
      <c r="C108" t="s">
        <v>473</v>
      </c>
      <c r="D108" t="s">
        <v>609</v>
      </c>
      <c r="E108" t="s">
        <v>483</v>
      </c>
      <c r="F108" t="s">
        <v>519</v>
      </c>
      <c r="G108" t="s">
        <v>488</v>
      </c>
      <c r="H108" t="s">
        <v>520</v>
      </c>
      <c r="J108" t="s">
        <v>479</v>
      </c>
      <c r="K108" t="s">
        <v>485</v>
      </c>
      <c r="M108">
        <v>107</v>
      </c>
    </row>
    <row r="109" spans="1:13">
      <c r="A109" t="s">
        <v>650</v>
      </c>
      <c r="B109" t="s">
        <v>650</v>
      </c>
      <c r="C109" t="s">
        <v>473</v>
      </c>
      <c r="D109" t="s">
        <v>609</v>
      </c>
      <c r="E109" t="s">
        <v>483</v>
      </c>
      <c r="F109" t="s">
        <v>519</v>
      </c>
      <c r="G109" t="s">
        <v>488</v>
      </c>
      <c r="H109" t="s">
        <v>520</v>
      </c>
      <c r="J109" t="s">
        <v>479</v>
      </c>
      <c r="K109" t="s">
        <v>485</v>
      </c>
      <c r="M109">
        <v>108</v>
      </c>
    </row>
    <row r="110" spans="1:13">
      <c r="A110" t="s">
        <v>651</v>
      </c>
      <c r="B110" t="s">
        <v>651</v>
      </c>
      <c r="C110" t="s">
        <v>473</v>
      </c>
      <c r="D110" t="s">
        <v>609</v>
      </c>
      <c r="E110" t="s">
        <v>483</v>
      </c>
      <c r="F110" t="s">
        <v>652</v>
      </c>
      <c r="G110" t="s">
        <v>488</v>
      </c>
      <c r="H110" t="s">
        <v>520</v>
      </c>
      <c r="J110" t="s">
        <v>479</v>
      </c>
      <c r="K110" t="s">
        <v>485</v>
      </c>
      <c r="M110">
        <v>109</v>
      </c>
    </row>
    <row r="111" spans="1:13">
      <c r="A111" t="s">
        <v>653</v>
      </c>
      <c r="B111" t="s">
        <v>651</v>
      </c>
      <c r="C111" t="s">
        <v>473</v>
      </c>
      <c r="D111" t="s">
        <v>609</v>
      </c>
      <c r="E111" t="s">
        <v>483</v>
      </c>
      <c r="F111" t="s">
        <v>652</v>
      </c>
      <c r="G111" t="s">
        <v>488</v>
      </c>
      <c r="H111" t="s">
        <v>520</v>
      </c>
      <c r="J111" t="s">
        <v>479</v>
      </c>
      <c r="K111" t="s">
        <v>485</v>
      </c>
      <c r="M111">
        <v>110</v>
      </c>
    </row>
    <row r="112" spans="1:13">
      <c r="A112" t="s">
        <v>654</v>
      </c>
      <c r="B112" t="s">
        <v>650</v>
      </c>
      <c r="C112" t="s">
        <v>473</v>
      </c>
      <c r="D112" t="s">
        <v>609</v>
      </c>
      <c r="E112" t="s">
        <v>483</v>
      </c>
      <c r="F112" t="s">
        <v>519</v>
      </c>
      <c r="G112" t="s">
        <v>488</v>
      </c>
      <c r="H112" t="s">
        <v>520</v>
      </c>
      <c r="J112" t="s">
        <v>479</v>
      </c>
      <c r="K112" t="s">
        <v>485</v>
      </c>
      <c r="M112">
        <v>111</v>
      </c>
    </row>
    <row r="113" spans="1:13">
      <c r="A113" t="s">
        <v>46</v>
      </c>
      <c r="B113" t="s">
        <v>655</v>
      </c>
      <c r="C113" t="s">
        <v>522</v>
      </c>
      <c r="D113" t="s">
        <v>656</v>
      </c>
      <c r="E113" t="s">
        <v>6</v>
      </c>
      <c r="F113" t="s">
        <v>6</v>
      </c>
      <c r="G113" t="s">
        <v>488</v>
      </c>
      <c r="H113" t="s">
        <v>503</v>
      </c>
      <c r="J113" t="s">
        <v>657</v>
      </c>
      <c r="K113" t="s">
        <v>504</v>
      </c>
      <c r="M113">
        <v>112</v>
      </c>
    </row>
    <row r="114" spans="1:13">
      <c r="A114" t="s">
        <v>156</v>
      </c>
      <c r="B114" t="s">
        <v>157</v>
      </c>
      <c r="C114" t="s">
        <v>499</v>
      </c>
      <c r="D114" t="s">
        <v>500</v>
      </c>
      <c r="E114" t="s">
        <v>509</v>
      </c>
      <c r="F114" t="s">
        <v>658</v>
      </c>
      <c r="G114" t="s">
        <v>596</v>
      </c>
      <c r="H114" t="s">
        <v>503</v>
      </c>
      <c r="J114" t="s">
        <v>479</v>
      </c>
      <c r="K114" t="s">
        <v>504</v>
      </c>
      <c r="M114">
        <v>113</v>
      </c>
    </row>
    <row r="115" spans="1:13">
      <c r="A115" t="s">
        <v>659</v>
      </c>
      <c r="B115" t="s">
        <v>660</v>
      </c>
      <c r="C115" t="s">
        <v>522</v>
      </c>
      <c r="D115" t="s">
        <v>523</v>
      </c>
      <c r="E115" t="s">
        <v>524</v>
      </c>
      <c r="F115" t="s">
        <v>525</v>
      </c>
      <c r="G115" t="s">
        <v>596</v>
      </c>
      <c r="H115" t="s">
        <v>520</v>
      </c>
      <c r="J115" t="s">
        <v>479</v>
      </c>
      <c r="K115" t="s">
        <v>504</v>
      </c>
      <c r="M115">
        <v>114</v>
      </c>
    </row>
    <row r="116" spans="1:13">
      <c r="A116" t="s">
        <v>661</v>
      </c>
      <c r="B116" t="s">
        <v>662</v>
      </c>
      <c r="C116" t="s">
        <v>473</v>
      </c>
      <c r="D116" t="s">
        <v>474</v>
      </c>
      <c r="E116" t="s">
        <v>632</v>
      </c>
      <c r="F116" t="s">
        <v>632</v>
      </c>
      <c r="G116" t="s">
        <v>596</v>
      </c>
      <c r="H116" t="s">
        <v>520</v>
      </c>
      <c r="I116" t="s">
        <v>468</v>
      </c>
      <c r="J116" t="s">
        <v>479</v>
      </c>
      <c r="K116" t="s">
        <v>485</v>
      </c>
      <c r="M116">
        <v>115</v>
      </c>
    </row>
    <row r="117" spans="1:13">
      <c r="A117" t="s">
        <v>252</v>
      </c>
      <c r="B117" t="s">
        <v>253</v>
      </c>
      <c r="C117" t="s">
        <v>473</v>
      </c>
      <c r="D117" t="s">
        <v>474</v>
      </c>
      <c r="E117" t="s">
        <v>475</v>
      </c>
      <c r="F117" t="s">
        <v>663</v>
      </c>
      <c r="G117" t="s">
        <v>596</v>
      </c>
      <c r="H117" t="s">
        <v>520</v>
      </c>
      <c r="I117" t="s">
        <v>468</v>
      </c>
      <c r="J117" t="s">
        <v>479</v>
      </c>
      <c r="K117" t="s">
        <v>480</v>
      </c>
      <c r="M117">
        <v>116</v>
      </c>
    </row>
    <row r="118" spans="1:13">
      <c r="A118" t="s">
        <v>180</v>
      </c>
      <c r="B118" t="s">
        <v>181</v>
      </c>
      <c r="C118" t="s">
        <v>473</v>
      </c>
      <c r="D118" t="s">
        <v>474</v>
      </c>
      <c r="E118" t="s">
        <v>529</v>
      </c>
      <c r="F118" t="s">
        <v>664</v>
      </c>
      <c r="G118" t="s">
        <v>596</v>
      </c>
      <c r="H118" t="s">
        <v>665</v>
      </c>
      <c r="J118" t="s">
        <v>479</v>
      </c>
      <c r="K118" t="s">
        <v>485</v>
      </c>
      <c r="M118">
        <v>117</v>
      </c>
    </row>
    <row r="119" spans="1:13">
      <c r="A119" t="s">
        <v>84</v>
      </c>
      <c r="B119" t="s">
        <v>85</v>
      </c>
      <c r="C119" t="s">
        <v>522</v>
      </c>
      <c r="D119" t="s">
        <v>523</v>
      </c>
      <c r="E119" t="s">
        <v>524</v>
      </c>
      <c r="F119" t="s">
        <v>525</v>
      </c>
      <c r="G119" t="s">
        <v>596</v>
      </c>
      <c r="H119" t="s">
        <v>520</v>
      </c>
      <c r="J119" t="s">
        <v>479</v>
      </c>
      <c r="K119" t="s">
        <v>504</v>
      </c>
      <c r="M119">
        <v>118</v>
      </c>
    </row>
    <row r="120" spans="1:13">
      <c r="A120" t="s">
        <v>170</v>
      </c>
      <c r="B120" t="s">
        <v>171</v>
      </c>
      <c r="C120" t="s">
        <v>473</v>
      </c>
      <c r="D120" t="s">
        <v>474</v>
      </c>
      <c r="E120" t="s">
        <v>583</v>
      </c>
      <c r="F120" t="s">
        <v>595</v>
      </c>
      <c r="G120" t="s">
        <v>596</v>
      </c>
      <c r="H120" t="s">
        <v>520</v>
      </c>
      <c r="J120" t="s">
        <v>479</v>
      </c>
      <c r="K120" t="s">
        <v>480</v>
      </c>
      <c r="M120">
        <v>119</v>
      </c>
    </row>
    <row r="121" spans="1:13">
      <c r="A121" t="s">
        <v>86</v>
      </c>
      <c r="B121" t="s">
        <v>87</v>
      </c>
      <c r="C121" t="s">
        <v>522</v>
      </c>
      <c r="D121" t="s">
        <v>523</v>
      </c>
      <c r="E121" t="s">
        <v>524</v>
      </c>
      <c r="F121" t="s">
        <v>525</v>
      </c>
      <c r="G121" t="s">
        <v>596</v>
      </c>
      <c r="H121" t="s">
        <v>520</v>
      </c>
      <c r="J121" t="s">
        <v>479</v>
      </c>
      <c r="K121" t="s">
        <v>504</v>
      </c>
      <c r="M121">
        <v>120</v>
      </c>
    </row>
    <row r="122" spans="1:13">
      <c r="A122" t="s">
        <v>230</v>
      </c>
      <c r="B122" t="s">
        <v>231</v>
      </c>
      <c r="C122" t="s">
        <v>473</v>
      </c>
      <c r="D122" t="s">
        <v>474</v>
      </c>
      <c r="E122" t="s">
        <v>632</v>
      </c>
      <c r="F122" t="s">
        <v>632</v>
      </c>
      <c r="G122" t="s">
        <v>596</v>
      </c>
      <c r="H122" t="s">
        <v>520</v>
      </c>
      <c r="I122" t="s">
        <v>468</v>
      </c>
      <c r="J122" t="s">
        <v>479</v>
      </c>
      <c r="K122" t="s">
        <v>485</v>
      </c>
      <c r="M122">
        <v>121</v>
      </c>
    </row>
    <row r="123" spans="1:13">
      <c r="A123" t="s">
        <v>666</v>
      </c>
      <c r="B123" t="s">
        <v>667</v>
      </c>
      <c r="C123" t="s">
        <v>473</v>
      </c>
      <c r="D123" t="s">
        <v>474</v>
      </c>
      <c r="E123" t="s">
        <v>483</v>
      </c>
      <c r="F123" t="s">
        <v>519</v>
      </c>
      <c r="G123" t="s">
        <v>596</v>
      </c>
      <c r="H123" t="s">
        <v>520</v>
      </c>
      <c r="J123" t="s">
        <v>479</v>
      </c>
      <c r="K123" t="s">
        <v>485</v>
      </c>
      <c r="M123">
        <v>122</v>
      </c>
    </row>
    <row r="124" spans="1:13">
      <c r="A124" t="s">
        <v>161</v>
      </c>
      <c r="B124" t="s">
        <v>162</v>
      </c>
      <c r="C124" t="s">
        <v>473</v>
      </c>
      <c r="D124" t="s">
        <v>474</v>
      </c>
      <c r="E124" t="s">
        <v>483</v>
      </c>
      <c r="F124" t="s">
        <v>547</v>
      </c>
      <c r="G124" t="s">
        <v>596</v>
      </c>
      <c r="H124" t="s">
        <v>548</v>
      </c>
      <c r="J124" t="s">
        <v>479</v>
      </c>
      <c r="K124" t="s">
        <v>485</v>
      </c>
      <c r="M124">
        <v>123</v>
      </c>
    </row>
    <row r="125" spans="1:13">
      <c r="A125" t="s">
        <v>146</v>
      </c>
      <c r="B125" t="s">
        <v>147</v>
      </c>
      <c r="C125" t="s">
        <v>473</v>
      </c>
      <c r="D125" t="s">
        <v>474</v>
      </c>
      <c r="E125" t="s">
        <v>483</v>
      </c>
      <c r="F125" t="s">
        <v>652</v>
      </c>
      <c r="G125" t="s">
        <v>596</v>
      </c>
      <c r="H125" t="s">
        <v>520</v>
      </c>
      <c r="J125" t="s">
        <v>479</v>
      </c>
      <c r="K125" t="s">
        <v>485</v>
      </c>
      <c r="M125">
        <v>124</v>
      </c>
    </row>
    <row r="126" spans="1:13">
      <c r="A126" t="s">
        <v>151</v>
      </c>
      <c r="B126" t="s">
        <v>152</v>
      </c>
      <c r="C126" t="s">
        <v>473</v>
      </c>
      <c r="D126" t="s">
        <v>474</v>
      </c>
      <c r="E126" t="s">
        <v>529</v>
      </c>
      <c r="F126" t="s">
        <v>668</v>
      </c>
      <c r="G126" t="s">
        <v>596</v>
      </c>
      <c r="H126" t="s">
        <v>669</v>
      </c>
      <c r="J126" t="s">
        <v>479</v>
      </c>
      <c r="K126" t="s">
        <v>485</v>
      </c>
      <c r="M126">
        <v>125</v>
      </c>
    </row>
    <row r="127" spans="1:13">
      <c r="A127" t="s">
        <v>670</v>
      </c>
      <c r="B127" t="s">
        <v>671</v>
      </c>
      <c r="C127" t="s">
        <v>473</v>
      </c>
      <c r="D127" t="s">
        <v>474</v>
      </c>
      <c r="E127" t="s">
        <v>632</v>
      </c>
      <c r="F127" t="s">
        <v>632</v>
      </c>
      <c r="G127" t="s">
        <v>596</v>
      </c>
      <c r="H127" t="s">
        <v>520</v>
      </c>
      <c r="I127" t="s">
        <v>468</v>
      </c>
      <c r="J127" t="s">
        <v>479</v>
      </c>
      <c r="K127" t="s">
        <v>485</v>
      </c>
      <c r="M127">
        <v>126</v>
      </c>
    </row>
    <row r="128" spans="1:13">
      <c r="A128" t="s">
        <v>672</v>
      </c>
      <c r="B128" t="s">
        <v>673</v>
      </c>
      <c r="C128" t="s">
        <v>473</v>
      </c>
      <c r="D128" t="s">
        <v>474</v>
      </c>
      <c r="E128" t="s">
        <v>475</v>
      </c>
      <c r="F128" t="s">
        <v>663</v>
      </c>
      <c r="G128" t="s">
        <v>596</v>
      </c>
      <c r="H128" t="s">
        <v>520</v>
      </c>
      <c r="I128" t="s">
        <v>468</v>
      </c>
      <c r="J128" t="s">
        <v>479</v>
      </c>
      <c r="K128" t="s">
        <v>480</v>
      </c>
      <c r="M128">
        <v>127</v>
      </c>
    </row>
    <row r="129" spans="1:13">
      <c r="A129" t="s">
        <v>674</v>
      </c>
      <c r="B129" t="s">
        <v>675</v>
      </c>
      <c r="C129" t="s">
        <v>473</v>
      </c>
      <c r="D129" t="s">
        <v>474</v>
      </c>
      <c r="E129" t="s">
        <v>676</v>
      </c>
      <c r="F129" t="s">
        <v>676</v>
      </c>
      <c r="G129" t="s">
        <v>596</v>
      </c>
      <c r="H129" t="s">
        <v>520</v>
      </c>
      <c r="J129" t="s">
        <v>479</v>
      </c>
      <c r="K129" t="s">
        <v>485</v>
      </c>
      <c r="M129">
        <v>128</v>
      </c>
    </row>
    <row r="130" spans="1:13">
      <c r="A130" t="s">
        <v>88</v>
      </c>
      <c r="B130" t="s">
        <v>677</v>
      </c>
      <c r="C130" t="s">
        <v>473</v>
      </c>
      <c r="D130" t="s">
        <v>474</v>
      </c>
      <c r="E130" t="s">
        <v>513</v>
      </c>
      <c r="F130" t="s">
        <v>513</v>
      </c>
      <c r="G130" t="s">
        <v>596</v>
      </c>
      <c r="H130" t="s">
        <v>520</v>
      </c>
      <c r="I130" t="s">
        <v>468</v>
      </c>
      <c r="J130" t="s">
        <v>479</v>
      </c>
      <c r="K130" t="s">
        <v>485</v>
      </c>
      <c r="M130">
        <v>129</v>
      </c>
    </row>
    <row r="131" spans="1:13">
      <c r="A131" t="s">
        <v>243</v>
      </c>
      <c r="B131" t="s">
        <v>244</v>
      </c>
      <c r="C131" t="s">
        <v>473</v>
      </c>
      <c r="D131" t="s">
        <v>474</v>
      </c>
      <c r="E131" t="s">
        <v>516</v>
      </c>
      <c r="F131" t="s">
        <v>517</v>
      </c>
      <c r="G131" t="s">
        <v>596</v>
      </c>
      <c r="H131" t="s">
        <v>520</v>
      </c>
      <c r="I131" t="s">
        <v>468</v>
      </c>
      <c r="J131" t="s">
        <v>479</v>
      </c>
      <c r="K131" t="s">
        <v>485</v>
      </c>
      <c r="M131">
        <v>130</v>
      </c>
    </row>
    <row r="132" spans="1:13">
      <c r="A132" t="s">
        <v>248</v>
      </c>
      <c r="B132" t="s">
        <v>249</v>
      </c>
      <c r="C132" t="s">
        <v>473</v>
      </c>
      <c r="D132" t="s">
        <v>474</v>
      </c>
      <c r="E132" t="s">
        <v>678</v>
      </c>
      <c r="F132" t="s">
        <v>678</v>
      </c>
      <c r="G132" t="s">
        <v>596</v>
      </c>
      <c r="H132" t="s">
        <v>520</v>
      </c>
      <c r="J132" t="s">
        <v>479</v>
      </c>
      <c r="K132" t="s">
        <v>485</v>
      </c>
      <c r="M132">
        <v>131</v>
      </c>
    </row>
    <row r="133" spans="1:13">
      <c r="A133" t="s">
        <v>259</v>
      </c>
      <c r="B133" t="s">
        <v>679</v>
      </c>
      <c r="C133" t="s">
        <v>473</v>
      </c>
      <c r="D133" t="s">
        <v>474</v>
      </c>
      <c r="E133" t="s">
        <v>513</v>
      </c>
      <c r="F133" t="s">
        <v>680</v>
      </c>
      <c r="G133" t="s">
        <v>596</v>
      </c>
      <c r="H133" t="s">
        <v>520</v>
      </c>
      <c r="I133" t="s">
        <v>468</v>
      </c>
      <c r="J133" t="s">
        <v>479</v>
      </c>
      <c r="K133" t="s">
        <v>480</v>
      </c>
      <c r="M133">
        <v>132</v>
      </c>
    </row>
    <row r="134" spans="1:13">
      <c r="A134" t="s">
        <v>41</v>
      </c>
      <c r="B134" t="s">
        <v>41</v>
      </c>
      <c r="C134" t="s">
        <v>499</v>
      </c>
      <c r="D134" t="s">
        <v>681</v>
      </c>
      <c r="E134" t="s">
        <v>41</v>
      </c>
      <c r="F134" t="s">
        <v>682</v>
      </c>
      <c r="G134" t="s">
        <v>488</v>
      </c>
      <c r="H134" t="s">
        <v>503</v>
      </c>
      <c r="J134" t="s">
        <v>683</v>
      </c>
      <c r="K134" t="s">
        <v>504</v>
      </c>
      <c r="M134">
        <v>133</v>
      </c>
    </row>
    <row r="135" spans="1:13">
      <c r="A135" t="s">
        <v>684</v>
      </c>
      <c r="B135" t="s">
        <v>684</v>
      </c>
      <c r="C135" t="s">
        <v>522</v>
      </c>
      <c r="D135" t="s">
        <v>656</v>
      </c>
      <c r="E135" t="s">
        <v>684</v>
      </c>
      <c r="F135" t="s">
        <v>684</v>
      </c>
      <c r="G135" t="s">
        <v>488</v>
      </c>
      <c r="H135" t="s">
        <v>503</v>
      </c>
      <c r="J135" t="s">
        <v>683</v>
      </c>
      <c r="K135" t="s">
        <v>504</v>
      </c>
      <c r="M135">
        <v>134</v>
      </c>
    </row>
    <row r="136" spans="1:13">
      <c r="A136" t="s">
        <v>685</v>
      </c>
      <c r="B136" t="s">
        <v>685</v>
      </c>
      <c r="C136" t="s">
        <v>522</v>
      </c>
      <c r="D136" t="s">
        <v>656</v>
      </c>
      <c r="E136" t="s">
        <v>685</v>
      </c>
      <c r="F136" t="s">
        <v>685</v>
      </c>
      <c r="G136" t="s">
        <v>488</v>
      </c>
      <c r="H136" t="s">
        <v>503</v>
      </c>
      <c r="J136" t="s">
        <v>683</v>
      </c>
      <c r="K136" t="s">
        <v>504</v>
      </c>
      <c r="M136">
        <v>135</v>
      </c>
    </row>
    <row r="137" spans="1:13">
      <c r="A137" t="s">
        <v>6</v>
      </c>
      <c r="B137" t="s">
        <v>6</v>
      </c>
      <c r="C137" t="s">
        <v>522</v>
      </c>
      <c r="D137" t="s">
        <v>656</v>
      </c>
      <c r="E137" t="s">
        <v>6</v>
      </c>
      <c r="F137" t="s">
        <v>6</v>
      </c>
      <c r="G137" t="s">
        <v>488</v>
      </c>
      <c r="H137" t="s">
        <v>503</v>
      </c>
      <c r="J137" t="s">
        <v>683</v>
      </c>
      <c r="K137" t="s">
        <v>504</v>
      </c>
      <c r="M137">
        <v>136</v>
      </c>
    </row>
    <row r="138" spans="1:13">
      <c r="A138" t="s">
        <v>686</v>
      </c>
      <c r="B138" t="s">
        <v>687</v>
      </c>
      <c r="C138" t="s">
        <v>522</v>
      </c>
      <c r="D138" t="s">
        <v>656</v>
      </c>
      <c r="E138" t="s">
        <v>6</v>
      </c>
      <c r="F138" t="s">
        <v>6</v>
      </c>
      <c r="G138" t="s">
        <v>488</v>
      </c>
      <c r="H138" t="s">
        <v>503</v>
      </c>
      <c r="J138" t="s">
        <v>479</v>
      </c>
      <c r="K138" t="s">
        <v>504</v>
      </c>
      <c r="M138">
        <v>137</v>
      </c>
    </row>
    <row r="139" spans="1:13">
      <c r="A139" s="119" t="s">
        <v>739</v>
      </c>
      <c r="B139" s="119" t="s">
        <v>739</v>
      </c>
      <c r="C139" t="s">
        <v>522</v>
      </c>
      <c r="D139" t="s">
        <v>656</v>
      </c>
      <c r="E139" t="s">
        <v>6</v>
      </c>
      <c r="F139" t="s">
        <v>6</v>
      </c>
      <c r="G139" t="s">
        <v>488</v>
      </c>
      <c r="H139" t="s">
        <v>503</v>
      </c>
      <c r="J139" t="s">
        <v>657</v>
      </c>
      <c r="K139" t="s">
        <v>504</v>
      </c>
      <c r="M139">
        <v>138</v>
      </c>
    </row>
    <row r="140" spans="1:13">
      <c r="A140" t="s">
        <v>688</v>
      </c>
      <c r="B140" t="s">
        <v>688</v>
      </c>
      <c r="C140" t="s">
        <v>522</v>
      </c>
      <c r="D140" t="s">
        <v>656</v>
      </c>
      <c r="E140" t="s">
        <v>6</v>
      </c>
      <c r="F140" t="s">
        <v>6</v>
      </c>
      <c r="G140" t="s">
        <v>488</v>
      </c>
      <c r="H140" t="s">
        <v>503</v>
      </c>
      <c r="J140" t="s">
        <v>479</v>
      </c>
      <c r="K140" t="s">
        <v>504</v>
      </c>
      <c r="M140">
        <v>139</v>
      </c>
    </row>
    <row r="141" spans="1:13">
      <c r="A141" t="s">
        <v>689</v>
      </c>
      <c r="B141" t="s">
        <v>689</v>
      </c>
      <c r="C141" t="s">
        <v>522</v>
      </c>
      <c r="D141" t="s">
        <v>656</v>
      </c>
      <c r="E141" t="s">
        <v>6</v>
      </c>
      <c r="F141" t="s">
        <v>6</v>
      </c>
      <c r="G141" t="s">
        <v>488</v>
      </c>
      <c r="H141" t="s">
        <v>503</v>
      </c>
      <c r="J141" t="s">
        <v>657</v>
      </c>
      <c r="K141" t="s">
        <v>504</v>
      </c>
      <c r="M141">
        <v>140</v>
      </c>
    </row>
    <row r="142" spans="1:13">
      <c r="A142" t="s">
        <v>690</v>
      </c>
      <c r="B142" t="s">
        <v>690</v>
      </c>
      <c r="C142" t="s">
        <v>522</v>
      </c>
      <c r="D142" t="s">
        <v>656</v>
      </c>
      <c r="E142" t="s">
        <v>691</v>
      </c>
      <c r="F142" t="s">
        <v>691</v>
      </c>
      <c r="G142" t="s">
        <v>488</v>
      </c>
      <c r="H142" t="s">
        <v>503</v>
      </c>
      <c r="J142" t="s">
        <v>479</v>
      </c>
      <c r="K142" t="s">
        <v>504</v>
      </c>
      <c r="M142">
        <v>141</v>
      </c>
    </row>
    <row r="143" spans="1:13">
      <c r="A143" t="s">
        <v>692</v>
      </c>
      <c r="B143" t="s">
        <v>692</v>
      </c>
      <c r="C143" t="s">
        <v>522</v>
      </c>
      <c r="D143" t="s">
        <v>656</v>
      </c>
      <c r="E143" t="s">
        <v>691</v>
      </c>
      <c r="F143" t="s">
        <v>691</v>
      </c>
      <c r="G143" t="s">
        <v>596</v>
      </c>
      <c r="H143" t="s">
        <v>503</v>
      </c>
      <c r="J143" t="s">
        <v>479</v>
      </c>
      <c r="K143" t="s">
        <v>504</v>
      </c>
      <c r="M143">
        <v>142</v>
      </c>
    </row>
    <row r="144" spans="1:13">
      <c r="A144" t="s">
        <v>49</v>
      </c>
      <c r="B144" t="s">
        <v>689</v>
      </c>
      <c r="C144" t="s">
        <v>522</v>
      </c>
      <c r="D144" t="s">
        <v>656</v>
      </c>
      <c r="E144" t="s">
        <v>6</v>
      </c>
      <c r="F144" t="s">
        <v>6</v>
      </c>
      <c r="G144" t="s">
        <v>488</v>
      </c>
      <c r="H144" t="s">
        <v>503</v>
      </c>
      <c r="J144" t="s">
        <v>657</v>
      </c>
      <c r="K144" t="s">
        <v>504</v>
      </c>
      <c r="M144">
        <v>143</v>
      </c>
    </row>
    <row r="145" spans="1:13">
      <c r="A145" t="s">
        <v>693</v>
      </c>
      <c r="B145" t="s">
        <v>693</v>
      </c>
      <c r="C145" t="s">
        <v>473</v>
      </c>
      <c r="D145" t="s">
        <v>609</v>
      </c>
      <c r="E145" t="s">
        <v>483</v>
      </c>
      <c r="F145" t="s">
        <v>694</v>
      </c>
      <c r="G145" t="s">
        <v>488</v>
      </c>
      <c r="H145" t="s">
        <v>520</v>
      </c>
      <c r="J145" t="s">
        <v>479</v>
      </c>
      <c r="K145" t="s">
        <v>485</v>
      </c>
      <c r="M145">
        <v>144</v>
      </c>
    </row>
    <row r="146" spans="1:13">
      <c r="A146" t="s">
        <v>271</v>
      </c>
      <c r="B146" t="s">
        <v>693</v>
      </c>
      <c r="C146" t="s">
        <v>473</v>
      </c>
      <c r="D146" t="s">
        <v>609</v>
      </c>
      <c r="E146" t="s">
        <v>483</v>
      </c>
      <c r="F146" t="s">
        <v>694</v>
      </c>
      <c r="G146" t="s">
        <v>488</v>
      </c>
      <c r="H146" t="s">
        <v>520</v>
      </c>
      <c r="J146" t="s">
        <v>479</v>
      </c>
      <c r="K146" t="s">
        <v>485</v>
      </c>
      <c r="M146">
        <v>145</v>
      </c>
    </row>
    <row r="147" spans="1:13">
      <c r="A147" t="s">
        <v>695</v>
      </c>
      <c r="B147" t="s">
        <v>695</v>
      </c>
      <c r="C147" t="s">
        <v>522</v>
      </c>
      <c r="D147" t="s">
        <v>656</v>
      </c>
      <c r="E147" t="s">
        <v>691</v>
      </c>
      <c r="F147" t="s">
        <v>691</v>
      </c>
      <c r="G147" t="s">
        <v>488</v>
      </c>
      <c r="H147" t="s">
        <v>503</v>
      </c>
      <c r="J147" t="s">
        <v>479</v>
      </c>
      <c r="K147" t="s">
        <v>504</v>
      </c>
      <c r="M147">
        <v>146</v>
      </c>
    </row>
    <row r="148" spans="1:13">
      <c r="A148" t="s">
        <v>696</v>
      </c>
      <c r="B148" t="s">
        <v>696</v>
      </c>
      <c r="C148" t="s">
        <v>522</v>
      </c>
      <c r="D148" t="s">
        <v>656</v>
      </c>
      <c r="E148" t="s">
        <v>6</v>
      </c>
      <c r="F148" t="s">
        <v>6</v>
      </c>
      <c r="G148" t="s">
        <v>477</v>
      </c>
      <c r="H148" t="s">
        <v>503</v>
      </c>
      <c r="J148" t="s">
        <v>479</v>
      </c>
      <c r="K148" t="s">
        <v>504</v>
      </c>
      <c r="M148">
        <v>147</v>
      </c>
    </row>
    <row r="149" spans="1:13">
      <c r="A149" t="s">
        <v>697</v>
      </c>
      <c r="B149" t="s">
        <v>697</v>
      </c>
      <c r="C149" t="s">
        <v>522</v>
      </c>
      <c r="D149" t="s">
        <v>656</v>
      </c>
      <c r="E149" t="s">
        <v>6</v>
      </c>
      <c r="F149" t="s">
        <v>6</v>
      </c>
      <c r="G149" t="s">
        <v>596</v>
      </c>
      <c r="H149" t="s">
        <v>503</v>
      </c>
      <c r="J149" t="s">
        <v>479</v>
      </c>
      <c r="K149" t="s">
        <v>504</v>
      </c>
      <c r="M149">
        <v>148</v>
      </c>
    </row>
    <row r="150" spans="1:13">
      <c r="A150" t="s">
        <v>655</v>
      </c>
      <c r="B150" t="s">
        <v>655</v>
      </c>
      <c r="C150" t="s">
        <v>522</v>
      </c>
      <c r="D150" t="s">
        <v>656</v>
      </c>
      <c r="E150" t="s">
        <v>6</v>
      </c>
      <c r="F150" t="s">
        <v>6</v>
      </c>
      <c r="G150" t="s">
        <v>488</v>
      </c>
      <c r="H150" t="s">
        <v>503</v>
      </c>
      <c r="J150" t="s">
        <v>657</v>
      </c>
      <c r="K150" t="s">
        <v>504</v>
      </c>
      <c r="M150">
        <v>149</v>
      </c>
    </row>
    <row r="151" spans="1:13">
      <c r="A151" t="s">
        <v>698</v>
      </c>
      <c r="B151" t="s">
        <v>698</v>
      </c>
      <c r="C151" t="s">
        <v>522</v>
      </c>
      <c r="D151" t="s">
        <v>656</v>
      </c>
      <c r="E151" t="s">
        <v>6</v>
      </c>
      <c r="F151" t="s">
        <v>6</v>
      </c>
      <c r="G151" t="s">
        <v>699</v>
      </c>
      <c r="H151" t="s">
        <v>503</v>
      </c>
      <c r="J151" t="s">
        <v>657</v>
      </c>
      <c r="K151" t="s">
        <v>504</v>
      </c>
      <c r="M151">
        <v>150</v>
      </c>
    </row>
    <row r="152" spans="1:13">
      <c r="A152" t="s">
        <v>700</v>
      </c>
      <c r="B152" t="s">
        <v>700</v>
      </c>
      <c r="C152" t="s">
        <v>522</v>
      </c>
      <c r="D152" t="s">
        <v>656</v>
      </c>
      <c r="E152" t="s">
        <v>6</v>
      </c>
      <c r="F152" t="s">
        <v>6</v>
      </c>
      <c r="G152" t="s">
        <v>596</v>
      </c>
      <c r="H152" t="s">
        <v>503</v>
      </c>
      <c r="J152" t="s">
        <v>657</v>
      </c>
      <c r="K152" t="s">
        <v>504</v>
      </c>
      <c r="M152">
        <v>151</v>
      </c>
    </row>
    <row r="153" spans="1:13">
      <c r="A153" t="s">
        <v>701</v>
      </c>
      <c r="B153" t="s">
        <v>701</v>
      </c>
      <c r="C153" t="s">
        <v>522</v>
      </c>
      <c r="D153" t="s">
        <v>656</v>
      </c>
      <c r="E153" t="s">
        <v>6</v>
      </c>
      <c r="F153" t="s">
        <v>6</v>
      </c>
      <c r="G153" t="s">
        <v>488</v>
      </c>
      <c r="H153" t="s">
        <v>503</v>
      </c>
      <c r="J153" t="s">
        <v>657</v>
      </c>
      <c r="K153" t="s">
        <v>504</v>
      </c>
      <c r="M153">
        <v>152</v>
      </c>
    </row>
    <row r="154" spans="1:13">
      <c r="A154" t="s">
        <v>702</v>
      </c>
      <c r="B154" t="s">
        <v>696</v>
      </c>
      <c r="C154" t="s">
        <v>522</v>
      </c>
      <c r="D154" t="s">
        <v>656</v>
      </c>
      <c r="E154" t="s">
        <v>6</v>
      </c>
      <c r="F154" t="s">
        <v>6</v>
      </c>
      <c r="G154" t="s">
        <v>477</v>
      </c>
      <c r="H154" t="s">
        <v>503</v>
      </c>
      <c r="J154" t="s">
        <v>479</v>
      </c>
      <c r="K154" t="s">
        <v>504</v>
      </c>
      <c r="M154">
        <v>153</v>
      </c>
    </row>
    <row r="155" spans="1:13">
      <c r="A155" t="s">
        <v>608</v>
      </c>
      <c r="B155" t="s">
        <v>608</v>
      </c>
      <c r="C155" t="s">
        <v>473</v>
      </c>
      <c r="D155" t="s">
        <v>609</v>
      </c>
      <c r="E155" t="s">
        <v>483</v>
      </c>
      <c r="F155" t="s">
        <v>547</v>
      </c>
      <c r="G155" t="s">
        <v>488</v>
      </c>
      <c r="H155" t="s">
        <v>548</v>
      </c>
      <c r="J155" t="s">
        <v>479</v>
      </c>
      <c r="K155" t="s">
        <v>485</v>
      </c>
      <c r="M155">
        <v>154</v>
      </c>
    </row>
    <row r="156" spans="1:13">
      <c r="A156" t="s">
        <v>703</v>
      </c>
      <c r="B156" t="s">
        <v>608</v>
      </c>
      <c r="C156" t="s">
        <v>473</v>
      </c>
      <c r="D156" t="s">
        <v>609</v>
      </c>
      <c r="E156" t="s">
        <v>483</v>
      </c>
      <c r="F156" t="s">
        <v>547</v>
      </c>
      <c r="G156" t="s">
        <v>488</v>
      </c>
      <c r="H156" t="s">
        <v>548</v>
      </c>
      <c r="J156" t="s">
        <v>479</v>
      </c>
      <c r="K156" t="s">
        <v>485</v>
      </c>
      <c r="M156">
        <v>155</v>
      </c>
    </row>
    <row r="157" spans="1:13">
      <c r="A157" t="s">
        <v>704</v>
      </c>
      <c r="B157" t="s">
        <v>704</v>
      </c>
      <c r="C157" t="s">
        <v>473</v>
      </c>
      <c r="D157" t="s">
        <v>609</v>
      </c>
      <c r="E157" t="s">
        <v>483</v>
      </c>
      <c r="F157" t="s">
        <v>547</v>
      </c>
      <c r="G157" t="s">
        <v>488</v>
      </c>
      <c r="H157" t="s">
        <v>541</v>
      </c>
      <c r="J157" t="s">
        <v>479</v>
      </c>
      <c r="K157" t="s">
        <v>485</v>
      </c>
      <c r="M157">
        <v>156</v>
      </c>
    </row>
    <row r="158" spans="1:13">
      <c r="A158" t="s">
        <v>705</v>
      </c>
      <c r="B158" t="s">
        <v>704</v>
      </c>
      <c r="C158" t="s">
        <v>473</v>
      </c>
      <c r="D158" t="s">
        <v>609</v>
      </c>
      <c r="E158" t="s">
        <v>483</v>
      </c>
      <c r="F158" t="s">
        <v>547</v>
      </c>
      <c r="G158" t="s">
        <v>488</v>
      </c>
      <c r="H158" t="s">
        <v>541</v>
      </c>
      <c r="J158" t="s">
        <v>479</v>
      </c>
      <c r="K158" t="s">
        <v>485</v>
      </c>
      <c r="M158">
        <v>157</v>
      </c>
    </row>
    <row r="159" spans="1:13">
      <c r="A159" t="s">
        <v>44</v>
      </c>
      <c r="B159" t="s">
        <v>44</v>
      </c>
      <c r="C159" t="s">
        <v>522</v>
      </c>
      <c r="D159" t="s">
        <v>656</v>
      </c>
      <c r="E159" t="s">
        <v>6</v>
      </c>
      <c r="F159" t="s">
        <v>6</v>
      </c>
      <c r="G159" t="s">
        <v>488</v>
      </c>
      <c r="H159" t="s">
        <v>503</v>
      </c>
      <c r="J159" t="s">
        <v>657</v>
      </c>
      <c r="K159" t="s">
        <v>504</v>
      </c>
      <c r="M159">
        <v>158</v>
      </c>
    </row>
    <row r="160" spans="1:13">
      <c r="A160" t="s">
        <v>47</v>
      </c>
      <c r="B160" t="s">
        <v>47</v>
      </c>
      <c r="C160" t="s">
        <v>522</v>
      </c>
      <c r="D160" t="s">
        <v>656</v>
      </c>
      <c r="E160" t="s">
        <v>6</v>
      </c>
      <c r="F160" t="s">
        <v>6</v>
      </c>
      <c r="G160" t="s">
        <v>699</v>
      </c>
      <c r="H160" t="s">
        <v>503</v>
      </c>
      <c r="J160" t="s">
        <v>657</v>
      </c>
      <c r="K160" t="s">
        <v>504</v>
      </c>
      <c r="M160">
        <v>159</v>
      </c>
    </row>
    <row r="161" spans="1:13">
      <c r="A161" t="s">
        <v>276</v>
      </c>
      <c r="B161" t="s">
        <v>706</v>
      </c>
      <c r="C161" t="s">
        <v>522</v>
      </c>
      <c r="D161" t="s">
        <v>656</v>
      </c>
      <c r="E161" t="s">
        <v>6</v>
      </c>
      <c r="F161" t="s">
        <v>6</v>
      </c>
      <c r="G161" t="s">
        <v>488</v>
      </c>
      <c r="H161" t="s">
        <v>503</v>
      </c>
      <c r="J161" t="s">
        <v>479</v>
      </c>
      <c r="K161" t="s">
        <v>504</v>
      </c>
      <c r="M161">
        <v>160</v>
      </c>
    </row>
    <row r="162" spans="1:13">
      <c r="A162" t="s">
        <v>100</v>
      </c>
      <c r="B162" t="s">
        <v>692</v>
      </c>
      <c r="C162" t="s">
        <v>522</v>
      </c>
      <c r="D162" t="s">
        <v>656</v>
      </c>
      <c r="E162" t="s">
        <v>691</v>
      </c>
      <c r="F162" t="s">
        <v>691</v>
      </c>
      <c r="G162" t="s">
        <v>596</v>
      </c>
      <c r="H162" t="s">
        <v>503</v>
      </c>
      <c r="J162" t="s">
        <v>479</v>
      </c>
      <c r="K162" t="s">
        <v>504</v>
      </c>
      <c r="M162">
        <v>161</v>
      </c>
    </row>
    <row r="163" spans="1:13">
      <c r="A163" t="s">
        <v>55</v>
      </c>
      <c r="B163" t="s">
        <v>697</v>
      </c>
      <c r="C163" t="s">
        <v>522</v>
      </c>
      <c r="D163" t="s">
        <v>656</v>
      </c>
      <c r="E163" t="s">
        <v>6</v>
      </c>
      <c r="F163" t="s">
        <v>6</v>
      </c>
      <c r="G163" t="s">
        <v>596</v>
      </c>
      <c r="H163" t="s">
        <v>503</v>
      </c>
      <c r="J163" t="s">
        <v>479</v>
      </c>
      <c r="K163" t="s">
        <v>504</v>
      </c>
      <c r="M163">
        <v>162</v>
      </c>
    </row>
    <row r="164" spans="1:13">
      <c r="A164" t="s">
        <v>103</v>
      </c>
      <c r="B164" t="s">
        <v>690</v>
      </c>
      <c r="C164" t="s">
        <v>522</v>
      </c>
      <c r="D164" t="s">
        <v>656</v>
      </c>
      <c r="E164" t="s">
        <v>691</v>
      </c>
      <c r="F164" t="s">
        <v>691</v>
      </c>
      <c r="G164" t="s">
        <v>488</v>
      </c>
      <c r="H164" t="s">
        <v>503</v>
      </c>
      <c r="J164" t="s">
        <v>479</v>
      </c>
      <c r="K164" t="s">
        <v>504</v>
      </c>
      <c r="M164">
        <v>163</v>
      </c>
    </row>
  </sheetData>
  <phoneticPr fontId="3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489C9-5741-44A2-BC33-BED94502BF6C}">
  <sheetPr>
    <tabColor rgb="FFFFFF00"/>
  </sheetPr>
  <dimension ref="A1:AZ179"/>
  <sheetViews>
    <sheetView topLeftCell="Y4" zoomScale="85" zoomScaleNormal="85" workbookViewId="0">
      <selection activeCell="AE30" sqref="AE30"/>
    </sheetView>
  </sheetViews>
  <sheetFormatPr defaultRowHeight="18.75"/>
  <cols>
    <col min="1" max="1" width="8.125" customWidth="1"/>
    <col min="2" max="2" width="11.25" style="73" customWidth="1"/>
    <col min="3" max="3" width="9" style="10"/>
    <col min="4" max="4" width="9" style="92"/>
    <col min="5" max="5" width="19" customWidth="1"/>
    <col min="6" max="6" width="13.5" customWidth="1"/>
    <col min="7" max="7" width="16.75" style="33" customWidth="1"/>
    <col min="8" max="8" width="33" customWidth="1"/>
    <col min="9" max="9" width="9.625" bestFit="1" customWidth="1"/>
    <col min="10" max="10" width="11" bestFit="1" customWidth="1"/>
    <col min="11" max="11" width="9.875" bestFit="1" customWidth="1"/>
    <col min="12" max="12" width="10.875" bestFit="1" customWidth="1"/>
    <col min="13" max="13" width="10.75" bestFit="1" customWidth="1"/>
    <col min="14" max="14" width="9.25" bestFit="1" customWidth="1"/>
    <col min="16" max="16" width="13.25" bestFit="1" customWidth="1"/>
    <col min="17" max="25" width="5.375" customWidth="1"/>
    <col min="26" max="26" width="3" customWidth="1"/>
    <col min="27" max="27" width="6.125" customWidth="1"/>
    <col min="28" max="28" width="9.125" style="46" bestFit="1" customWidth="1"/>
    <col min="29" max="29" width="9.5" style="33" bestFit="1" customWidth="1"/>
    <col min="30" max="30" width="16.25" style="46" customWidth="1"/>
    <col min="31" max="33" width="9.125" style="46" bestFit="1" customWidth="1"/>
    <col min="34" max="34" width="11.75" style="75" bestFit="1" customWidth="1"/>
    <col min="35" max="35" width="9.125" style="46" bestFit="1" customWidth="1"/>
    <col min="36" max="36" width="9.125" style="76" bestFit="1" customWidth="1"/>
    <col min="37" max="37" width="9.125" style="81" bestFit="1" customWidth="1"/>
    <col min="38" max="38" width="10.25" style="46" customWidth="1"/>
    <col min="39" max="39" width="5.5" style="46" customWidth="1"/>
    <col min="40" max="40" width="10" style="46" customWidth="1"/>
    <col min="41" max="41" width="5.375" style="46" customWidth="1"/>
    <col min="42" max="42" width="12" style="75" customWidth="1"/>
    <col min="43" max="43" width="11.75" style="46" bestFit="1" customWidth="1"/>
    <col min="44" max="44" width="10" style="75" bestFit="1" customWidth="1"/>
    <col min="45" max="45" width="10" style="4" bestFit="1" customWidth="1"/>
    <col min="46" max="47" width="3.625" style="46" customWidth="1"/>
    <col min="48" max="51" width="9.125" style="46" bestFit="1" customWidth="1"/>
    <col min="52" max="52" width="17.375" style="46" customWidth="1"/>
  </cols>
  <sheetData>
    <row r="1" spans="1:52" s="10" customFormat="1" ht="19.5" thickBot="1">
      <c r="A1" s="1" t="s">
        <v>0</v>
      </c>
      <c r="B1" s="86" t="s">
        <v>1</v>
      </c>
      <c r="C1" s="2" t="s">
        <v>2</v>
      </c>
      <c r="D1" s="94" t="s">
        <v>3</v>
      </c>
      <c r="E1" s="94" t="s">
        <v>4</v>
      </c>
      <c r="F1" s="103" t="s">
        <v>5</v>
      </c>
      <c r="G1" s="87" t="s">
        <v>707</v>
      </c>
      <c r="H1" s="88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89" t="s">
        <v>25</v>
      </c>
      <c r="AA1" s="89" t="s">
        <v>26</v>
      </c>
      <c r="AB1" s="90" t="s">
        <v>27</v>
      </c>
      <c r="AC1" s="140" t="s">
        <v>28</v>
      </c>
      <c r="AD1" s="141" t="s">
        <v>29</v>
      </c>
      <c r="AE1" s="142" t="s">
        <v>726</v>
      </c>
      <c r="AF1" s="143" t="s">
        <v>727</v>
      </c>
      <c r="AG1" t="s">
        <v>728</v>
      </c>
      <c r="AH1" s="144" t="s">
        <v>729</v>
      </c>
      <c r="AI1" t="s">
        <v>728</v>
      </c>
      <c r="AJ1" s="145" t="s">
        <v>30</v>
      </c>
      <c r="AK1" t="s">
        <v>728</v>
      </c>
      <c r="AL1" t="s">
        <v>730</v>
      </c>
      <c r="AM1" t="s">
        <v>731</v>
      </c>
      <c r="AN1" t="s">
        <v>31</v>
      </c>
      <c r="AO1" t="s">
        <v>728</v>
      </c>
      <c r="AP1" s="146" t="s">
        <v>732</v>
      </c>
      <c r="AQ1" t="s">
        <v>733</v>
      </c>
      <c r="AR1" s="146" t="s">
        <v>734</v>
      </c>
      <c r="AS1" s="255" t="s">
        <v>735</v>
      </c>
      <c r="AT1" s="91" t="s">
        <v>32</v>
      </c>
      <c r="AU1" s="91" t="s">
        <v>33</v>
      </c>
      <c r="AV1" s="5" t="s">
        <v>34</v>
      </c>
      <c r="AW1" s="5" t="s">
        <v>35</v>
      </c>
      <c r="AX1" s="5" t="s">
        <v>36</v>
      </c>
      <c r="AY1" s="5" t="s">
        <v>37</v>
      </c>
      <c r="AZ1" s="5" t="s">
        <v>38</v>
      </c>
    </row>
    <row r="2" spans="1:52" ht="19.5" thickTop="1">
      <c r="B2" s="6">
        <v>44697</v>
      </c>
      <c r="C2" s="7">
        <v>1</v>
      </c>
      <c r="D2" s="95" t="s">
        <v>39</v>
      </c>
      <c r="E2" s="99" t="s">
        <v>43</v>
      </c>
      <c r="F2" s="104"/>
      <c r="G2" s="105"/>
      <c r="H2" s="104"/>
      <c r="I2" s="104"/>
      <c r="J2" s="104"/>
      <c r="K2" s="104"/>
      <c r="L2" s="104"/>
      <c r="M2" s="104"/>
      <c r="N2" s="104"/>
      <c r="O2" s="104"/>
      <c r="P2" s="104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7"/>
      <c r="AB2" s="108" t="s">
        <v>711</v>
      </c>
      <c r="AC2" s="105"/>
      <c r="AD2" s="108"/>
      <c r="AE2" s="108"/>
      <c r="AF2" s="108"/>
      <c r="AG2" s="108"/>
      <c r="AH2" s="109"/>
      <c r="AI2" s="108"/>
      <c r="AJ2" s="108"/>
      <c r="AK2" s="110"/>
      <c r="AL2" s="108"/>
      <c r="AM2" s="108"/>
      <c r="AN2" s="108"/>
      <c r="AO2" s="108"/>
      <c r="AP2" s="109"/>
      <c r="AQ2" s="108"/>
      <c r="AR2" s="109"/>
      <c r="AS2" s="150"/>
      <c r="AT2" s="111"/>
      <c r="AU2" s="111"/>
      <c r="AV2" s="108"/>
      <c r="AW2" s="108"/>
      <c r="AX2" s="108"/>
      <c r="AY2" s="108"/>
      <c r="AZ2" s="108"/>
    </row>
    <row r="3" spans="1:52">
      <c r="B3" s="6">
        <v>44697</v>
      </c>
      <c r="C3" s="7">
        <v>2</v>
      </c>
      <c r="D3" s="95" t="s">
        <v>39</v>
      </c>
      <c r="E3" s="100" t="s">
        <v>43</v>
      </c>
      <c r="F3" s="178" t="s">
        <v>738</v>
      </c>
      <c r="G3" s="112" t="s">
        <v>44</v>
      </c>
      <c r="H3" s="112" t="s">
        <v>45</v>
      </c>
      <c r="I3" s="113" t="s">
        <v>740</v>
      </c>
      <c r="J3" s="113"/>
      <c r="K3" s="113"/>
      <c r="L3" s="113"/>
      <c r="M3" s="113"/>
      <c r="N3" s="113"/>
      <c r="O3" s="113"/>
      <c r="P3" s="113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07" t="s">
        <v>42</v>
      </c>
      <c r="AB3" s="115"/>
      <c r="AC3" s="115" t="str">
        <f>G3</f>
        <v>代表口座 - 円普通</v>
      </c>
      <c r="AD3" s="115"/>
      <c r="AE3" s="115"/>
      <c r="AF3" s="115"/>
      <c r="AG3" s="115"/>
      <c r="AH3" s="14"/>
      <c r="AI3" s="115"/>
      <c r="AJ3" s="115"/>
      <c r="AK3" s="15"/>
      <c r="AL3" s="115"/>
      <c r="AM3" s="115"/>
      <c r="AN3" s="115"/>
      <c r="AO3" s="115"/>
      <c r="AP3" s="14">
        <f>IF(H3="","",VALUE(LEFT(H3,FIND("円",H3)-1)))</f>
        <v>18158</v>
      </c>
      <c r="AQ3" s="115"/>
      <c r="AR3" s="14"/>
      <c r="AS3" s="151">
        <f t="shared" ref="AS3" si="0">AR3/(AP3-AR3)</f>
        <v>0</v>
      </c>
      <c r="AT3" s="111"/>
      <c r="AU3" s="111"/>
      <c r="AV3" s="115" t="str">
        <f>VLOOKUP($AC3,デモテーブル[#All],3,FALSE)</f>
        <v>2現金・米国債など</v>
      </c>
      <c r="AW3" s="115" t="str">
        <f>VLOOKUP($AC3,デモテーブル[#All],4,FALSE)</f>
        <v>2現金</v>
      </c>
      <c r="AX3" s="115" t="str">
        <f>VLOOKUP($AC3,デモテーブル[#All],5,FALSE)</f>
        <v>現預金</v>
      </c>
      <c r="AY3" s="115" t="str">
        <f>VLOOKUP($AC3,デモテーブル[#All],6,FALSE)</f>
        <v>現預金</v>
      </c>
      <c r="AZ3" s="115" t="str">
        <f>VLOOKUP($AC3,デモテーブル[#All],7,FALSE)</f>
        <v>01 日本円</v>
      </c>
    </row>
    <row r="4" spans="1:52">
      <c r="B4" s="6">
        <v>44697</v>
      </c>
      <c r="C4" s="7">
        <v>3</v>
      </c>
      <c r="D4" s="95" t="s">
        <v>39</v>
      </c>
      <c r="E4" s="100" t="s">
        <v>43</v>
      </c>
      <c r="F4" s="113"/>
      <c r="G4" s="112" t="s">
        <v>46</v>
      </c>
      <c r="H4" s="112" t="s">
        <v>784</v>
      </c>
      <c r="I4" s="113" t="s">
        <v>740</v>
      </c>
      <c r="J4" s="113"/>
      <c r="K4" s="113"/>
      <c r="L4" s="113"/>
      <c r="M4" s="113"/>
      <c r="N4" s="113"/>
      <c r="O4" s="113"/>
      <c r="P4" s="113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07" t="s">
        <v>42</v>
      </c>
      <c r="AB4" s="115"/>
      <c r="AC4" s="115" t="str">
        <f t="shared" ref="AC4:AC8" si="1">G4</f>
        <v>SBIハイブリッド預金</v>
      </c>
      <c r="AD4" s="115"/>
      <c r="AE4" s="115"/>
      <c r="AF4" s="115"/>
      <c r="AG4" s="115"/>
      <c r="AH4" s="14"/>
      <c r="AI4" s="115"/>
      <c r="AJ4" s="115"/>
      <c r="AK4" s="15"/>
      <c r="AL4" s="115"/>
      <c r="AM4" s="115"/>
      <c r="AN4" s="115"/>
      <c r="AO4" s="115"/>
      <c r="AP4" s="14">
        <f t="shared" ref="AP4:AP8" si="2">IF(H4="","",VALUE(LEFT(H4,FIND("円",H4)-1)))</f>
        <v>324534</v>
      </c>
      <c r="AQ4" s="115"/>
      <c r="AR4" s="14"/>
      <c r="AS4" s="151">
        <f t="shared" ref="AS4:AS8" si="3">AR4/(AP4-AR4)</f>
        <v>0</v>
      </c>
      <c r="AT4" s="111"/>
      <c r="AU4" s="111"/>
      <c r="AV4" s="115" t="str">
        <f>VLOOKUP($AC4,デモテーブル[#All],3,FALSE)</f>
        <v>2現金・米国債など</v>
      </c>
      <c r="AW4" s="115" t="str">
        <f>VLOOKUP($AC4,デモテーブル[#All],4,FALSE)</f>
        <v>2現金</v>
      </c>
      <c r="AX4" s="115" t="str">
        <f>VLOOKUP($AC4,デモテーブル[#All],5,FALSE)</f>
        <v>現預金</v>
      </c>
      <c r="AY4" s="115" t="str">
        <f>VLOOKUP($AC4,デモテーブル[#All],6,FALSE)</f>
        <v>現預金</v>
      </c>
      <c r="AZ4" s="115" t="str">
        <f>VLOOKUP($AC4,デモテーブル[#All],7,FALSE)</f>
        <v>01 日本円</v>
      </c>
    </row>
    <row r="5" spans="1:52">
      <c r="B5" s="6">
        <v>44697</v>
      </c>
      <c r="C5" s="7">
        <v>4</v>
      </c>
      <c r="D5" s="95" t="s">
        <v>39</v>
      </c>
      <c r="E5" s="100" t="s">
        <v>43</v>
      </c>
      <c r="F5" s="113"/>
      <c r="G5" s="112" t="s">
        <v>47</v>
      </c>
      <c r="H5" s="112" t="s">
        <v>785</v>
      </c>
      <c r="I5" s="113" t="s">
        <v>740</v>
      </c>
      <c r="J5" s="113"/>
      <c r="K5" s="113"/>
      <c r="L5" s="113"/>
      <c r="M5" s="113"/>
      <c r="N5" s="113"/>
      <c r="O5" s="113"/>
      <c r="P5" s="113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07" t="s">
        <v>42</v>
      </c>
      <c r="AB5" s="115"/>
      <c r="AC5" s="115" t="str">
        <f t="shared" si="1"/>
        <v>代表口座 - 南アランド普通</v>
      </c>
      <c r="AD5" s="115"/>
      <c r="AE5" s="115"/>
      <c r="AF5" s="115"/>
      <c r="AG5" s="115"/>
      <c r="AH5" s="14"/>
      <c r="AI5" s="115"/>
      <c r="AJ5" s="115"/>
      <c r="AK5" s="15"/>
      <c r="AL5" s="115"/>
      <c r="AM5" s="115"/>
      <c r="AN5" s="115"/>
      <c r="AO5" s="115"/>
      <c r="AP5" s="14">
        <f t="shared" si="2"/>
        <v>19</v>
      </c>
      <c r="AQ5" s="115"/>
      <c r="AR5" s="14"/>
      <c r="AS5" s="151">
        <f t="shared" si="3"/>
        <v>0</v>
      </c>
      <c r="AT5" s="111"/>
      <c r="AU5" s="111"/>
      <c r="AV5" s="115" t="str">
        <f>VLOOKUP($AC5,デモテーブル[#All],3,FALSE)</f>
        <v>2現金・米国債など</v>
      </c>
      <c r="AW5" s="115" t="str">
        <f>VLOOKUP($AC5,デモテーブル[#All],4,FALSE)</f>
        <v>2現金</v>
      </c>
      <c r="AX5" s="115" t="str">
        <f>VLOOKUP($AC5,デモテーブル[#All],5,FALSE)</f>
        <v>現預金</v>
      </c>
      <c r="AY5" s="115" t="str">
        <f>VLOOKUP($AC5,デモテーブル[#All],6,FALSE)</f>
        <v>現預金</v>
      </c>
      <c r="AZ5" s="115" t="str">
        <f>VLOOKUP($AC5,デモテーブル[#All],7,FALSE)</f>
        <v>90 その他（円換算）</v>
      </c>
    </row>
    <row r="6" spans="1:52">
      <c r="B6" s="6">
        <v>44697</v>
      </c>
      <c r="C6" s="7">
        <v>5</v>
      </c>
      <c r="D6" s="95" t="s">
        <v>39</v>
      </c>
      <c r="E6" s="100" t="s">
        <v>43</v>
      </c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07" t="s">
        <v>42</v>
      </c>
      <c r="AB6" s="115"/>
      <c r="AC6" s="115">
        <f t="shared" si="1"/>
        <v>0</v>
      </c>
      <c r="AD6" s="115"/>
      <c r="AE6" s="115"/>
      <c r="AF6" s="115"/>
      <c r="AG6" s="115"/>
      <c r="AH6" s="14"/>
      <c r="AI6" s="115"/>
      <c r="AJ6" s="115"/>
      <c r="AK6" s="15"/>
      <c r="AL6" s="115"/>
      <c r="AM6" s="115"/>
      <c r="AN6" s="115"/>
      <c r="AO6" s="115"/>
      <c r="AP6" s="14" t="str">
        <f t="shared" si="2"/>
        <v/>
      </c>
      <c r="AQ6" s="115"/>
      <c r="AR6" s="14"/>
      <c r="AS6" s="151" t="e">
        <f t="shared" si="3"/>
        <v>#VALUE!</v>
      </c>
      <c r="AT6" s="111"/>
      <c r="AU6" s="111"/>
      <c r="AV6" s="115" t="e">
        <f>VLOOKUP($AC6,デモテーブル[#All],3,FALSE)</f>
        <v>#N/A</v>
      </c>
      <c r="AW6" s="115" t="e">
        <f>VLOOKUP($AC6,デモテーブル[#All],4,FALSE)</f>
        <v>#N/A</v>
      </c>
      <c r="AX6" s="115" t="e">
        <f>VLOOKUP($AC6,デモテーブル[#All],5,FALSE)</f>
        <v>#N/A</v>
      </c>
      <c r="AY6" s="115" t="e">
        <f>VLOOKUP($AC6,デモテーブル[#All],6,FALSE)</f>
        <v>#N/A</v>
      </c>
      <c r="AZ6" s="115" t="e">
        <f>VLOOKUP($AC6,デモテーブル[#All],7,FALSE)</f>
        <v>#N/A</v>
      </c>
    </row>
    <row r="7" spans="1:52">
      <c r="B7" s="6">
        <v>44697</v>
      </c>
      <c r="C7" s="7">
        <v>6</v>
      </c>
      <c r="D7" s="95" t="s">
        <v>39</v>
      </c>
      <c r="E7" s="100" t="s">
        <v>43</v>
      </c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07" t="s">
        <v>42</v>
      </c>
      <c r="AB7" s="115"/>
      <c r="AC7" s="115">
        <f t="shared" si="1"/>
        <v>0</v>
      </c>
      <c r="AD7" s="115"/>
      <c r="AE7" s="115"/>
      <c r="AF7" s="115"/>
      <c r="AG7" s="115"/>
      <c r="AH7" s="14"/>
      <c r="AI7" s="115"/>
      <c r="AJ7" s="115"/>
      <c r="AK7" s="15"/>
      <c r="AL7" s="115"/>
      <c r="AM7" s="115"/>
      <c r="AN7" s="115"/>
      <c r="AO7" s="115"/>
      <c r="AP7" s="14" t="str">
        <f t="shared" si="2"/>
        <v/>
      </c>
      <c r="AQ7" s="115"/>
      <c r="AR7" s="14"/>
      <c r="AS7" s="151" t="e">
        <f t="shared" si="3"/>
        <v>#VALUE!</v>
      </c>
      <c r="AT7" s="111"/>
      <c r="AU7" s="111"/>
      <c r="AV7" s="115" t="e">
        <f>VLOOKUP($AC7,デモテーブル[#All],3,FALSE)</f>
        <v>#N/A</v>
      </c>
      <c r="AW7" s="115" t="e">
        <f>VLOOKUP($AC7,デモテーブル[#All],4,FALSE)</f>
        <v>#N/A</v>
      </c>
      <c r="AX7" s="115" t="e">
        <f>VLOOKUP($AC7,デモテーブル[#All],5,FALSE)</f>
        <v>#N/A</v>
      </c>
      <c r="AY7" s="115" t="e">
        <f>VLOOKUP($AC7,デモテーブル[#All],6,FALSE)</f>
        <v>#N/A</v>
      </c>
      <c r="AZ7" s="115" t="e">
        <f>VLOOKUP($AC7,デモテーブル[#All],7,FALSE)</f>
        <v>#N/A</v>
      </c>
    </row>
    <row r="8" spans="1:52">
      <c r="B8" s="6">
        <v>44697</v>
      </c>
      <c r="C8" s="7">
        <v>7</v>
      </c>
      <c r="D8" s="95" t="s">
        <v>39</v>
      </c>
      <c r="E8" s="100" t="s">
        <v>43</v>
      </c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07" t="s">
        <v>42</v>
      </c>
      <c r="AB8" s="115"/>
      <c r="AC8" s="115">
        <f t="shared" si="1"/>
        <v>0</v>
      </c>
      <c r="AD8" s="115"/>
      <c r="AE8" s="115"/>
      <c r="AF8" s="115"/>
      <c r="AG8" s="115"/>
      <c r="AH8" s="14"/>
      <c r="AI8" s="115"/>
      <c r="AJ8" s="115"/>
      <c r="AK8" s="15"/>
      <c r="AL8" s="115"/>
      <c r="AM8" s="115"/>
      <c r="AN8" s="115"/>
      <c r="AO8" s="115"/>
      <c r="AP8" s="14" t="str">
        <f t="shared" si="2"/>
        <v/>
      </c>
      <c r="AQ8" s="115"/>
      <c r="AR8" s="14"/>
      <c r="AS8" s="151" t="e">
        <f t="shared" si="3"/>
        <v>#VALUE!</v>
      </c>
      <c r="AT8" s="111"/>
      <c r="AU8" s="111"/>
      <c r="AV8" s="115" t="e">
        <f>VLOOKUP($AC8,デモテーブル[#All],3,FALSE)</f>
        <v>#N/A</v>
      </c>
      <c r="AW8" s="115" t="e">
        <f>VLOOKUP($AC8,デモテーブル[#All],4,FALSE)</f>
        <v>#N/A</v>
      </c>
      <c r="AX8" s="115" t="e">
        <f>VLOOKUP($AC8,デモテーブル[#All],5,FALSE)</f>
        <v>#N/A</v>
      </c>
      <c r="AY8" s="115" t="e">
        <f>VLOOKUP($AC8,デモテーブル[#All],6,FALSE)</f>
        <v>#N/A</v>
      </c>
      <c r="AZ8" s="115" t="e">
        <f>VLOOKUP($AC8,デモテーブル[#All],7,FALSE)</f>
        <v>#N/A</v>
      </c>
    </row>
    <row r="9" spans="1:52">
      <c r="B9" s="6">
        <v>44697</v>
      </c>
      <c r="C9" s="7">
        <v>8</v>
      </c>
      <c r="D9" s="95" t="s">
        <v>39</v>
      </c>
      <c r="E9" s="101" t="s">
        <v>48</v>
      </c>
      <c r="F9" s="116"/>
      <c r="G9" s="117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07"/>
      <c r="AB9" s="118" t="s">
        <v>712</v>
      </c>
      <c r="AC9" s="117"/>
      <c r="AD9" s="118"/>
      <c r="AE9" s="118"/>
      <c r="AF9" s="118"/>
      <c r="AG9" s="118"/>
      <c r="AH9" s="71"/>
      <c r="AI9" s="118"/>
      <c r="AJ9" s="118"/>
      <c r="AK9" s="72"/>
      <c r="AL9" s="118"/>
      <c r="AM9" s="118"/>
      <c r="AN9" s="118"/>
      <c r="AO9" s="118"/>
      <c r="AP9" s="71"/>
      <c r="AQ9" s="118"/>
      <c r="AR9" s="71"/>
      <c r="AS9" s="152"/>
      <c r="AT9" s="111"/>
      <c r="AU9" s="111"/>
      <c r="AV9" s="118"/>
      <c r="AW9" s="118"/>
      <c r="AX9" s="118"/>
      <c r="AY9" s="118"/>
      <c r="AZ9" s="118"/>
    </row>
    <row r="10" spans="1:52">
      <c r="B10" s="6">
        <v>44697</v>
      </c>
      <c r="C10" s="7">
        <v>9</v>
      </c>
      <c r="D10" s="95" t="s">
        <v>39</v>
      </c>
      <c r="E10" s="102" t="s">
        <v>48</v>
      </c>
      <c r="F10" s="178" t="s">
        <v>738</v>
      </c>
      <c r="G10" s="252" t="s">
        <v>49</v>
      </c>
      <c r="H10" s="252" t="s">
        <v>786</v>
      </c>
      <c r="I10" s="120" t="s">
        <v>740</v>
      </c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07" t="s">
        <v>42</v>
      </c>
      <c r="AB10" s="121"/>
      <c r="AC10" s="120" t="str">
        <f>G10</f>
        <v>円預金(普通預金)</v>
      </c>
      <c r="AD10" s="121"/>
      <c r="AE10" s="121"/>
      <c r="AF10" s="121"/>
      <c r="AG10" s="121"/>
      <c r="AH10" s="19"/>
      <c r="AI10" s="121"/>
      <c r="AJ10" s="121"/>
      <c r="AK10" s="20"/>
      <c r="AL10" s="121"/>
      <c r="AM10" s="121"/>
      <c r="AN10" s="121"/>
      <c r="AO10" s="121"/>
      <c r="AP10" s="19">
        <f>IF(H10="","",VALUE(LEFT(H10,FIND("円",H10)-1)))</f>
        <v>491980</v>
      </c>
      <c r="AQ10" s="121"/>
      <c r="AR10" s="19"/>
      <c r="AS10" s="153">
        <f t="shared" ref="AS10" si="4">AR10/(AP10-AR10)</f>
        <v>0</v>
      </c>
      <c r="AT10" s="111"/>
      <c r="AU10" s="111"/>
      <c r="AV10" s="121" t="str">
        <f>VLOOKUP($AC10,デモテーブル[#All],3,FALSE)</f>
        <v>2現金・米国債など</v>
      </c>
      <c r="AW10" s="121" t="str">
        <f>VLOOKUP($AC10,デモテーブル[#All],4,FALSE)</f>
        <v>2現金</v>
      </c>
      <c r="AX10" s="121" t="str">
        <f>VLOOKUP($AC10,デモテーブル[#All],5,FALSE)</f>
        <v>現預金</v>
      </c>
      <c r="AY10" s="121" t="str">
        <f>VLOOKUP($AC10,デモテーブル[#All],6,FALSE)</f>
        <v>現預金</v>
      </c>
      <c r="AZ10" s="121" t="str">
        <f>VLOOKUP($AC10,デモテーブル[#All],7,FALSE)</f>
        <v>01 日本円</v>
      </c>
    </row>
    <row r="11" spans="1:52">
      <c r="B11" s="6">
        <v>44697</v>
      </c>
      <c r="C11" s="7">
        <v>10</v>
      </c>
      <c r="D11" s="95" t="s">
        <v>39</v>
      </c>
      <c r="E11" s="102" t="s">
        <v>48</v>
      </c>
      <c r="F11" s="122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07" t="s">
        <v>42</v>
      </c>
      <c r="AB11" s="121"/>
      <c r="AC11" s="120">
        <f t="shared" ref="AC11:AC13" si="5">G11</f>
        <v>0</v>
      </c>
      <c r="AD11" s="121"/>
      <c r="AE11" s="121"/>
      <c r="AF11" s="121"/>
      <c r="AG11" s="121"/>
      <c r="AH11" s="19"/>
      <c r="AI11" s="121"/>
      <c r="AJ11" s="121"/>
      <c r="AK11" s="20"/>
      <c r="AL11" s="121"/>
      <c r="AM11" s="121"/>
      <c r="AN11" s="121"/>
      <c r="AO11" s="121"/>
      <c r="AP11" s="19" t="str">
        <f t="shared" ref="AP11:AP13" si="6">IF(H11="","",VALUE(LEFT(H11,FIND("円",H11)-1)))</f>
        <v/>
      </c>
      <c r="AQ11" s="121"/>
      <c r="AR11" s="19"/>
      <c r="AS11" s="153" t="e">
        <f t="shared" ref="AS11:AS13" si="7">AR11/(AP11-AR11)</f>
        <v>#VALUE!</v>
      </c>
      <c r="AT11" s="111"/>
      <c r="AU11" s="111"/>
      <c r="AV11" s="121" t="e">
        <f>VLOOKUP($AC11,デモテーブル[#All],3,FALSE)</f>
        <v>#N/A</v>
      </c>
      <c r="AW11" s="121" t="e">
        <f>VLOOKUP($AC11,デモテーブル[#All],4,FALSE)</f>
        <v>#N/A</v>
      </c>
      <c r="AX11" s="121" t="e">
        <f>VLOOKUP($AC11,デモテーブル[#All],5,FALSE)</f>
        <v>#N/A</v>
      </c>
      <c r="AY11" s="121" t="e">
        <f>VLOOKUP($AC11,デモテーブル[#All],6,FALSE)</f>
        <v>#N/A</v>
      </c>
      <c r="AZ11" s="121" t="e">
        <f>VLOOKUP($AC11,デモテーブル[#All],7,FALSE)</f>
        <v>#N/A</v>
      </c>
    </row>
    <row r="12" spans="1:52">
      <c r="B12" s="6">
        <v>44697</v>
      </c>
      <c r="C12" s="7">
        <v>11</v>
      </c>
      <c r="D12" s="95" t="s">
        <v>39</v>
      </c>
      <c r="E12" s="102" t="s">
        <v>48</v>
      </c>
      <c r="F12" s="122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07" t="s">
        <v>42</v>
      </c>
      <c r="AB12" s="121"/>
      <c r="AC12" s="120">
        <f t="shared" si="5"/>
        <v>0</v>
      </c>
      <c r="AD12" s="121"/>
      <c r="AE12" s="121"/>
      <c r="AF12" s="121"/>
      <c r="AG12" s="121"/>
      <c r="AH12" s="19"/>
      <c r="AI12" s="121"/>
      <c r="AJ12" s="121"/>
      <c r="AK12" s="20"/>
      <c r="AL12" s="121"/>
      <c r="AM12" s="121"/>
      <c r="AN12" s="121"/>
      <c r="AO12" s="121"/>
      <c r="AP12" s="19" t="str">
        <f t="shared" si="6"/>
        <v/>
      </c>
      <c r="AQ12" s="121"/>
      <c r="AR12" s="19"/>
      <c r="AS12" s="153" t="e">
        <f t="shared" si="7"/>
        <v>#VALUE!</v>
      </c>
      <c r="AT12" s="111"/>
      <c r="AU12" s="111"/>
      <c r="AV12" s="121" t="e">
        <f>VLOOKUP($AC12,デモテーブル[#All],3,FALSE)</f>
        <v>#N/A</v>
      </c>
      <c r="AW12" s="121" t="e">
        <f>VLOOKUP($AC12,デモテーブル[#All],4,FALSE)</f>
        <v>#N/A</v>
      </c>
      <c r="AX12" s="121" t="e">
        <f>VLOOKUP($AC12,デモテーブル[#All],5,FALSE)</f>
        <v>#N/A</v>
      </c>
      <c r="AY12" s="121" t="e">
        <f>VLOOKUP($AC12,デモテーブル[#All],6,FALSE)</f>
        <v>#N/A</v>
      </c>
      <c r="AZ12" s="121" t="e">
        <f>VLOOKUP($AC12,デモテーブル[#All],7,FALSE)</f>
        <v>#N/A</v>
      </c>
    </row>
    <row r="13" spans="1:52">
      <c r="B13" s="6">
        <v>44697</v>
      </c>
      <c r="C13" s="7">
        <v>12</v>
      </c>
      <c r="D13" s="95" t="s">
        <v>39</v>
      </c>
      <c r="E13" s="102" t="s">
        <v>48</v>
      </c>
      <c r="F13" s="122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07" t="s">
        <v>42</v>
      </c>
      <c r="AB13" s="121"/>
      <c r="AC13" s="120">
        <f t="shared" si="5"/>
        <v>0</v>
      </c>
      <c r="AD13" s="121"/>
      <c r="AE13" s="121"/>
      <c r="AF13" s="121"/>
      <c r="AG13" s="121"/>
      <c r="AH13" s="19"/>
      <c r="AI13" s="121"/>
      <c r="AJ13" s="121"/>
      <c r="AK13" s="20"/>
      <c r="AL13" s="121"/>
      <c r="AM13" s="121"/>
      <c r="AN13" s="121"/>
      <c r="AO13" s="121"/>
      <c r="AP13" s="19" t="str">
        <f t="shared" si="6"/>
        <v/>
      </c>
      <c r="AQ13" s="121"/>
      <c r="AR13" s="19"/>
      <c r="AS13" s="153" t="e">
        <f t="shared" si="7"/>
        <v>#VALUE!</v>
      </c>
      <c r="AT13" s="111"/>
      <c r="AU13" s="111"/>
      <c r="AV13" s="121" t="e">
        <f>VLOOKUP($AC13,デモテーブル[#All],3,FALSE)</f>
        <v>#N/A</v>
      </c>
      <c r="AW13" s="121" t="e">
        <f>VLOOKUP($AC13,デモテーブル[#All],4,FALSE)</f>
        <v>#N/A</v>
      </c>
      <c r="AX13" s="121" t="e">
        <f>VLOOKUP($AC13,デモテーブル[#All],5,FALSE)</f>
        <v>#N/A</v>
      </c>
      <c r="AY13" s="121" t="e">
        <f>VLOOKUP($AC13,デモテーブル[#All],6,FALSE)</f>
        <v>#N/A</v>
      </c>
      <c r="AZ13" s="121" t="e">
        <f>VLOOKUP($AC13,デモテーブル[#All],7,FALSE)</f>
        <v>#N/A</v>
      </c>
    </row>
    <row r="14" spans="1:52">
      <c r="B14" s="6">
        <v>44697</v>
      </c>
      <c r="C14" s="7">
        <v>13</v>
      </c>
      <c r="D14" s="95" t="s">
        <v>39</v>
      </c>
      <c r="E14" s="162" t="s">
        <v>737</v>
      </c>
      <c r="F14" s="163"/>
      <c r="G14" s="164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07"/>
      <c r="AB14" s="165" t="s">
        <v>712</v>
      </c>
      <c r="AC14" s="164"/>
      <c r="AD14" s="165"/>
      <c r="AE14" s="165"/>
      <c r="AF14" s="165"/>
      <c r="AG14" s="165"/>
      <c r="AH14" s="166"/>
      <c r="AI14" s="165"/>
      <c r="AJ14" s="165"/>
      <c r="AK14" s="167"/>
      <c r="AL14" s="165"/>
      <c r="AM14" s="165"/>
      <c r="AN14" s="165"/>
      <c r="AO14" s="165"/>
      <c r="AP14" s="166"/>
      <c r="AQ14" s="165"/>
      <c r="AR14" s="166"/>
      <c r="AS14" s="168"/>
      <c r="AT14" s="111"/>
      <c r="AU14" s="111"/>
      <c r="AV14" s="165"/>
      <c r="AW14" s="165"/>
      <c r="AX14" s="165"/>
      <c r="AY14" s="165"/>
      <c r="AZ14" s="165"/>
    </row>
    <row r="15" spans="1:52">
      <c r="B15" s="6">
        <v>44697</v>
      </c>
      <c r="C15" s="7">
        <v>14</v>
      </c>
      <c r="D15" s="95" t="s">
        <v>39</v>
      </c>
      <c r="E15" s="169" t="s">
        <v>737</v>
      </c>
      <c r="F15" s="178" t="s">
        <v>738</v>
      </c>
      <c r="G15" s="252" t="s">
        <v>49</v>
      </c>
      <c r="H15" s="252" t="s">
        <v>823</v>
      </c>
      <c r="I15" s="176" t="s">
        <v>740</v>
      </c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20"/>
      <c r="AA15" s="107" t="s">
        <v>42</v>
      </c>
      <c r="AB15" s="172"/>
      <c r="AC15" s="171" t="str">
        <f>G15</f>
        <v>円預金(普通預金)</v>
      </c>
      <c r="AD15" s="172"/>
      <c r="AE15" s="172"/>
      <c r="AF15" s="172"/>
      <c r="AG15" s="172"/>
      <c r="AH15" s="173"/>
      <c r="AI15" s="172"/>
      <c r="AJ15" s="172"/>
      <c r="AK15" s="174"/>
      <c r="AL15" s="172"/>
      <c r="AM15" s="172"/>
      <c r="AN15" s="172"/>
      <c r="AO15" s="172"/>
      <c r="AP15" s="173">
        <f>IF(H15="","",VALUE(LEFT(H15,FIND("円",H15)-1)))</f>
        <v>500000</v>
      </c>
      <c r="AQ15" s="172"/>
      <c r="AR15" s="173"/>
      <c r="AS15" s="175">
        <f t="shared" ref="AS15:AS17" si="8">AR15/(AP15-AR15)</f>
        <v>0</v>
      </c>
      <c r="AT15" s="111"/>
      <c r="AU15" s="111"/>
      <c r="AV15" s="172" t="str">
        <f>VLOOKUP($AC15,デモテーブル[#All],3,FALSE)</f>
        <v>2現金・米国債など</v>
      </c>
      <c r="AW15" s="172" t="str">
        <f>VLOOKUP($AC15,デモテーブル[#All],4,FALSE)</f>
        <v>2現金</v>
      </c>
      <c r="AX15" s="172" t="str">
        <f>VLOOKUP($AC15,デモテーブル[#All],5,FALSE)</f>
        <v>現預金</v>
      </c>
      <c r="AY15" s="172" t="str">
        <f>VLOOKUP($AC15,デモテーブル[#All],6,FALSE)</f>
        <v>現預金</v>
      </c>
      <c r="AZ15" s="172" t="str">
        <f>VLOOKUP($AC15,デモテーブル[#All],7,FALSE)</f>
        <v>01 日本円</v>
      </c>
    </row>
    <row r="16" spans="1:52">
      <c r="B16" s="6">
        <v>44697</v>
      </c>
      <c r="C16" s="7">
        <v>15</v>
      </c>
      <c r="D16" s="95" t="s">
        <v>39</v>
      </c>
      <c r="E16" s="169" t="s">
        <v>737</v>
      </c>
      <c r="F16" s="170"/>
      <c r="G16" s="252" t="s">
        <v>739</v>
      </c>
      <c r="H16" s="252" t="s">
        <v>824</v>
      </c>
      <c r="I16" s="176" t="s">
        <v>740</v>
      </c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20"/>
      <c r="AA16" s="107" t="s">
        <v>42</v>
      </c>
      <c r="AB16" s="172"/>
      <c r="AC16" s="171" t="str">
        <f t="shared" ref="AC16" si="9">G16</f>
        <v>円預金(定期預金)</v>
      </c>
      <c r="AD16" s="172"/>
      <c r="AE16" s="172"/>
      <c r="AF16" s="172"/>
      <c r="AG16" s="172"/>
      <c r="AH16" s="173"/>
      <c r="AI16" s="172"/>
      <c r="AJ16" s="172"/>
      <c r="AK16" s="174"/>
      <c r="AL16" s="172"/>
      <c r="AM16" s="172"/>
      <c r="AN16" s="172"/>
      <c r="AO16" s="172"/>
      <c r="AP16" s="173">
        <f t="shared" ref="AP16" si="10">IF(H16="","",VALUE(LEFT(H16,FIND("円",H16)-1)))</f>
        <v>200000</v>
      </c>
      <c r="AQ16" s="172"/>
      <c r="AR16" s="173"/>
      <c r="AS16" s="175">
        <f t="shared" ref="AS16" si="11">AR16/(AP16-AR16)</f>
        <v>0</v>
      </c>
      <c r="AT16" s="111"/>
      <c r="AU16" s="111"/>
      <c r="AV16" s="172" t="str">
        <f>VLOOKUP($AC16,デモテーブル[#All],3,FALSE)</f>
        <v>2現金・米国債など</v>
      </c>
      <c r="AW16" s="172" t="str">
        <f>VLOOKUP($AC16,デモテーブル[#All],4,FALSE)</f>
        <v>2現金</v>
      </c>
      <c r="AX16" s="172" t="str">
        <f>VLOOKUP($AC16,デモテーブル[#All],5,FALSE)</f>
        <v>現預金</v>
      </c>
      <c r="AY16" s="172" t="str">
        <f>VLOOKUP($AC16,デモテーブル[#All],6,FALSE)</f>
        <v>現預金</v>
      </c>
      <c r="AZ16" s="172" t="str">
        <f>VLOOKUP($AC16,デモテーブル[#All],7,FALSE)</f>
        <v>01 日本円</v>
      </c>
    </row>
    <row r="17" spans="2:52">
      <c r="B17" s="6">
        <v>44697</v>
      </c>
      <c r="C17" s="7">
        <v>16</v>
      </c>
      <c r="D17" s="95" t="s">
        <v>39</v>
      </c>
      <c r="E17" s="169"/>
      <c r="F17" s="170"/>
      <c r="G17" s="170"/>
      <c r="H17" s="170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20"/>
      <c r="AA17" s="107" t="s">
        <v>42</v>
      </c>
      <c r="AB17" s="172"/>
      <c r="AC17" s="171">
        <f t="shared" ref="AC17" si="12">G17</f>
        <v>0</v>
      </c>
      <c r="AD17" s="172"/>
      <c r="AE17" s="172"/>
      <c r="AF17" s="172"/>
      <c r="AG17" s="172"/>
      <c r="AH17" s="173"/>
      <c r="AI17" s="172"/>
      <c r="AJ17" s="172"/>
      <c r="AK17" s="174"/>
      <c r="AL17" s="172"/>
      <c r="AM17" s="172"/>
      <c r="AN17" s="172"/>
      <c r="AO17" s="172"/>
      <c r="AP17" s="173" t="str">
        <f t="shared" ref="AP17" si="13">IF(H17="","",VALUE(LEFT(H17,FIND("円",H17)-1)))</f>
        <v/>
      </c>
      <c r="AQ17" s="172"/>
      <c r="AR17" s="173"/>
      <c r="AS17" s="175" t="e">
        <f t="shared" si="8"/>
        <v>#VALUE!</v>
      </c>
      <c r="AT17" s="111"/>
      <c r="AU17" s="111"/>
      <c r="AV17" s="172" t="e">
        <f>VLOOKUP($AC17,デモテーブル[#All],3,FALSE)</f>
        <v>#N/A</v>
      </c>
      <c r="AW17" s="172" t="e">
        <f>VLOOKUP($AC17,デモテーブル[#All],4,FALSE)</f>
        <v>#N/A</v>
      </c>
      <c r="AX17" s="172" t="e">
        <f>VLOOKUP($AC17,デモテーブル[#All],5,FALSE)</f>
        <v>#N/A</v>
      </c>
      <c r="AY17" s="172" t="e">
        <f>VLOOKUP($AC17,デモテーブル[#All],6,FALSE)</f>
        <v>#N/A</v>
      </c>
      <c r="AZ17" s="172" t="e">
        <f>VLOOKUP($AC17,デモテーブル[#All],7,FALSE)</f>
        <v>#N/A</v>
      </c>
    </row>
    <row r="18" spans="2:52">
      <c r="B18" s="6">
        <v>44697</v>
      </c>
      <c r="C18" s="7">
        <v>17</v>
      </c>
      <c r="D18" s="95" t="s">
        <v>39</v>
      </c>
      <c r="E18" s="99" t="s">
        <v>50</v>
      </c>
      <c r="F18" s="104"/>
      <c r="G18" s="105"/>
      <c r="H18" s="104"/>
      <c r="I18" s="104"/>
      <c r="J18" s="104"/>
      <c r="K18" s="104"/>
      <c r="L18" s="104"/>
      <c r="M18" s="104"/>
      <c r="N18" s="104"/>
      <c r="O18" s="104"/>
      <c r="P18" s="104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23"/>
      <c r="AB18" s="108" t="s">
        <v>710</v>
      </c>
      <c r="AC18" s="105"/>
      <c r="AD18" s="108"/>
      <c r="AE18" s="108"/>
      <c r="AF18" s="108"/>
      <c r="AG18" s="108"/>
      <c r="AH18" s="109"/>
      <c r="AI18" s="108"/>
      <c r="AJ18" s="108"/>
      <c r="AK18" s="110"/>
      <c r="AL18" s="108"/>
      <c r="AM18" s="108"/>
      <c r="AN18" s="108"/>
      <c r="AO18" s="108"/>
      <c r="AP18" s="109"/>
      <c r="AQ18" s="108"/>
      <c r="AR18" s="109"/>
      <c r="AS18" s="150"/>
      <c r="AT18" s="111"/>
      <c r="AU18" s="111"/>
      <c r="AV18" s="108"/>
      <c r="AW18" s="108"/>
      <c r="AX18" s="108"/>
      <c r="AY18" s="108"/>
      <c r="AZ18" s="108"/>
    </row>
    <row r="19" spans="2:52" ht="20.25" thickBot="1">
      <c r="B19" s="6">
        <v>44697</v>
      </c>
      <c r="C19" s="7">
        <v>18</v>
      </c>
      <c r="D19" s="95" t="s">
        <v>39</v>
      </c>
      <c r="E19" s="21" t="s">
        <v>50</v>
      </c>
      <c r="F19" s="13"/>
      <c r="G19" s="22" t="s">
        <v>51</v>
      </c>
      <c r="H19" s="13"/>
      <c r="I19" s="13"/>
      <c r="J19" s="13"/>
      <c r="K19" s="23"/>
      <c r="L19" s="13"/>
      <c r="M19" s="13"/>
      <c r="N19" s="13"/>
      <c r="O19" s="24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3"/>
      <c r="AB19" s="25"/>
      <c r="AC19" s="26" t="s">
        <v>51</v>
      </c>
      <c r="AD19" s="27"/>
      <c r="AE19" s="25"/>
      <c r="AF19" s="25"/>
      <c r="AG19" s="25"/>
      <c r="AH19" s="28"/>
      <c r="AI19" s="25"/>
      <c r="AJ19" s="25"/>
      <c r="AK19" s="29"/>
      <c r="AL19" s="25"/>
      <c r="AM19" s="25"/>
      <c r="AN19" s="25"/>
      <c r="AO19" s="25"/>
      <c r="AP19" s="28"/>
      <c r="AQ19" s="25"/>
      <c r="AR19" s="28"/>
      <c r="AS19" s="154"/>
      <c r="AT19" s="9"/>
      <c r="AU19" s="9"/>
      <c r="AV19" s="25"/>
      <c r="AW19" s="25"/>
      <c r="AX19" s="25"/>
      <c r="AY19" s="25"/>
      <c r="AZ19" s="25"/>
    </row>
    <row r="20" spans="2:52" ht="20.25" thickTop="1" thickBot="1">
      <c r="B20" s="6">
        <v>44697</v>
      </c>
      <c r="C20" s="7">
        <v>19</v>
      </c>
      <c r="D20" s="95" t="s">
        <v>39</v>
      </c>
      <c r="E20" s="21" t="s">
        <v>50</v>
      </c>
      <c r="F20" s="13"/>
      <c r="G20" s="30" t="s">
        <v>52</v>
      </c>
      <c r="H20" s="13"/>
      <c r="I20" s="13"/>
      <c r="J20" s="13"/>
      <c r="K20" s="23"/>
      <c r="L20" s="13"/>
      <c r="M20" s="13"/>
      <c r="N20" s="13"/>
      <c r="O20" s="24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3"/>
      <c r="AB20" s="25"/>
      <c r="AC20" s="26" t="s">
        <v>52</v>
      </c>
      <c r="AD20" s="27"/>
      <c r="AE20" s="25"/>
      <c r="AF20" s="25"/>
      <c r="AG20" s="25"/>
      <c r="AH20" s="28"/>
      <c r="AI20" s="25"/>
      <c r="AJ20" s="25"/>
      <c r="AK20" s="29"/>
      <c r="AL20" s="25"/>
      <c r="AM20" s="25"/>
      <c r="AN20" s="25"/>
      <c r="AO20" s="25"/>
      <c r="AP20" s="28"/>
      <c r="AQ20" s="25"/>
      <c r="AR20" s="28"/>
      <c r="AS20" s="154"/>
      <c r="AT20" s="9"/>
      <c r="AU20" s="9"/>
      <c r="AV20" s="25"/>
      <c r="AW20" s="25"/>
      <c r="AX20" s="25"/>
      <c r="AY20" s="25"/>
      <c r="AZ20" s="25"/>
    </row>
    <row r="21" spans="2:52">
      <c r="B21" s="6">
        <v>44697</v>
      </c>
      <c r="C21" s="7">
        <v>20</v>
      </c>
      <c r="D21" s="95" t="s">
        <v>39</v>
      </c>
      <c r="E21" s="21" t="s">
        <v>50</v>
      </c>
      <c r="F21" s="13"/>
      <c r="G21" s="31" t="s">
        <v>53</v>
      </c>
      <c r="H21" s="32" t="s">
        <v>54</v>
      </c>
      <c r="I21" s="13"/>
      <c r="J21" s="13"/>
      <c r="K21" s="23"/>
      <c r="L21" s="13"/>
      <c r="M21" s="13"/>
      <c r="N21" s="13"/>
      <c r="O21" s="24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3"/>
      <c r="AB21" s="25"/>
      <c r="AC21" s="26" t="s">
        <v>53</v>
      </c>
      <c r="AD21" s="27" t="s">
        <v>54</v>
      </c>
      <c r="AE21" s="25"/>
      <c r="AF21" s="25"/>
      <c r="AG21" s="25"/>
      <c r="AH21" s="28"/>
      <c r="AI21" s="25"/>
      <c r="AJ21" s="25"/>
      <c r="AK21" s="29"/>
      <c r="AL21" s="25"/>
      <c r="AM21" s="25"/>
      <c r="AN21" s="25"/>
      <c r="AO21" s="25"/>
      <c r="AP21" s="28"/>
      <c r="AQ21" s="25"/>
      <c r="AR21" s="28"/>
      <c r="AS21" s="154"/>
      <c r="AT21" s="9"/>
      <c r="AU21" s="9"/>
      <c r="AV21" s="25"/>
      <c r="AW21" s="25"/>
      <c r="AX21" s="25"/>
      <c r="AY21" s="25"/>
      <c r="AZ21" s="25"/>
    </row>
    <row r="22" spans="2:52">
      <c r="B22" s="6">
        <v>44697</v>
      </c>
      <c r="C22" s="7">
        <v>21</v>
      </c>
      <c r="D22" s="95" t="s">
        <v>39</v>
      </c>
      <c r="E22" s="21" t="s">
        <v>50</v>
      </c>
      <c r="F22" s="10" t="s">
        <v>40</v>
      </c>
      <c r="G22" s="33" t="s">
        <v>55</v>
      </c>
      <c r="H22" t="s">
        <v>825</v>
      </c>
      <c r="I22" s="177" t="s">
        <v>740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" t="s">
        <v>42</v>
      </c>
      <c r="AB22" s="34"/>
      <c r="AC22" s="35" t="str">
        <f>G22</f>
        <v>米ドル 現金</v>
      </c>
      <c r="AD22" s="34"/>
      <c r="AE22" s="34"/>
      <c r="AF22" s="34"/>
      <c r="AG22" s="34"/>
      <c r="AH22" s="36"/>
      <c r="AI22" s="34"/>
      <c r="AJ22" s="34"/>
      <c r="AK22" s="37"/>
      <c r="AL22" s="34"/>
      <c r="AM22" s="34"/>
      <c r="AN22" s="34"/>
      <c r="AO22" s="34"/>
      <c r="AP22" s="36">
        <f>IF(H22="","",VALUE(LEFT(H22,FIND("円",H22)-1)))</f>
        <v>509644</v>
      </c>
      <c r="AQ22" s="34"/>
      <c r="AR22" s="36"/>
      <c r="AS22" s="47">
        <f t="shared" ref="AS22" si="14">AR22/(AP22-AR22)</f>
        <v>0</v>
      </c>
      <c r="AT22" s="9"/>
      <c r="AU22" s="9"/>
      <c r="AV22" s="34" t="str">
        <f>VLOOKUP($AC22,デモテーブル[#All],3,FALSE)</f>
        <v>2現金・米国債など</v>
      </c>
      <c r="AW22" s="34" t="str">
        <f>VLOOKUP($AC22,デモテーブル[#All],4,FALSE)</f>
        <v>2現金</v>
      </c>
      <c r="AX22" s="34" t="str">
        <f>VLOOKUP($AC22,デモテーブル[#All],5,FALSE)</f>
        <v>現預金</v>
      </c>
      <c r="AY22" s="34" t="str">
        <f>VLOOKUP($AC22,デモテーブル[#All],6,FALSE)</f>
        <v>現預金</v>
      </c>
      <c r="AZ22" s="34" t="str">
        <f>VLOOKUP($AC22,デモテーブル[#All],7,FALSE)</f>
        <v>02 米ドル（円換算）</v>
      </c>
    </row>
    <row r="23" spans="2:52">
      <c r="B23" s="6">
        <v>44697</v>
      </c>
      <c r="C23" s="7">
        <v>22</v>
      </c>
      <c r="D23" s="95" t="s">
        <v>39</v>
      </c>
      <c r="E23" s="21" t="s">
        <v>50</v>
      </c>
      <c r="F23" s="34"/>
      <c r="G23" s="35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" t="s">
        <v>42</v>
      </c>
      <c r="AB23" s="34"/>
      <c r="AC23" s="35">
        <f t="shared" ref="AC23:AC26" si="15">G23</f>
        <v>0</v>
      </c>
      <c r="AD23" s="34"/>
      <c r="AE23" s="34"/>
      <c r="AF23" s="34"/>
      <c r="AG23" s="34"/>
      <c r="AH23" s="36"/>
      <c r="AI23" s="34"/>
      <c r="AJ23" s="34"/>
      <c r="AK23" s="37"/>
      <c r="AL23" s="34"/>
      <c r="AM23" s="34"/>
      <c r="AN23" s="34"/>
      <c r="AO23" s="34"/>
      <c r="AP23" s="36" t="str">
        <f t="shared" ref="AP23:AP26" si="16">IF(H23="","",VALUE(LEFT(H23,FIND("円",H23)-1)))</f>
        <v/>
      </c>
      <c r="AQ23" s="34"/>
      <c r="AR23" s="36"/>
      <c r="AS23" s="47" t="e">
        <f t="shared" ref="AS23:AS26" si="17">AR23/(AP23-AR23)</f>
        <v>#VALUE!</v>
      </c>
      <c r="AT23" s="9"/>
      <c r="AU23" s="9"/>
      <c r="AV23" s="34" t="e">
        <f>VLOOKUP($AC23,デモテーブル[#All],3,FALSE)</f>
        <v>#N/A</v>
      </c>
      <c r="AW23" s="34" t="e">
        <f>VLOOKUP($AC23,デモテーブル[#All],4,FALSE)</f>
        <v>#N/A</v>
      </c>
      <c r="AX23" s="34" t="e">
        <f>VLOOKUP($AC23,デモテーブル[#All],5,FALSE)</f>
        <v>#N/A</v>
      </c>
      <c r="AY23" s="34" t="e">
        <f>VLOOKUP($AC23,デモテーブル[#All],6,FALSE)</f>
        <v>#N/A</v>
      </c>
      <c r="AZ23" s="34" t="e">
        <f>VLOOKUP($AC23,デモテーブル[#All],7,FALSE)</f>
        <v>#N/A</v>
      </c>
    </row>
    <row r="24" spans="2:52" ht="13.5" customHeight="1">
      <c r="B24" s="6">
        <v>44697</v>
      </c>
      <c r="C24" s="7">
        <v>23</v>
      </c>
      <c r="D24" s="95" t="s">
        <v>39</v>
      </c>
      <c r="E24" s="21" t="s">
        <v>50</v>
      </c>
      <c r="F24" s="34"/>
      <c r="G24" s="35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" t="s">
        <v>42</v>
      </c>
      <c r="AB24" s="34"/>
      <c r="AC24" s="35">
        <f t="shared" si="15"/>
        <v>0</v>
      </c>
      <c r="AD24" s="34"/>
      <c r="AE24" s="34"/>
      <c r="AF24" s="34"/>
      <c r="AG24" s="34"/>
      <c r="AH24" s="36"/>
      <c r="AI24" s="34"/>
      <c r="AJ24" s="34"/>
      <c r="AK24" s="37"/>
      <c r="AL24" s="34"/>
      <c r="AM24" s="34"/>
      <c r="AN24" s="34"/>
      <c r="AO24" s="34"/>
      <c r="AP24" s="36" t="str">
        <f t="shared" si="16"/>
        <v/>
      </c>
      <c r="AQ24" s="34"/>
      <c r="AR24" s="36"/>
      <c r="AS24" s="47" t="e">
        <f t="shared" si="17"/>
        <v>#VALUE!</v>
      </c>
      <c r="AT24" s="9"/>
      <c r="AU24" s="9"/>
      <c r="AV24" s="34" t="e">
        <f>VLOOKUP($AC24,デモテーブル[#All],3,FALSE)</f>
        <v>#N/A</v>
      </c>
      <c r="AW24" s="34" t="e">
        <f>VLOOKUP($AC24,デモテーブル[#All],4,FALSE)</f>
        <v>#N/A</v>
      </c>
      <c r="AX24" s="34" t="e">
        <f>VLOOKUP($AC24,デモテーブル[#All],5,FALSE)</f>
        <v>#N/A</v>
      </c>
      <c r="AY24" s="34" t="e">
        <f>VLOOKUP($AC24,デモテーブル[#All],6,FALSE)</f>
        <v>#N/A</v>
      </c>
      <c r="AZ24" s="34" t="e">
        <f>VLOOKUP($AC24,デモテーブル[#All],7,FALSE)</f>
        <v>#N/A</v>
      </c>
    </row>
    <row r="25" spans="2:52">
      <c r="B25" s="6">
        <v>44697</v>
      </c>
      <c r="C25" s="7">
        <v>24</v>
      </c>
      <c r="D25" s="95" t="s">
        <v>39</v>
      </c>
      <c r="E25" s="21" t="s">
        <v>50</v>
      </c>
      <c r="F25" s="34"/>
      <c r="G25" s="35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" t="s">
        <v>42</v>
      </c>
      <c r="AB25" s="34"/>
      <c r="AC25" s="35">
        <f t="shared" si="15"/>
        <v>0</v>
      </c>
      <c r="AD25" s="34"/>
      <c r="AE25" s="34"/>
      <c r="AF25" s="34"/>
      <c r="AG25" s="34"/>
      <c r="AH25" s="36"/>
      <c r="AI25" s="34"/>
      <c r="AJ25" s="34"/>
      <c r="AK25" s="37"/>
      <c r="AL25" s="34"/>
      <c r="AM25" s="34"/>
      <c r="AN25" s="34"/>
      <c r="AO25" s="34"/>
      <c r="AP25" s="36" t="str">
        <f t="shared" si="16"/>
        <v/>
      </c>
      <c r="AQ25" s="34"/>
      <c r="AR25" s="36"/>
      <c r="AS25" s="47" t="e">
        <f t="shared" si="17"/>
        <v>#VALUE!</v>
      </c>
      <c r="AT25" s="9"/>
      <c r="AU25" s="9"/>
      <c r="AV25" s="34" t="e">
        <f>VLOOKUP($AC25,デモテーブル[#All],3,FALSE)</f>
        <v>#N/A</v>
      </c>
      <c r="AW25" s="34" t="e">
        <f>VLOOKUP($AC25,デモテーブル[#All],4,FALSE)</f>
        <v>#N/A</v>
      </c>
      <c r="AX25" s="34" t="e">
        <f>VLOOKUP($AC25,デモテーブル[#All],5,FALSE)</f>
        <v>#N/A</v>
      </c>
      <c r="AY25" s="34" t="e">
        <f>VLOOKUP($AC25,デモテーブル[#All],6,FALSE)</f>
        <v>#N/A</v>
      </c>
      <c r="AZ25" s="34" t="e">
        <f>VLOOKUP($AC25,デモテーブル[#All],7,FALSE)</f>
        <v>#N/A</v>
      </c>
    </row>
    <row r="26" spans="2:52">
      <c r="B26" s="6">
        <v>44697</v>
      </c>
      <c r="C26" s="7">
        <v>25</v>
      </c>
      <c r="D26" s="95" t="s">
        <v>39</v>
      </c>
      <c r="E26" s="21" t="s">
        <v>50</v>
      </c>
      <c r="F26" s="34"/>
      <c r="G26" s="35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" t="s">
        <v>42</v>
      </c>
      <c r="AB26" s="34"/>
      <c r="AC26" s="35">
        <f t="shared" si="15"/>
        <v>0</v>
      </c>
      <c r="AD26" s="34"/>
      <c r="AE26" s="34"/>
      <c r="AF26" s="34"/>
      <c r="AG26" s="34"/>
      <c r="AH26" s="36"/>
      <c r="AI26" s="34"/>
      <c r="AJ26" s="34"/>
      <c r="AK26" s="37"/>
      <c r="AL26" s="34"/>
      <c r="AM26" s="34"/>
      <c r="AN26" s="34"/>
      <c r="AO26" s="34"/>
      <c r="AP26" s="36" t="str">
        <f t="shared" si="16"/>
        <v/>
      </c>
      <c r="AQ26" s="34"/>
      <c r="AR26" s="36"/>
      <c r="AS26" s="47" t="e">
        <f t="shared" si="17"/>
        <v>#VALUE!</v>
      </c>
      <c r="AT26" s="9"/>
      <c r="AU26" s="9"/>
      <c r="AV26" s="34" t="e">
        <f>VLOOKUP($AC26,デモテーブル[#All],3,FALSE)</f>
        <v>#N/A</v>
      </c>
      <c r="AW26" s="34" t="e">
        <f>VLOOKUP($AC26,デモテーブル[#All],4,FALSE)</f>
        <v>#N/A</v>
      </c>
      <c r="AX26" s="34" t="e">
        <f>VLOOKUP($AC26,デモテーブル[#All],5,FALSE)</f>
        <v>#N/A</v>
      </c>
      <c r="AY26" s="34" t="e">
        <f>VLOOKUP($AC26,デモテーブル[#All],6,FALSE)</f>
        <v>#N/A</v>
      </c>
      <c r="AZ26" s="34" t="e">
        <f>VLOOKUP($AC26,デモテーブル[#All],7,FALSE)</f>
        <v>#N/A</v>
      </c>
    </row>
    <row r="27" spans="2:52" ht="19.5" thickBot="1">
      <c r="B27" s="6">
        <v>44697</v>
      </c>
      <c r="C27" s="7">
        <v>26</v>
      </c>
      <c r="D27" s="95" t="s">
        <v>39</v>
      </c>
      <c r="E27" s="21" t="s">
        <v>50</v>
      </c>
      <c r="F27" s="13"/>
      <c r="G27" s="38" t="s">
        <v>56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39"/>
      <c r="AB27" s="25"/>
      <c r="AC27" s="26" t="s">
        <v>56</v>
      </c>
      <c r="AD27" s="27"/>
      <c r="AE27" s="27"/>
      <c r="AF27" s="27"/>
      <c r="AG27" s="27"/>
      <c r="AH27" s="40"/>
      <c r="AI27" s="27"/>
      <c r="AJ27" s="27"/>
      <c r="AK27" s="41"/>
      <c r="AL27" s="25"/>
      <c r="AM27" s="25"/>
      <c r="AN27" s="25"/>
      <c r="AO27" s="25"/>
      <c r="AP27" s="28"/>
      <c r="AQ27" s="25"/>
      <c r="AR27" s="28"/>
      <c r="AS27" s="154"/>
      <c r="AT27" s="9"/>
      <c r="AU27" s="9"/>
      <c r="AV27" s="25"/>
      <c r="AW27" s="25"/>
      <c r="AX27" s="25"/>
      <c r="AY27" s="25"/>
      <c r="AZ27" s="25"/>
    </row>
    <row r="28" spans="2:52" ht="20.25" thickTop="1" thickBot="1">
      <c r="B28" s="6">
        <v>44697</v>
      </c>
      <c r="C28" s="7">
        <v>27</v>
      </c>
      <c r="D28" s="95" t="s">
        <v>39</v>
      </c>
      <c r="E28" s="21" t="s">
        <v>50</v>
      </c>
      <c r="F28" s="13"/>
      <c r="G28" s="30" t="s">
        <v>52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39"/>
      <c r="AB28" s="25"/>
      <c r="AC28" s="26" t="s">
        <v>52</v>
      </c>
      <c r="AD28" s="27"/>
      <c r="AE28" s="27"/>
      <c r="AF28" s="27"/>
      <c r="AG28" s="27"/>
      <c r="AH28" s="40"/>
      <c r="AI28" s="27"/>
      <c r="AJ28" s="27"/>
      <c r="AK28" s="41"/>
      <c r="AL28" s="25"/>
      <c r="AM28" s="25"/>
      <c r="AN28" s="25"/>
      <c r="AO28" s="25"/>
      <c r="AP28" s="28"/>
      <c r="AQ28" s="25"/>
      <c r="AR28" s="28"/>
      <c r="AS28" s="154"/>
      <c r="AT28" s="9"/>
      <c r="AU28" s="9"/>
      <c r="AV28" s="25"/>
      <c r="AW28" s="25"/>
      <c r="AX28" s="25"/>
      <c r="AY28" s="25"/>
      <c r="AZ28" s="25"/>
    </row>
    <row r="29" spans="2:52">
      <c r="B29" s="6">
        <v>44697</v>
      </c>
      <c r="C29" s="7">
        <v>28</v>
      </c>
      <c r="D29" s="95" t="s">
        <v>39</v>
      </c>
      <c r="E29" s="21" t="s">
        <v>50</v>
      </c>
      <c r="F29" s="13"/>
      <c r="G29" s="42" t="s">
        <v>57</v>
      </c>
      <c r="H29" s="43" t="s">
        <v>58</v>
      </c>
      <c r="I29" s="261" t="s">
        <v>59</v>
      </c>
      <c r="J29" s="261" t="s">
        <v>60</v>
      </c>
      <c r="K29" s="261" t="s">
        <v>30</v>
      </c>
      <c r="L29" s="261" t="s">
        <v>61</v>
      </c>
      <c r="M29" s="261" t="s">
        <v>31</v>
      </c>
      <c r="N29" s="261" t="s">
        <v>62</v>
      </c>
      <c r="O29" s="261" t="s">
        <v>63</v>
      </c>
      <c r="P29" s="261" t="s">
        <v>64</v>
      </c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39"/>
      <c r="AB29" s="25"/>
      <c r="AC29" s="26" t="s">
        <v>57</v>
      </c>
      <c r="AD29" s="27" t="s">
        <v>58</v>
      </c>
      <c r="AE29" s="27"/>
      <c r="AF29" s="27"/>
      <c r="AG29" s="27"/>
      <c r="AH29" s="40"/>
      <c r="AI29" s="27"/>
      <c r="AJ29" s="27"/>
      <c r="AK29" s="41"/>
      <c r="AL29" s="25"/>
      <c r="AM29" s="25"/>
      <c r="AN29" s="25"/>
      <c r="AO29" s="25"/>
      <c r="AP29" s="28"/>
      <c r="AQ29" s="25"/>
      <c r="AR29" s="28"/>
      <c r="AS29" s="41"/>
      <c r="AT29" s="9"/>
      <c r="AU29" s="9"/>
      <c r="AV29" s="25"/>
      <c r="AW29" s="25"/>
      <c r="AX29" s="25"/>
      <c r="AY29" s="25"/>
      <c r="AZ29" s="25"/>
    </row>
    <row r="30" spans="2:52" ht="19.5" thickBot="1">
      <c r="B30" s="6">
        <v>44697</v>
      </c>
      <c r="C30" s="7">
        <v>29</v>
      </c>
      <c r="D30" s="95" t="s">
        <v>39</v>
      </c>
      <c r="E30" s="21" t="s">
        <v>50</v>
      </c>
      <c r="F30" s="13"/>
      <c r="G30" s="44"/>
      <c r="H30" s="45"/>
      <c r="I30" s="262"/>
      <c r="J30" s="262"/>
      <c r="K30" s="262"/>
      <c r="L30" s="262"/>
      <c r="M30" s="262"/>
      <c r="N30" s="262"/>
      <c r="O30" s="262"/>
      <c r="P30" s="26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39"/>
      <c r="AB30" s="25"/>
      <c r="AC30" s="140" t="s">
        <v>28</v>
      </c>
      <c r="AD30" s="141" t="s">
        <v>29</v>
      </c>
      <c r="AE30" s="142" t="s">
        <v>726</v>
      </c>
      <c r="AF30" s="143" t="s">
        <v>727</v>
      </c>
      <c r="AG30" t="s">
        <v>728</v>
      </c>
      <c r="AH30" s="144" t="s">
        <v>729</v>
      </c>
      <c r="AI30" t="s">
        <v>728</v>
      </c>
      <c r="AJ30" s="145" t="s">
        <v>30</v>
      </c>
      <c r="AK30" t="s">
        <v>728</v>
      </c>
      <c r="AL30" t="s">
        <v>730</v>
      </c>
      <c r="AM30" t="s">
        <v>731</v>
      </c>
      <c r="AN30" t="s">
        <v>31</v>
      </c>
      <c r="AO30" t="s">
        <v>728</v>
      </c>
      <c r="AP30" s="146" t="s">
        <v>732</v>
      </c>
      <c r="AQ30" t="s">
        <v>733</v>
      </c>
      <c r="AR30" s="146" t="s">
        <v>734</v>
      </c>
      <c r="AS30" s="4" t="s">
        <v>735</v>
      </c>
      <c r="AT30" s="9"/>
      <c r="AU30" s="9"/>
      <c r="AV30" s="25"/>
      <c r="AW30" s="25"/>
      <c r="AX30" s="25"/>
      <c r="AY30" s="25"/>
      <c r="AZ30" s="25"/>
    </row>
    <row r="31" spans="2:52">
      <c r="B31" s="6">
        <v>44697</v>
      </c>
      <c r="C31" s="7">
        <v>30</v>
      </c>
      <c r="D31" s="95" t="s">
        <v>39</v>
      </c>
      <c r="E31" s="21" t="s">
        <v>50</v>
      </c>
      <c r="F31" s="10" t="s">
        <v>40</v>
      </c>
      <c r="G31" s="33" t="s">
        <v>65</v>
      </c>
      <c r="H31" s="46" t="s">
        <v>66</v>
      </c>
      <c r="I31" s="46">
        <v>25</v>
      </c>
      <c r="J31" s="46">
        <v>2058</v>
      </c>
      <c r="K31" s="46">
        <v>1998</v>
      </c>
      <c r="L31" s="46" t="s">
        <v>787</v>
      </c>
      <c r="M31" s="46" t="s">
        <v>382</v>
      </c>
      <c r="N31" s="46" t="s">
        <v>788</v>
      </c>
      <c r="O31" s="4">
        <v>-2.9399999999999999E-2</v>
      </c>
      <c r="P31" s="46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9" t="s">
        <v>67</v>
      </c>
      <c r="AB31" s="34"/>
      <c r="AC31" s="35" t="str">
        <f t="shared" ref="AC31:AC47" si="18">TEXT(G31,"@")</f>
        <v>1345</v>
      </c>
      <c r="AD31" s="34" t="str">
        <f>VLOOKUP($AC31,デモテーブル[#All],2,FALSE)</f>
        <v>上場Ｊリート</v>
      </c>
      <c r="AE31" s="34"/>
      <c r="AF31" s="34">
        <f>I31</f>
        <v>25</v>
      </c>
      <c r="AG31" s="34"/>
      <c r="AH31" s="36">
        <f>J31</f>
        <v>2058</v>
      </c>
      <c r="AI31" s="36"/>
      <c r="AJ31" s="36">
        <f>K31</f>
        <v>1998</v>
      </c>
      <c r="AK31" s="37"/>
      <c r="AL31" s="34"/>
      <c r="AM31" s="34"/>
      <c r="AN31" s="34">
        <f>IF(M31="","",VALUE(LEFT(M31,FIND("円",M31)-1)))</f>
        <v>0</v>
      </c>
      <c r="AO31" s="34"/>
      <c r="AP31" s="36">
        <f>IF(L31="","",VALUE(LEFT(L31,FIND("円",L31)-1)))</f>
        <v>49937</v>
      </c>
      <c r="AQ31" s="34"/>
      <c r="AR31" s="36">
        <f>IF(N31="","",VALUE(LEFT(N31,FIND("円",N31)-1)))</f>
        <v>-1513</v>
      </c>
      <c r="AS31" s="47">
        <f t="shared" ref="AS31" si="19">AR31/(AP31-AR31)</f>
        <v>-2.9407191448007776E-2</v>
      </c>
      <c r="AT31" s="9"/>
      <c r="AU31" s="9"/>
      <c r="AV31" s="34" t="str">
        <f>VLOOKUP($AC31,デモテーブル[#All],3,FALSE)</f>
        <v>1株式・投信等</v>
      </c>
      <c r="AW31" s="34" t="str">
        <f>VLOOKUP($AC31,デモテーブル[#All],4,FALSE)</f>
        <v>1株式</v>
      </c>
      <c r="AX31" s="34" t="str">
        <f>VLOOKUP($AC31,デモテーブル[#All],5,FALSE)</f>
        <v>不動産</v>
      </c>
      <c r="AY31" s="34" t="str">
        <f>VLOOKUP($AC31,デモテーブル[#All],6,FALSE)</f>
        <v>Jリート</v>
      </c>
      <c r="AZ31" s="34" t="str">
        <f>VLOOKUP($AC31,デモテーブル[#All],7,FALSE)</f>
        <v>01 日本円</v>
      </c>
    </row>
    <row r="32" spans="2:52">
      <c r="B32" s="6">
        <v>44697</v>
      </c>
      <c r="C32" s="7">
        <v>31</v>
      </c>
      <c r="D32" s="95" t="s">
        <v>39</v>
      </c>
      <c r="E32" s="21" t="s">
        <v>50</v>
      </c>
      <c r="F32" s="34"/>
      <c r="G32" s="33" t="s">
        <v>258</v>
      </c>
      <c r="H32" s="46" t="s">
        <v>789</v>
      </c>
      <c r="I32" s="46">
        <v>1</v>
      </c>
      <c r="J32" s="46">
        <v>110.27</v>
      </c>
      <c r="K32" s="46">
        <v>102.51</v>
      </c>
      <c r="L32" s="46" t="s">
        <v>790</v>
      </c>
      <c r="M32" s="46" t="s">
        <v>382</v>
      </c>
      <c r="N32" s="46" t="s">
        <v>791</v>
      </c>
      <c r="O32" s="4">
        <v>-7.0400000000000004E-2</v>
      </c>
      <c r="P32" s="46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9" t="s">
        <v>67</v>
      </c>
      <c r="AB32" s="34"/>
      <c r="AC32" s="35" t="str">
        <f t="shared" si="18"/>
        <v>AGG</v>
      </c>
      <c r="AD32" s="34" t="str">
        <f>VLOOKUP($AC32,デモテーブル[#All],2,FALSE)</f>
        <v>iシェアーズ　コア米国総合債券ETF</v>
      </c>
      <c r="AE32" s="34"/>
      <c r="AF32" s="34">
        <f t="shared" ref="AF32:AF47" si="20">I32</f>
        <v>1</v>
      </c>
      <c r="AG32" s="34"/>
      <c r="AH32" s="36">
        <f t="shared" ref="AH32:AH47" si="21">J32</f>
        <v>110.27</v>
      </c>
      <c r="AI32" s="36"/>
      <c r="AJ32" s="36">
        <f t="shared" ref="AJ32:AJ47" si="22">K32</f>
        <v>102.51</v>
      </c>
      <c r="AK32" s="37"/>
      <c r="AL32" s="34"/>
      <c r="AM32" s="34"/>
      <c r="AN32" s="34">
        <f t="shared" ref="AN32:AN47" si="23">IF(M32="","",VALUE(LEFT(M32,FIND("円",M32)-1)))</f>
        <v>0</v>
      </c>
      <c r="AO32" s="34"/>
      <c r="AP32" s="36">
        <f t="shared" ref="AP32:AP47" si="24">IF(L32="","",VALUE(LEFT(L32,FIND("円",L32)-1)))</f>
        <v>13210</v>
      </c>
      <c r="AQ32" s="34"/>
      <c r="AR32" s="36">
        <f t="shared" ref="AR32:AR47" si="25">IF(N32="","",VALUE(LEFT(N32,FIND("円",N32)-1)))</f>
        <v>-1000</v>
      </c>
      <c r="AS32" s="47">
        <f t="shared" ref="AS32:AS47" si="26">AR32/(AP32-AR32)</f>
        <v>-7.0372976776917659E-2</v>
      </c>
      <c r="AT32" s="9"/>
      <c r="AU32" s="9"/>
      <c r="AV32" s="34" t="str">
        <f>VLOOKUP($AC32,デモテーブル[#All],3,FALSE)</f>
        <v>2現金・米国債など</v>
      </c>
      <c r="AW32" s="34" t="str">
        <f>VLOOKUP($AC32,デモテーブル[#All],4,FALSE)</f>
        <v>2米国債など</v>
      </c>
      <c r="AX32" s="34" t="str">
        <f>VLOOKUP($AC32,デモテーブル[#All],5,FALSE)</f>
        <v>債券</v>
      </c>
      <c r="AY32" s="34" t="str">
        <f>VLOOKUP($AC32,デモテーブル[#All],6,FALSE)</f>
        <v>米国債</v>
      </c>
      <c r="AZ32" s="34" t="str">
        <f>VLOOKUP($AC32,デモテーブル[#All],7,FALSE)</f>
        <v>02 米ドル（円換算）</v>
      </c>
    </row>
    <row r="33" spans="2:52">
      <c r="B33" s="6">
        <v>44697</v>
      </c>
      <c r="C33" s="7">
        <v>32</v>
      </c>
      <c r="D33" s="95" t="s">
        <v>39</v>
      </c>
      <c r="E33" s="21" t="s">
        <v>50</v>
      </c>
      <c r="F33" s="34"/>
      <c r="G33" s="33" t="s">
        <v>68</v>
      </c>
      <c r="H33" s="46" t="s">
        <v>69</v>
      </c>
      <c r="I33" s="46">
        <v>33</v>
      </c>
      <c r="J33" s="46">
        <v>84</v>
      </c>
      <c r="K33" s="46">
        <v>75.94</v>
      </c>
      <c r="L33" s="46" t="s">
        <v>792</v>
      </c>
      <c r="M33" s="46" t="s">
        <v>382</v>
      </c>
      <c r="N33" s="46" t="s">
        <v>793</v>
      </c>
      <c r="O33" s="4">
        <v>-9.6000000000000002E-2</v>
      </c>
      <c r="P33" s="46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9" t="s">
        <v>67</v>
      </c>
      <c r="AB33" s="34"/>
      <c r="AC33" s="35" t="str">
        <f t="shared" si="18"/>
        <v>BND</v>
      </c>
      <c r="AD33" s="34" t="str">
        <f>VLOOKUP($AC33,デモテーブル[#All],2,FALSE)</f>
        <v>バンガード・米国トータル債券市場ETF</v>
      </c>
      <c r="AE33" s="34"/>
      <c r="AF33" s="34">
        <f t="shared" si="20"/>
        <v>33</v>
      </c>
      <c r="AG33" s="34"/>
      <c r="AH33" s="36">
        <f t="shared" si="21"/>
        <v>84</v>
      </c>
      <c r="AI33" s="36"/>
      <c r="AJ33" s="36">
        <f t="shared" si="22"/>
        <v>75.94</v>
      </c>
      <c r="AK33" s="37"/>
      <c r="AL33" s="34"/>
      <c r="AM33" s="34"/>
      <c r="AN33" s="34">
        <f t="shared" si="23"/>
        <v>0</v>
      </c>
      <c r="AO33" s="34"/>
      <c r="AP33" s="36">
        <f t="shared" si="24"/>
        <v>322950</v>
      </c>
      <c r="AQ33" s="34"/>
      <c r="AR33" s="36">
        <f t="shared" si="25"/>
        <v>-34277</v>
      </c>
      <c r="AS33" s="47">
        <f t="shared" si="26"/>
        <v>-9.5952993474737347E-2</v>
      </c>
      <c r="AT33" s="9"/>
      <c r="AU33" s="9"/>
      <c r="AV33" s="34" t="str">
        <f>VLOOKUP($AC33,デモテーブル[#All],3,FALSE)</f>
        <v>2現金・米国債など</v>
      </c>
      <c r="AW33" s="34" t="str">
        <f>VLOOKUP($AC33,デモテーブル[#All],4,FALSE)</f>
        <v>2米国債など</v>
      </c>
      <c r="AX33" s="34" t="str">
        <f>VLOOKUP($AC33,デモテーブル[#All],5,FALSE)</f>
        <v>債券</v>
      </c>
      <c r="AY33" s="34" t="str">
        <f>VLOOKUP($AC33,デモテーブル[#All],6,FALSE)</f>
        <v>米国債</v>
      </c>
      <c r="AZ33" s="34" t="str">
        <f>VLOOKUP($AC33,デモテーブル[#All],7,FALSE)</f>
        <v>02 米ドル（円換算）</v>
      </c>
    </row>
    <row r="34" spans="2:52">
      <c r="B34" s="6">
        <v>44697</v>
      </c>
      <c r="C34" s="7">
        <v>33</v>
      </c>
      <c r="D34" s="95" t="s">
        <v>39</v>
      </c>
      <c r="E34" s="21" t="s">
        <v>50</v>
      </c>
      <c r="F34" s="34"/>
      <c r="G34" s="33" t="s">
        <v>71</v>
      </c>
      <c r="H34" s="46" t="s">
        <v>72</v>
      </c>
      <c r="I34" s="46">
        <v>15</v>
      </c>
      <c r="J34" s="46">
        <v>21.97</v>
      </c>
      <c r="K34" s="46">
        <v>23.28</v>
      </c>
      <c r="L34" s="46" t="s">
        <v>794</v>
      </c>
      <c r="M34" s="46" t="s">
        <v>382</v>
      </c>
      <c r="N34" s="46" t="s">
        <v>795</v>
      </c>
      <c r="O34" s="4">
        <v>5.96E-2</v>
      </c>
      <c r="P34" s="46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9" t="s">
        <v>67</v>
      </c>
      <c r="AB34" s="34"/>
      <c r="AC34" s="35" t="str">
        <f t="shared" si="18"/>
        <v>EIDO</v>
      </c>
      <c r="AD34" s="34" t="str">
        <f>VLOOKUP($AC34,デモテーブル[#All],2,FALSE)</f>
        <v>iシェアーズ MSCI インドネシア ETF</v>
      </c>
      <c r="AE34" s="34"/>
      <c r="AF34" s="34">
        <f t="shared" si="20"/>
        <v>15</v>
      </c>
      <c r="AG34" s="34"/>
      <c r="AH34" s="36">
        <f t="shared" si="21"/>
        <v>21.97</v>
      </c>
      <c r="AI34" s="36"/>
      <c r="AJ34" s="36">
        <f t="shared" si="22"/>
        <v>23.28</v>
      </c>
      <c r="AK34" s="37"/>
      <c r="AL34" s="34"/>
      <c r="AM34" s="34"/>
      <c r="AN34" s="34">
        <f t="shared" si="23"/>
        <v>0</v>
      </c>
      <c r="AO34" s="34"/>
      <c r="AP34" s="36">
        <f t="shared" si="24"/>
        <v>45001</v>
      </c>
      <c r="AQ34" s="34"/>
      <c r="AR34" s="36">
        <f t="shared" si="25"/>
        <v>2532</v>
      </c>
      <c r="AS34" s="47">
        <f t="shared" si="26"/>
        <v>5.9619958087075278E-2</v>
      </c>
      <c r="AT34" s="9"/>
      <c r="AU34" s="9"/>
      <c r="AV34" s="34" t="str">
        <f>VLOOKUP($AC34,デモテーブル[#All],3,FALSE)</f>
        <v>1株式・投信等</v>
      </c>
      <c r="AW34" s="34" t="str">
        <f>VLOOKUP($AC34,デモテーブル[#All],4,FALSE)</f>
        <v>1株式</v>
      </c>
      <c r="AX34" s="34" t="str">
        <f>VLOOKUP($AC34,デモテーブル[#All],5,FALSE)</f>
        <v>新興国</v>
      </c>
      <c r="AY34" s="34" t="str">
        <f>VLOOKUP($AC34,デモテーブル[#All],6,FALSE)</f>
        <v>インドネシア</v>
      </c>
      <c r="AZ34" s="34" t="str">
        <f>VLOOKUP($AC34,デモテーブル[#All],7,FALSE)</f>
        <v>02 米ドル（円換算）</v>
      </c>
    </row>
    <row r="35" spans="2:52">
      <c r="B35" s="6">
        <v>44697</v>
      </c>
      <c r="C35" s="7">
        <v>34</v>
      </c>
      <c r="D35" s="95" t="s">
        <v>39</v>
      </c>
      <c r="E35" s="21" t="s">
        <v>50</v>
      </c>
      <c r="F35" s="34"/>
      <c r="G35" s="33" t="s">
        <v>74</v>
      </c>
      <c r="H35" s="46" t="s">
        <v>75</v>
      </c>
      <c r="I35" s="46">
        <v>3</v>
      </c>
      <c r="J35" s="46">
        <v>31.85</v>
      </c>
      <c r="K35" s="46">
        <v>27.88</v>
      </c>
      <c r="L35" s="46" t="s">
        <v>796</v>
      </c>
      <c r="M35" s="46" t="s">
        <v>382</v>
      </c>
      <c r="N35" s="46" t="s">
        <v>797</v>
      </c>
      <c r="O35" s="4">
        <v>-0.1246</v>
      </c>
      <c r="P35" s="46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9" t="s">
        <v>67</v>
      </c>
      <c r="AB35" s="34"/>
      <c r="AC35" s="35" t="str">
        <f t="shared" si="18"/>
        <v>EPHE</v>
      </c>
      <c r="AD35" s="34" t="str">
        <f>VLOOKUP($AC35,デモテーブル[#All],2,FALSE)</f>
        <v>iシェアーズ MSCI フィリピン ETF</v>
      </c>
      <c r="AE35" s="34"/>
      <c r="AF35" s="34">
        <f t="shared" si="20"/>
        <v>3</v>
      </c>
      <c r="AG35" s="34"/>
      <c r="AH35" s="36">
        <f t="shared" si="21"/>
        <v>31.85</v>
      </c>
      <c r="AI35" s="36"/>
      <c r="AJ35" s="36">
        <f t="shared" si="22"/>
        <v>27.88</v>
      </c>
      <c r="AK35" s="37"/>
      <c r="AL35" s="34"/>
      <c r="AM35" s="34"/>
      <c r="AN35" s="34">
        <f t="shared" si="23"/>
        <v>0</v>
      </c>
      <c r="AO35" s="34"/>
      <c r="AP35" s="36">
        <f t="shared" si="24"/>
        <v>10778</v>
      </c>
      <c r="AQ35" s="34"/>
      <c r="AR35" s="36">
        <f t="shared" si="25"/>
        <v>-1535</v>
      </c>
      <c r="AS35" s="47">
        <f t="shared" si="26"/>
        <v>-0.12466498822382847</v>
      </c>
      <c r="AT35" s="9"/>
      <c r="AU35" s="9"/>
      <c r="AV35" s="34" t="str">
        <f>VLOOKUP($AC35,デモテーブル[#All],3,FALSE)</f>
        <v>1株式・投信等</v>
      </c>
      <c r="AW35" s="34" t="str">
        <f>VLOOKUP($AC35,デモテーブル[#All],4,FALSE)</f>
        <v>1株式</v>
      </c>
      <c r="AX35" s="34" t="str">
        <f>VLOOKUP($AC35,デモテーブル[#All],5,FALSE)</f>
        <v>新興国</v>
      </c>
      <c r="AY35" s="34" t="str">
        <f>VLOOKUP($AC35,デモテーブル[#All],6,FALSE)</f>
        <v>フィリピン</v>
      </c>
      <c r="AZ35" s="34" t="str">
        <f>VLOOKUP($AC35,デモテーブル[#All],7,FALSE)</f>
        <v>02 米ドル（円換算）</v>
      </c>
    </row>
    <row r="36" spans="2:52">
      <c r="B36" s="6">
        <v>44697</v>
      </c>
      <c r="C36" s="7">
        <v>35</v>
      </c>
      <c r="D36" s="95" t="s">
        <v>39</v>
      </c>
      <c r="E36" s="21" t="s">
        <v>50</v>
      </c>
      <c r="F36" s="34"/>
      <c r="G36" s="33" t="s">
        <v>76</v>
      </c>
      <c r="H36" s="46" t="s">
        <v>77</v>
      </c>
      <c r="I36" s="46">
        <v>13</v>
      </c>
      <c r="J36" s="46">
        <v>36.630000000000003</v>
      </c>
      <c r="K36" s="46">
        <v>32.83</v>
      </c>
      <c r="L36" s="46" t="s">
        <v>798</v>
      </c>
      <c r="M36" s="46" t="s">
        <v>382</v>
      </c>
      <c r="N36" s="46" t="s">
        <v>799</v>
      </c>
      <c r="O36" s="4">
        <v>-0.1037</v>
      </c>
      <c r="P36" s="46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9" t="s">
        <v>67</v>
      </c>
      <c r="AB36" s="34"/>
      <c r="AC36" s="35" t="str">
        <f t="shared" si="18"/>
        <v>EPI</v>
      </c>
      <c r="AD36" s="34" t="str">
        <f>VLOOKUP($AC36,デモテーブル[#All],2,FALSE)</f>
        <v>ウィズダムツリー  インド株収益ファンド</v>
      </c>
      <c r="AE36" s="34"/>
      <c r="AF36" s="34">
        <f t="shared" si="20"/>
        <v>13</v>
      </c>
      <c r="AG36" s="34"/>
      <c r="AH36" s="36">
        <f t="shared" si="21"/>
        <v>36.630000000000003</v>
      </c>
      <c r="AI36" s="36"/>
      <c r="AJ36" s="36">
        <f t="shared" si="22"/>
        <v>32.83</v>
      </c>
      <c r="AK36" s="37"/>
      <c r="AL36" s="34"/>
      <c r="AM36" s="34"/>
      <c r="AN36" s="34">
        <f t="shared" si="23"/>
        <v>0</v>
      </c>
      <c r="AO36" s="34"/>
      <c r="AP36" s="36">
        <f t="shared" si="24"/>
        <v>55000</v>
      </c>
      <c r="AQ36" s="34"/>
      <c r="AR36" s="36">
        <f t="shared" si="25"/>
        <v>-6366</v>
      </c>
      <c r="AS36" s="47">
        <f t="shared" si="26"/>
        <v>-0.10373822637942835</v>
      </c>
      <c r="AT36" s="9"/>
      <c r="AU36" s="9"/>
      <c r="AV36" s="34" t="str">
        <f>VLOOKUP($AC36,デモテーブル[#All],3,FALSE)</f>
        <v>1株式・投信等</v>
      </c>
      <c r="AW36" s="34" t="str">
        <f>VLOOKUP($AC36,デモテーブル[#All],4,FALSE)</f>
        <v>1株式</v>
      </c>
      <c r="AX36" s="34" t="str">
        <f>VLOOKUP($AC36,デモテーブル[#All],5,FALSE)</f>
        <v>新興国</v>
      </c>
      <c r="AY36" s="34" t="str">
        <f>VLOOKUP($AC36,デモテーブル[#All],6,FALSE)</f>
        <v>インド</v>
      </c>
      <c r="AZ36" s="34" t="str">
        <f>VLOOKUP($AC36,デモテーブル[#All],7,FALSE)</f>
        <v>02 米ドル（円換算）</v>
      </c>
    </row>
    <row r="37" spans="2:52">
      <c r="B37" s="6">
        <v>44697</v>
      </c>
      <c r="C37" s="7">
        <v>36</v>
      </c>
      <c r="D37" s="95" t="s">
        <v>39</v>
      </c>
      <c r="E37" s="21" t="s">
        <v>50</v>
      </c>
      <c r="F37" s="34"/>
      <c r="G37" s="33" t="s">
        <v>78</v>
      </c>
      <c r="H37" s="46" t="s">
        <v>79</v>
      </c>
      <c r="I37" s="46">
        <v>37</v>
      </c>
      <c r="J37" s="46">
        <v>36.08</v>
      </c>
      <c r="K37" s="46">
        <v>35.96</v>
      </c>
      <c r="L37" s="46" t="s">
        <v>800</v>
      </c>
      <c r="M37" s="46" t="s">
        <v>382</v>
      </c>
      <c r="N37" s="46" t="s">
        <v>801</v>
      </c>
      <c r="O37" s="4">
        <v>-3.3E-3</v>
      </c>
      <c r="P37" s="46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9" t="s">
        <v>67</v>
      </c>
      <c r="AB37" s="34"/>
      <c r="AC37" s="35" t="str">
        <f t="shared" si="18"/>
        <v>GLDM</v>
      </c>
      <c r="AD37" s="34" t="str">
        <f>VLOOKUP($AC37,デモテーブル[#All],2,FALSE)</f>
        <v>SPDR ゴールド・ミニシェアーズ・トラスト</v>
      </c>
      <c r="AE37" s="34"/>
      <c r="AF37" s="34">
        <f t="shared" si="20"/>
        <v>37</v>
      </c>
      <c r="AG37" s="34"/>
      <c r="AH37" s="36">
        <f t="shared" si="21"/>
        <v>36.08</v>
      </c>
      <c r="AI37" s="36"/>
      <c r="AJ37" s="36">
        <f t="shared" si="22"/>
        <v>35.96</v>
      </c>
      <c r="AK37" s="37"/>
      <c r="AL37" s="34"/>
      <c r="AM37" s="34"/>
      <c r="AN37" s="34">
        <f t="shared" si="23"/>
        <v>0</v>
      </c>
      <c r="AO37" s="34"/>
      <c r="AP37" s="36">
        <f t="shared" si="24"/>
        <v>171464</v>
      </c>
      <c r="AQ37" s="34"/>
      <c r="AR37" s="36">
        <f t="shared" si="25"/>
        <v>-572</v>
      </c>
      <c r="AS37" s="47">
        <f t="shared" si="26"/>
        <v>-3.3248854890836803E-3</v>
      </c>
      <c r="AT37" s="9"/>
      <c r="AU37" s="9"/>
      <c r="AV37" s="34" t="str">
        <f>VLOOKUP($AC37,デモテーブル[#All],3,FALSE)</f>
        <v>3貴金属･ｺﾓ・仮通</v>
      </c>
      <c r="AW37" s="34" t="str">
        <f>VLOOKUP($AC37,デモテーブル[#All],4,FALSE)</f>
        <v>3貴金属</v>
      </c>
      <c r="AX37" s="34" t="str">
        <f>VLOOKUP($AC37,デモテーブル[#All],5,FALSE)</f>
        <v>ゴールド</v>
      </c>
      <c r="AY37" s="34" t="str">
        <f>VLOOKUP($AC37,デモテーブル[#All],6,FALSE)</f>
        <v>米国・ゴールド</v>
      </c>
      <c r="AZ37" s="34" t="str">
        <f>VLOOKUP($AC37,デモテーブル[#All],7,FALSE)</f>
        <v>02 米ドル（円換算）</v>
      </c>
    </row>
    <row r="38" spans="2:52">
      <c r="B38" s="6">
        <v>44697</v>
      </c>
      <c r="C38" s="7">
        <v>37</v>
      </c>
      <c r="D38" s="95" t="s">
        <v>39</v>
      </c>
      <c r="E38" s="21" t="s">
        <v>50</v>
      </c>
      <c r="F38" s="34"/>
      <c r="G38" s="33" t="s">
        <v>80</v>
      </c>
      <c r="H38" s="46" t="s">
        <v>81</v>
      </c>
      <c r="I38" s="46">
        <v>2</v>
      </c>
      <c r="J38" s="46">
        <v>115.79</v>
      </c>
      <c r="K38" s="46">
        <v>111.65</v>
      </c>
      <c r="L38" s="46" t="s">
        <v>802</v>
      </c>
      <c r="M38" s="46" t="s">
        <v>382</v>
      </c>
      <c r="N38" s="46" t="s">
        <v>803</v>
      </c>
      <c r="O38" s="4">
        <v>-3.5799999999999998E-2</v>
      </c>
      <c r="P38" s="46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9" t="s">
        <v>67</v>
      </c>
      <c r="AB38" s="34"/>
      <c r="AC38" s="35" t="str">
        <f t="shared" si="18"/>
        <v>LQD</v>
      </c>
      <c r="AD38" s="34" t="str">
        <f>VLOOKUP($AC38,デモテーブル[#All],2,FALSE)</f>
        <v>LQD iシェアーズ iBoxx USD投資適格社債 ETF</v>
      </c>
      <c r="AE38" s="34"/>
      <c r="AF38" s="34">
        <f t="shared" si="20"/>
        <v>2</v>
      </c>
      <c r="AG38" s="34"/>
      <c r="AH38" s="36">
        <f t="shared" si="21"/>
        <v>115.79</v>
      </c>
      <c r="AI38" s="36"/>
      <c r="AJ38" s="36">
        <f t="shared" si="22"/>
        <v>111.65</v>
      </c>
      <c r="AK38" s="37"/>
      <c r="AL38" s="34"/>
      <c r="AM38" s="34"/>
      <c r="AN38" s="34">
        <f t="shared" si="23"/>
        <v>0</v>
      </c>
      <c r="AO38" s="34"/>
      <c r="AP38" s="36">
        <f t="shared" si="24"/>
        <v>28776</v>
      </c>
      <c r="AQ38" s="34"/>
      <c r="AR38" s="36">
        <f t="shared" si="25"/>
        <v>-1067</v>
      </c>
      <c r="AS38" s="47">
        <f t="shared" si="26"/>
        <v>-3.5753778105418355E-2</v>
      </c>
      <c r="AT38" s="9"/>
      <c r="AU38" s="9"/>
      <c r="AV38" s="34" t="str">
        <f>VLOOKUP($AC38,デモテーブル[#All],3,FALSE)</f>
        <v>1株式・投信等</v>
      </c>
      <c r="AW38" s="34" t="str">
        <f>VLOOKUP($AC38,デモテーブル[#All],4,FALSE)</f>
        <v>1株式</v>
      </c>
      <c r="AX38" s="34" t="str">
        <f>VLOOKUP($AC38,デモテーブル[#All],5,FALSE)</f>
        <v>債券</v>
      </c>
      <c r="AY38" s="34" t="str">
        <f>VLOOKUP($AC38,デモテーブル[#All],6,FALSE)</f>
        <v>米国・社債</v>
      </c>
      <c r="AZ38" s="34" t="str">
        <f>VLOOKUP($AC38,デモテーブル[#All],7,FALSE)</f>
        <v>02 米ドル（円換算）</v>
      </c>
    </row>
    <row r="39" spans="2:52">
      <c r="B39" s="6">
        <v>44697</v>
      </c>
      <c r="C39" s="7">
        <v>38</v>
      </c>
      <c r="D39" s="95" t="s">
        <v>39</v>
      </c>
      <c r="E39" s="21" t="s">
        <v>50</v>
      </c>
      <c r="F39" s="34"/>
      <c r="G39" s="33" t="s">
        <v>82</v>
      </c>
      <c r="H39" s="46" t="s">
        <v>83</v>
      </c>
      <c r="I39" s="46">
        <v>23</v>
      </c>
      <c r="J39" s="46">
        <v>32.479999999999997</v>
      </c>
      <c r="K39" s="46">
        <v>33.130000000000003</v>
      </c>
      <c r="L39" s="46" t="s">
        <v>804</v>
      </c>
      <c r="M39" s="46" t="s">
        <v>382</v>
      </c>
      <c r="N39" s="46" t="s">
        <v>805</v>
      </c>
      <c r="O39" s="4">
        <v>0.02</v>
      </c>
      <c r="P39" s="46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9" t="s">
        <v>67</v>
      </c>
      <c r="AB39" s="34"/>
      <c r="AC39" s="35" t="str">
        <f t="shared" si="18"/>
        <v>PFF</v>
      </c>
      <c r="AD39" s="34" t="str">
        <f>VLOOKUP($AC39,デモテーブル[#All],2,FALSE)</f>
        <v>PFF iシェアーズ優先株式&amp;インカム証券ETF</v>
      </c>
      <c r="AE39" s="34"/>
      <c r="AF39" s="34">
        <f t="shared" si="20"/>
        <v>23</v>
      </c>
      <c r="AG39" s="34"/>
      <c r="AH39" s="36">
        <f t="shared" si="21"/>
        <v>32.479999999999997</v>
      </c>
      <c r="AI39" s="36"/>
      <c r="AJ39" s="36">
        <f t="shared" si="22"/>
        <v>33.130000000000003</v>
      </c>
      <c r="AK39" s="37"/>
      <c r="AL39" s="34"/>
      <c r="AM39" s="34"/>
      <c r="AN39" s="34">
        <f t="shared" si="23"/>
        <v>0</v>
      </c>
      <c r="AO39" s="34"/>
      <c r="AP39" s="36">
        <f t="shared" si="24"/>
        <v>98197</v>
      </c>
      <c r="AQ39" s="34"/>
      <c r="AR39" s="36">
        <f t="shared" si="25"/>
        <v>1927</v>
      </c>
      <c r="AS39" s="47">
        <f t="shared" si="26"/>
        <v>2.0016619923132854E-2</v>
      </c>
      <c r="AT39" s="9"/>
      <c r="AU39" s="9"/>
      <c r="AV39" s="34" t="str">
        <f>VLOOKUP($AC39,デモテーブル[#All],3,FALSE)</f>
        <v>1株式・投信等</v>
      </c>
      <c r="AW39" s="34" t="str">
        <f>VLOOKUP($AC39,デモテーブル[#All],4,FALSE)</f>
        <v>1株式</v>
      </c>
      <c r="AX39" s="34" t="str">
        <f>VLOOKUP($AC39,デモテーブル[#All],5,FALSE)</f>
        <v>高配当ETF</v>
      </c>
      <c r="AY39" s="34" t="str">
        <f>VLOOKUP($AC39,デモテーブル[#All],6,FALSE)</f>
        <v>高配当ETF</v>
      </c>
      <c r="AZ39" s="34" t="str">
        <f>VLOOKUP($AC39,デモテーブル[#All],7,FALSE)</f>
        <v>02 米ドル（円換算）</v>
      </c>
    </row>
    <row r="40" spans="2:52">
      <c r="B40" s="6">
        <v>44697</v>
      </c>
      <c r="C40" s="7">
        <v>39</v>
      </c>
      <c r="D40" s="95" t="s">
        <v>39</v>
      </c>
      <c r="E40" s="21" t="s">
        <v>50</v>
      </c>
      <c r="F40" s="34"/>
      <c r="G40" s="33" t="s">
        <v>659</v>
      </c>
      <c r="H40" s="46" t="s">
        <v>806</v>
      </c>
      <c r="I40" s="46">
        <v>13</v>
      </c>
      <c r="J40" s="46">
        <v>39.619999999999997</v>
      </c>
      <c r="K40" s="46">
        <v>33.39</v>
      </c>
      <c r="L40" s="46" t="s">
        <v>807</v>
      </c>
      <c r="M40" s="46" t="s">
        <v>382</v>
      </c>
      <c r="N40" s="46" t="s">
        <v>808</v>
      </c>
      <c r="O40" s="4">
        <v>-0.15720000000000001</v>
      </c>
      <c r="P40" s="46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9" t="s">
        <v>67</v>
      </c>
      <c r="AB40" s="34"/>
      <c r="AC40" s="35" t="str">
        <f t="shared" si="18"/>
        <v>SPTL</v>
      </c>
      <c r="AD40" s="34" t="str">
        <f>VLOOKUP($AC40,デモテーブル[#All],2,FALSE)</f>
        <v>SPDR ポートフォリオ米国長期国債ETF</v>
      </c>
      <c r="AE40" s="34"/>
      <c r="AF40" s="34">
        <f t="shared" si="20"/>
        <v>13</v>
      </c>
      <c r="AG40" s="34"/>
      <c r="AH40" s="36">
        <f t="shared" si="21"/>
        <v>39.619999999999997</v>
      </c>
      <c r="AI40" s="36"/>
      <c r="AJ40" s="36">
        <f t="shared" si="22"/>
        <v>33.39</v>
      </c>
      <c r="AK40" s="37"/>
      <c r="AL40" s="34"/>
      <c r="AM40" s="34"/>
      <c r="AN40" s="34">
        <f t="shared" si="23"/>
        <v>0</v>
      </c>
      <c r="AO40" s="34"/>
      <c r="AP40" s="36">
        <f t="shared" si="24"/>
        <v>55938</v>
      </c>
      <c r="AQ40" s="34"/>
      <c r="AR40" s="36">
        <f t="shared" si="25"/>
        <v>-10437</v>
      </c>
      <c r="AS40" s="47">
        <f t="shared" si="26"/>
        <v>-0.15724293785310733</v>
      </c>
      <c r="AT40" s="9"/>
      <c r="AU40" s="9"/>
      <c r="AV40" s="34" t="str">
        <f>VLOOKUP($AC40,デモテーブル[#All],3,FALSE)</f>
        <v>2現金・米国債など</v>
      </c>
      <c r="AW40" s="34" t="str">
        <f>VLOOKUP($AC40,デモテーブル[#All],4,FALSE)</f>
        <v>2米国債など</v>
      </c>
      <c r="AX40" s="34" t="str">
        <f>VLOOKUP($AC40,デモテーブル[#All],5,FALSE)</f>
        <v>債券</v>
      </c>
      <c r="AY40" s="34" t="str">
        <f>VLOOKUP($AC40,デモテーブル[#All],6,FALSE)</f>
        <v>米国債</v>
      </c>
      <c r="AZ40" s="34" t="str">
        <f>VLOOKUP($AC40,デモテーブル[#All],7,FALSE)</f>
        <v>02 米ドル（円換算）</v>
      </c>
    </row>
    <row r="41" spans="2:52">
      <c r="B41" s="6">
        <v>44697</v>
      </c>
      <c r="C41" s="7">
        <v>40</v>
      </c>
      <c r="D41" s="95" t="s">
        <v>39</v>
      </c>
      <c r="E41" s="21" t="s">
        <v>50</v>
      </c>
      <c r="F41" s="34"/>
      <c r="G41" s="33" t="s">
        <v>84</v>
      </c>
      <c r="H41" s="46" t="s">
        <v>85</v>
      </c>
      <c r="I41" s="46">
        <v>11</v>
      </c>
      <c r="J41" s="46">
        <v>140.19</v>
      </c>
      <c r="K41" s="46">
        <v>115.98</v>
      </c>
      <c r="L41" s="46" t="s">
        <v>809</v>
      </c>
      <c r="M41" s="46" t="s">
        <v>382</v>
      </c>
      <c r="N41" s="46" t="s">
        <v>810</v>
      </c>
      <c r="O41" s="4">
        <v>-0.17269999999999999</v>
      </c>
      <c r="P41" s="46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9" t="s">
        <v>67</v>
      </c>
      <c r="AB41" s="34"/>
      <c r="AC41" s="35" t="str">
        <f t="shared" si="18"/>
        <v>TLT</v>
      </c>
      <c r="AD41" s="34" t="str">
        <f>VLOOKUP($AC41,デモテーブル[#All],2,FALSE)</f>
        <v>iシェアーズ 米国国債 20年超 ETF</v>
      </c>
      <c r="AE41" s="34"/>
      <c r="AF41" s="34">
        <f t="shared" si="20"/>
        <v>11</v>
      </c>
      <c r="AG41" s="34"/>
      <c r="AH41" s="36">
        <f t="shared" si="21"/>
        <v>140.19</v>
      </c>
      <c r="AI41" s="36"/>
      <c r="AJ41" s="36">
        <f t="shared" si="22"/>
        <v>115.98</v>
      </c>
      <c r="AK41" s="37"/>
      <c r="AL41" s="34"/>
      <c r="AM41" s="34"/>
      <c r="AN41" s="34">
        <f t="shared" si="23"/>
        <v>0</v>
      </c>
      <c r="AO41" s="34"/>
      <c r="AP41" s="36">
        <f t="shared" si="24"/>
        <v>164409</v>
      </c>
      <c r="AQ41" s="34"/>
      <c r="AR41" s="36">
        <f t="shared" si="25"/>
        <v>-34319</v>
      </c>
      <c r="AS41" s="47">
        <f t="shared" si="26"/>
        <v>-0.17269332957610403</v>
      </c>
      <c r="AT41" s="9"/>
      <c r="AU41" s="9"/>
      <c r="AV41" s="34" t="str">
        <f>VLOOKUP($AC41,デモテーブル[#All],3,FALSE)</f>
        <v>2現金・米国債など</v>
      </c>
      <c r="AW41" s="34" t="str">
        <f>VLOOKUP($AC41,デモテーブル[#All],4,FALSE)</f>
        <v>2米国債など</v>
      </c>
      <c r="AX41" s="34" t="str">
        <f>VLOOKUP($AC41,デモテーブル[#All],5,FALSE)</f>
        <v>債券</v>
      </c>
      <c r="AY41" s="34" t="str">
        <f>VLOOKUP($AC41,デモテーブル[#All],6,FALSE)</f>
        <v>米国債</v>
      </c>
      <c r="AZ41" s="34" t="str">
        <f>VLOOKUP($AC41,デモテーブル[#All],7,FALSE)</f>
        <v>02 米ドル（円換算）</v>
      </c>
    </row>
    <row r="42" spans="2:52">
      <c r="B42" s="6">
        <v>44697</v>
      </c>
      <c r="C42" s="7">
        <v>41</v>
      </c>
      <c r="D42" s="95" t="s">
        <v>39</v>
      </c>
      <c r="E42" s="21" t="s">
        <v>50</v>
      </c>
      <c r="F42" s="34"/>
      <c r="G42" s="33" t="s">
        <v>86</v>
      </c>
      <c r="H42" s="46" t="s">
        <v>87</v>
      </c>
      <c r="I42" s="46">
        <v>13</v>
      </c>
      <c r="J42" s="46">
        <v>83.78</v>
      </c>
      <c r="K42" s="46">
        <v>70.89</v>
      </c>
      <c r="L42" s="46" t="s">
        <v>811</v>
      </c>
      <c r="M42" s="46" t="s">
        <v>382</v>
      </c>
      <c r="N42" s="46" t="s">
        <v>812</v>
      </c>
      <c r="O42" s="4">
        <v>-0.15390000000000001</v>
      </c>
      <c r="P42" s="46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9" t="s">
        <v>67</v>
      </c>
      <c r="AB42" s="34"/>
      <c r="AC42" s="35" t="str">
        <f t="shared" si="18"/>
        <v>VGLT</v>
      </c>
      <c r="AD42" s="34" t="str">
        <f>VLOOKUP($AC42,デモテーブル[#All],2,FALSE)</f>
        <v>バンガード 米国長期国債 ETF</v>
      </c>
      <c r="AE42" s="34"/>
      <c r="AF42" s="34">
        <f t="shared" si="20"/>
        <v>13</v>
      </c>
      <c r="AG42" s="34"/>
      <c r="AH42" s="36">
        <f t="shared" si="21"/>
        <v>83.78</v>
      </c>
      <c r="AI42" s="36"/>
      <c r="AJ42" s="36">
        <f t="shared" si="22"/>
        <v>70.89</v>
      </c>
      <c r="AK42" s="37"/>
      <c r="AL42" s="34"/>
      <c r="AM42" s="34"/>
      <c r="AN42" s="34">
        <f t="shared" si="23"/>
        <v>0</v>
      </c>
      <c r="AO42" s="34"/>
      <c r="AP42" s="36">
        <f t="shared" si="24"/>
        <v>118762</v>
      </c>
      <c r="AQ42" s="34"/>
      <c r="AR42" s="36">
        <f t="shared" si="25"/>
        <v>-21595</v>
      </c>
      <c r="AS42" s="47">
        <f t="shared" si="26"/>
        <v>-0.15385766295945338</v>
      </c>
      <c r="AT42" s="9"/>
      <c r="AU42" s="9"/>
      <c r="AV42" s="34" t="str">
        <f>VLOOKUP($AC42,デモテーブル[#All],3,FALSE)</f>
        <v>2現金・米国債など</v>
      </c>
      <c r="AW42" s="34" t="str">
        <f>VLOOKUP($AC42,デモテーブル[#All],4,FALSE)</f>
        <v>2米国債など</v>
      </c>
      <c r="AX42" s="34" t="str">
        <f>VLOOKUP($AC42,デモテーブル[#All],5,FALSE)</f>
        <v>債券</v>
      </c>
      <c r="AY42" s="34" t="str">
        <f>VLOOKUP($AC42,デモテーブル[#All],6,FALSE)</f>
        <v>米国債</v>
      </c>
      <c r="AZ42" s="34" t="str">
        <f>VLOOKUP($AC42,デモテーブル[#All],7,FALSE)</f>
        <v>02 米ドル（円換算）</v>
      </c>
    </row>
    <row r="43" spans="2:52">
      <c r="B43" s="6">
        <v>44697</v>
      </c>
      <c r="C43" s="7">
        <v>42</v>
      </c>
      <c r="D43" s="95" t="s">
        <v>39</v>
      </c>
      <c r="E43" s="21" t="s">
        <v>50</v>
      </c>
      <c r="F43" s="34"/>
      <c r="G43" s="33" t="s">
        <v>88</v>
      </c>
      <c r="H43" s="46" t="s">
        <v>89</v>
      </c>
      <c r="I43" s="46">
        <v>4</v>
      </c>
      <c r="J43" s="46">
        <v>44.63</v>
      </c>
      <c r="K43" s="46">
        <v>80.78</v>
      </c>
      <c r="L43" s="46" t="s">
        <v>813</v>
      </c>
      <c r="M43" s="46" t="s">
        <v>382</v>
      </c>
      <c r="N43" s="46" t="s">
        <v>814</v>
      </c>
      <c r="O43" s="4">
        <v>0.81</v>
      </c>
      <c r="P43" s="46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9" t="s">
        <v>67</v>
      </c>
      <c r="AB43" s="34"/>
      <c r="AC43" s="35" t="str">
        <f t="shared" si="18"/>
        <v>XLE</v>
      </c>
      <c r="AD43" s="34" t="str">
        <f>VLOOKUP($AC43,デモテーブル[#All],2,FALSE)</f>
        <v>XLE エネルギーセレクトセクターSPDRファンド</v>
      </c>
      <c r="AE43" s="34"/>
      <c r="AF43" s="34">
        <f t="shared" si="20"/>
        <v>4</v>
      </c>
      <c r="AG43" s="34"/>
      <c r="AH43" s="36">
        <f t="shared" si="21"/>
        <v>44.63</v>
      </c>
      <c r="AI43" s="36"/>
      <c r="AJ43" s="36">
        <f t="shared" si="22"/>
        <v>80.78</v>
      </c>
      <c r="AK43" s="37"/>
      <c r="AL43" s="34"/>
      <c r="AM43" s="34"/>
      <c r="AN43" s="34">
        <f t="shared" si="23"/>
        <v>0</v>
      </c>
      <c r="AO43" s="34"/>
      <c r="AP43" s="36">
        <f t="shared" si="24"/>
        <v>41640</v>
      </c>
      <c r="AQ43" s="34"/>
      <c r="AR43" s="36">
        <f t="shared" si="25"/>
        <v>18635</v>
      </c>
      <c r="AS43" s="47">
        <f t="shared" si="26"/>
        <v>0.81004129537057157</v>
      </c>
      <c r="AT43" s="9"/>
      <c r="AU43" s="9"/>
      <c r="AV43" s="34" t="str">
        <f>VLOOKUP($AC43,デモテーブル[#All],3,FALSE)</f>
        <v>1株式・投信等</v>
      </c>
      <c r="AW43" s="34" t="str">
        <f>VLOOKUP($AC43,デモテーブル[#All],4,FALSE)</f>
        <v>1株式</v>
      </c>
      <c r="AX43" s="34" t="str">
        <f>VLOOKUP($AC43,デモテーブル[#All],5,FALSE)</f>
        <v>エネルギー</v>
      </c>
      <c r="AY43" s="34" t="str">
        <f>VLOOKUP($AC43,デモテーブル[#All],6,FALSE)</f>
        <v>エネルギー</v>
      </c>
      <c r="AZ43" s="34" t="str">
        <f>VLOOKUP($AC43,デモテーブル[#All],7,FALSE)</f>
        <v>02 米ドル（円換算）</v>
      </c>
    </row>
    <row r="44" spans="2:52" ht="13.5" customHeight="1">
      <c r="B44" s="6">
        <v>44697</v>
      </c>
      <c r="C44" s="7">
        <v>43</v>
      </c>
      <c r="D44" s="95" t="s">
        <v>39</v>
      </c>
      <c r="E44" s="21" t="s">
        <v>50</v>
      </c>
      <c r="F44" s="34"/>
      <c r="H44" s="46"/>
      <c r="I44" s="46"/>
      <c r="J44" s="46"/>
      <c r="K44" s="46"/>
      <c r="L44" s="46"/>
      <c r="M44" s="46"/>
      <c r="N44" s="46"/>
      <c r="O44" s="4"/>
      <c r="P44" s="46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9" t="s">
        <v>67</v>
      </c>
      <c r="AB44" s="34"/>
      <c r="AC44" s="35" t="str">
        <f t="shared" si="18"/>
        <v>0</v>
      </c>
      <c r="AD44" s="34" t="e">
        <f>VLOOKUP($AC44,デモテーブル[#All],2,FALSE)</f>
        <v>#N/A</v>
      </c>
      <c r="AE44" s="34"/>
      <c r="AF44" s="34">
        <f t="shared" si="20"/>
        <v>0</v>
      </c>
      <c r="AG44" s="34"/>
      <c r="AH44" s="36">
        <f t="shared" si="21"/>
        <v>0</v>
      </c>
      <c r="AI44" s="36"/>
      <c r="AJ44" s="36">
        <f t="shared" si="22"/>
        <v>0</v>
      </c>
      <c r="AK44" s="37"/>
      <c r="AL44" s="34"/>
      <c r="AM44" s="34"/>
      <c r="AN44" s="34" t="str">
        <f t="shared" si="23"/>
        <v/>
      </c>
      <c r="AO44" s="34"/>
      <c r="AP44" s="36" t="str">
        <f t="shared" si="24"/>
        <v/>
      </c>
      <c r="AQ44" s="34"/>
      <c r="AR44" s="36" t="str">
        <f t="shared" si="25"/>
        <v/>
      </c>
      <c r="AS44" s="47" t="e">
        <f t="shared" si="26"/>
        <v>#VALUE!</v>
      </c>
      <c r="AT44" s="9"/>
      <c r="AU44" s="9"/>
      <c r="AV44" s="34" t="e">
        <f>VLOOKUP($AC44,デモテーブル[#All],3,FALSE)</f>
        <v>#N/A</v>
      </c>
      <c r="AW44" s="34" t="e">
        <f>VLOOKUP($AC44,デモテーブル[#All],4,FALSE)</f>
        <v>#N/A</v>
      </c>
      <c r="AX44" s="34" t="e">
        <f>VLOOKUP($AC44,デモテーブル[#All],5,FALSE)</f>
        <v>#N/A</v>
      </c>
      <c r="AY44" s="34" t="e">
        <f>VLOOKUP($AC44,デモテーブル[#All],6,FALSE)</f>
        <v>#N/A</v>
      </c>
      <c r="AZ44" s="34" t="e">
        <f>VLOOKUP($AC44,デモテーブル[#All],7,FALSE)</f>
        <v>#N/A</v>
      </c>
    </row>
    <row r="45" spans="2:52">
      <c r="B45" s="6">
        <v>44697</v>
      </c>
      <c r="C45" s="7">
        <v>44</v>
      </c>
      <c r="D45" s="95" t="s">
        <v>39</v>
      </c>
      <c r="E45" s="21" t="s">
        <v>50</v>
      </c>
      <c r="F45" s="34"/>
      <c r="H45" s="46"/>
      <c r="I45" s="46"/>
      <c r="J45" s="46"/>
      <c r="K45" s="46"/>
      <c r="L45" s="46"/>
      <c r="M45" s="46"/>
      <c r="N45" s="46"/>
      <c r="O45" s="4"/>
      <c r="P45" s="46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9" t="s">
        <v>67</v>
      </c>
      <c r="AB45" s="34"/>
      <c r="AC45" s="35" t="str">
        <f t="shared" si="18"/>
        <v>0</v>
      </c>
      <c r="AD45" s="34" t="e">
        <f>VLOOKUP($AC45,デモテーブル[#All],2,FALSE)</f>
        <v>#N/A</v>
      </c>
      <c r="AE45" s="34"/>
      <c r="AF45" s="34">
        <f t="shared" si="20"/>
        <v>0</v>
      </c>
      <c r="AG45" s="34"/>
      <c r="AH45" s="36">
        <f t="shared" si="21"/>
        <v>0</v>
      </c>
      <c r="AI45" s="36"/>
      <c r="AJ45" s="36">
        <f t="shared" si="22"/>
        <v>0</v>
      </c>
      <c r="AK45" s="37"/>
      <c r="AL45" s="34"/>
      <c r="AM45" s="34"/>
      <c r="AN45" s="34" t="str">
        <f t="shared" si="23"/>
        <v/>
      </c>
      <c r="AO45" s="34"/>
      <c r="AP45" s="36" t="str">
        <f t="shared" si="24"/>
        <v/>
      </c>
      <c r="AQ45" s="34"/>
      <c r="AR45" s="36" t="str">
        <f t="shared" si="25"/>
        <v/>
      </c>
      <c r="AS45" s="47" t="e">
        <f t="shared" si="26"/>
        <v>#VALUE!</v>
      </c>
      <c r="AT45" s="9"/>
      <c r="AU45" s="9"/>
      <c r="AV45" s="34" t="e">
        <f>VLOOKUP($AC45,デモテーブル[#All],3,FALSE)</f>
        <v>#N/A</v>
      </c>
      <c r="AW45" s="34" t="e">
        <f>VLOOKUP($AC45,デモテーブル[#All],4,FALSE)</f>
        <v>#N/A</v>
      </c>
      <c r="AX45" s="34" t="e">
        <f>VLOOKUP($AC45,デモテーブル[#All],5,FALSE)</f>
        <v>#N/A</v>
      </c>
      <c r="AY45" s="34" t="e">
        <f>VLOOKUP($AC45,デモテーブル[#All],6,FALSE)</f>
        <v>#N/A</v>
      </c>
      <c r="AZ45" s="34" t="e">
        <f>VLOOKUP($AC45,デモテーブル[#All],7,FALSE)</f>
        <v>#N/A</v>
      </c>
    </row>
    <row r="46" spans="2:52">
      <c r="B46" s="6">
        <v>44697</v>
      </c>
      <c r="C46" s="7">
        <v>45</v>
      </c>
      <c r="D46" s="95" t="s">
        <v>39</v>
      </c>
      <c r="E46" s="21" t="s">
        <v>50</v>
      </c>
      <c r="F46" s="34"/>
      <c r="H46" s="46"/>
      <c r="I46" s="46"/>
      <c r="J46" s="46"/>
      <c r="K46" s="46"/>
      <c r="L46" s="46"/>
      <c r="M46" s="46"/>
      <c r="N46" s="46"/>
      <c r="O46" s="4"/>
      <c r="P46" s="46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9" t="s">
        <v>67</v>
      </c>
      <c r="AB46" s="34"/>
      <c r="AC46" s="35" t="str">
        <f t="shared" si="18"/>
        <v>0</v>
      </c>
      <c r="AD46" s="34" t="e">
        <f>VLOOKUP($AC46,デモテーブル[#All],2,FALSE)</f>
        <v>#N/A</v>
      </c>
      <c r="AE46" s="34"/>
      <c r="AF46" s="34">
        <f t="shared" si="20"/>
        <v>0</v>
      </c>
      <c r="AG46" s="34"/>
      <c r="AH46" s="36">
        <f t="shared" si="21"/>
        <v>0</v>
      </c>
      <c r="AI46" s="36"/>
      <c r="AJ46" s="36">
        <f t="shared" si="22"/>
        <v>0</v>
      </c>
      <c r="AK46" s="37"/>
      <c r="AL46" s="34"/>
      <c r="AM46" s="34"/>
      <c r="AN46" s="34" t="str">
        <f t="shared" si="23"/>
        <v/>
      </c>
      <c r="AO46" s="34"/>
      <c r="AP46" s="36" t="str">
        <f t="shared" si="24"/>
        <v/>
      </c>
      <c r="AQ46" s="34"/>
      <c r="AR46" s="36" t="str">
        <f t="shared" si="25"/>
        <v/>
      </c>
      <c r="AS46" s="47" t="e">
        <f t="shared" si="26"/>
        <v>#VALUE!</v>
      </c>
      <c r="AT46" s="9"/>
      <c r="AU46" s="9"/>
      <c r="AV46" s="34" t="e">
        <f>VLOOKUP($AC46,デモテーブル[#All],3,FALSE)</f>
        <v>#N/A</v>
      </c>
      <c r="AW46" s="34" t="e">
        <f>VLOOKUP($AC46,デモテーブル[#All],4,FALSE)</f>
        <v>#N/A</v>
      </c>
      <c r="AX46" s="34" t="e">
        <f>VLOOKUP($AC46,デモテーブル[#All],5,FALSE)</f>
        <v>#N/A</v>
      </c>
      <c r="AY46" s="34" t="e">
        <f>VLOOKUP($AC46,デモテーブル[#All],6,FALSE)</f>
        <v>#N/A</v>
      </c>
      <c r="AZ46" s="34" t="e">
        <f>VLOOKUP($AC46,デモテーブル[#All],7,FALSE)</f>
        <v>#N/A</v>
      </c>
    </row>
    <row r="47" spans="2:52">
      <c r="B47" s="6">
        <v>44697</v>
      </c>
      <c r="C47" s="7">
        <v>46</v>
      </c>
      <c r="D47" s="95" t="s">
        <v>39</v>
      </c>
      <c r="E47" s="21" t="s">
        <v>50</v>
      </c>
      <c r="F47" s="34"/>
      <c r="G47" s="35"/>
      <c r="H47" s="34"/>
      <c r="I47" s="34"/>
      <c r="J47" s="34"/>
      <c r="K47" s="34"/>
      <c r="L47" s="34"/>
      <c r="M47" s="34"/>
      <c r="N47" s="34"/>
      <c r="O47" s="47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9" t="s">
        <v>67</v>
      </c>
      <c r="AB47" s="34"/>
      <c r="AC47" s="35" t="str">
        <f t="shared" si="18"/>
        <v>0</v>
      </c>
      <c r="AD47" s="34" t="e">
        <f>VLOOKUP($AC47,デモテーブル[#All],2,FALSE)</f>
        <v>#N/A</v>
      </c>
      <c r="AE47" s="34"/>
      <c r="AF47" s="34">
        <f t="shared" si="20"/>
        <v>0</v>
      </c>
      <c r="AG47" s="34"/>
      <c r="AH47" s="36">
        <f t="shared" si="21"/>
        <v>0</v>
      </c>
      <c r="AI47" s="36"/>
      <c r="AJ47" s="36">
        <f t="shared" si="22"/>
        <v>0</v>
      </c>
      <c r="AK47" s="37"/>
      <c r="AL47" s="34"/>
      <c r="AM47" s="34"/>
      <c r="AN47" s="34" t="str">
        <f t="shared" si="23"/>
        <v/>
      </c>
      <c r="AO47" s="34"/>
      <c r="AP47" s="36" t="str">
        <f t="shared" si="24"/>
        <v/>
      </c>
      <c r="AQ47" s="34"/>
      <c r="AR47" s="36" t="str">
        <f t="shared" si="25"/>
        <v/>
      </c>
      <c r="AS47" s="47" t="e">
        <f t="shared" si="26"/>
        <v>#VALUE!</v>
      </c>
      <c r="AT47" s="9"/>
      <c r="AU47" s="9"/>
      <c r="AV47" s="34" t="e">
        <f>VLOOKUP($AC47,デモテーブル[#All],3,FALSE)</f>
        <v>#N/A</v>
      </c>
      <c r="AW47" s="34" t="e">
        <f>VLOOKUP($AC47,デモテーブル[#All],4,FALSE)</f>
        <v>#N/A</v>
      </c>
      <c r="AX47" s="34" t="e">
        <f>VLOOKUP($AC47,デモテーブル[#All],5,FALSE)</f>
        <v>#N/A</v>
      </c>
      <c r="AY47" s="34" t="e">
        <f>VLOOKUP($AC47,デモテーブル[#All],6,FALSE)</f>
        <v>#N/A</v>
      </c>
      <c r="AZ47" s="34" t="e">
        <f>VLOOKUP($AC47,デモテーブル[#All],7,FALSE)</f>
        <v>#N/A</v>
      </c>
    </row>
    <row r="48" spans="2:52" ht="19.5" thickBot="1">
      <c r="B48" s="6">
        <v>44697</v>
      </c>
      <c r="C48" s="7">
        <v>47</v>
      </c>
      <c r="D48" s="95" t="s">
        <v>39</v>
      </c>
      <c r="E48" s="21" t="s">
        <v>50</v>
      </c>
      <c r="F48" s="13"/>
      <c r="G48" s="148"/>
      <c r="H48" s="38" t="s">
        <v>90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48"/>
      <c r="AB48" s="25"/>
      <c r="AC48" s="49"/>
      <c r="AD48" s="25"/>
      <c r="AE48" s="25"/>
      <c r="AF48" s="25"/>
      <c r="AG48" s="25"/>
      <c r="AH48" s="28"/>
      <c r="AI48" s="25"/>
      <c r="AJ48" s="25"/>
      <c r="AK48" s="29"/>
      <c r="AL48" s="25"/>
      <c r="AM48" s="25"/>
      <c r="AN48" s="25"/>
      <c r="AO48" s="25"/>
      <c r="AP48" s="28"/>
      <c r="AQ48" s="25"/>
      <c r="AR48" s="28"/>
      <c r="AS48" s="154"/>
      <c r="AT48" s="9"/>
      <c r="AU48" s="9"/>
      <c r="AV48" s="25"/>
      <c r="AW48" s="25"/>
      <c r="AX48" s="25"/>
      <c r="AY48" s="25"/>
      <c r="AZ48" s="25"/>
    </row>
    <row r="49" spans="2:52" ht="20.25" thickTop="1" thickBot="1">
      <c r="B49" s="6">
        <v>44697</v>
      </c>
      <c r="C49" s="7">
        <v>48</v>
      </c>
      <c r="D49" s="95" t="s">
        <v>39</v>
      </c>
      <c r="E49" s="21" t="s">
        <v>50</v>
      </c>
      <c r="F49" s="13"/>
      <c r="G49" s="147"/>
      <c r="H49" s="30" t="s">
        <v>52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48"/>
      <c r="AB49" s="179" t="s">
        <v>742</v>
      </c>
      <c r="AC49" s="179"/>
      <c r="AD49" s="180"/>
      <c r="AE49" s="25"/>
      <c r="AF49" s="25"/>
      <c r="AG49" s="25"/>
      <c r="AH49" s="28"/>
      <c r="AI49" s="25"/>
      <c r="AJ49" s="25"/>
      <c r="AK49" s="29"/>
      <c r="AL49" s="25"/>
      <c r="AM49" s="25"/>
      <c r="AN49" s="25"/>
      <c r="AO49" s="25"/>
      <c r="AP49" s="28"/>
      <c r="AQ49" s="25"/>
      <c r="AR49" s="28"/>
      <c r="AS49" s="154"/>
      <c r="AT49" s="9"/>
      <c r="AU49" s="9"/>
      <c r="AV49" s="25"/>
      <c r="AW49" s="25"/>
      <c r="AX49" s="25"/>
      <c r="AY49" s="25"/>
      <c r="AZ49" s="25"/>
    </row>
    <row r="50" spans="2:52" ht="18.75" customHeight="1">
      <c r="B50" s="6">
        <v>44697</v>
      </c>
      <c r="C50" s="7">
        <v>49</v>
      </c>
      <c r="D50" s="95" t="s">
        <v>39</v>
      </c>
      <c r="E50" s="21" t="s">
        <v>50</v>
      </c>
      <c r="F50" s="10" t="s">
        <v>741</v>
      </c>
      <c r="G50" s="10"/>
      <c r="H50" s="42" t="s">
        <v>736</v>
      </c>
      <c r="I50" s="43" t="s">
        <v>59</v>
      </c>
      <c r="J50" s="84" t="s">
        <v>60</v>
      </c>
      <c r="K50" s="84" t="s">
        <v>91</v>
      </c>
      <c r="L50" s="84" t="s">
        <v>61</v>
      </c>
      <c r="M50" s="84" t="s">
        <v>31</v>
      </c>
      <c r="N50" s="84" t="s">
        <v>62</v>
      </c>
      <c r="O50" s="84" t="s">
        <v>63</v>
      </c>
      <c r="P50" s="84" t="s">
        <v>64</v>
      </c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48"/>
      <c r="AB50" s="25"/>
      <c r="AC50" s="26" t="s">
        <v>57</v>
      </c>
      <c r="AD50" s="27" t="s">
        <v>58</v>
      </c>
      <c r="AE50" s="27"/>
      <c r="AF50" s="27"/>
      <c r="AG50" s="27"/>
      <c r="AH50" s="40"/>
      <c r="AI50" s="27"/>
      <c r="AJ50" s="27"/>
      <c r="AK50" s="41"/>
      <c r="AL50" s="25"/>
      <c r="AM50" s="25"/>
      <c r="AN50" s="25"/>
      <c r="AO50" s="25"/>
      <c r="AP50" s="28"/>
      <c r="AQ50" s="25"/>
      <c r="AR50" s="28"/>
      <c r="AS50" s="41"/>
      <c r="AT50" s="9"/>
      <c r="AU50" s="9"/>
      <c r="AV50" s="25"/>
      <c r="AW50" s="25"/>
      <c r="AX50" s="25"/>
      <c r="AY50" s="25"/>
      <c r="AZ50" s="25"/>
    </row>
    <row r="51" spans="2:52" ht="19.5" thickBot="1">
      <c r="B51" s="6">
        <v>44697</v>
      </c>
      <c r="C51" s="7">
        <v>50</v>
      </c>
      <c r="D51" s="95" t="s">
        <v>39</v>
      </c>
      <c r="E51" s="21" t="s">
        <v>50</v>
      </c>
      <c r="F51" s="13"/>
      <c r="G51" s="149"/>
      <c r="H51" s="44"/>
      <c r="I51" s="45"/>
      <c r="J51" s="85"/>
      <c r="K51" s="85"/>
      <c r="L51" s="85"/>
      <c r="M51" s="85"/>
      <c r="N51" s="85"/>
      <c r="O51" s="85"/>
      <c r="P51" s="85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48"/>
      <c r="AB51" s="25"/>
      <c r="AC51" s="140" t="s">
        <v>28</v>
      </c>
      <c r="AD51" s="141" t="s">
        <v>29</v>
      </c>
      <c r="AE51" s="142" t="s">
        <v>726</v>
      </c>
      <c r="AF51" s="143" t="s">
        <v>727</v>
      </c>
      <c r="AG51" t="s">
        <v>728</v>
      </c>
      <c r="AH51" s="144" t="s">
        <v>729</v>
      </c>
      <c r="AI51" t="s">
        <v>728</v>
      </c>
      <c r="AJ51" s="145" t="s">
        <v>30</v>
      </c>
      <c r="AK51" t="s">
        <v>728</v>
      </c>
      <c r="AL51" t="s">
        <v>730</v>
      </c>
      <c r="AM51" t="s">
        <v>731</v>
      </c>
      <c r="AN51" t="s">
        <v>31</v>
      </c>
      <c r="AO51" t="s">
        <v>728</v>
      </c>
      <c r="AP51" s="146" t="s">
        <v>732</v>
      </c>
      <c r="AQ51" t="s">
        <v>733</v>
      </c>
      <c r="AR51" s="146" t="s">
        <v>734</v>
      </c>
      <c r="AS51" s="4" t="s">
        <v>735</v>
      </c>
      <c r="AT51" s="9"/>
      <c r="AU51" s="9"/>
      <c r="AV51" s="25"/>
      <c r="AW51" s="25"/>
      <c r="AX51" s="25"/>
      <c r="AY51" s="25"/>
      <c r="AZ51" s="25"/>
    </row>
    <row r="52" spans="2:52">
      <c r="B52" s="6">
        <v>44697</v>
      </c>
      <c r="C52" s="7">
        <v>51</v>
      </c>
      <c r="D52" s="95" t="s">
        <v>39</v>
      </c>
      <c r="E52" s="21" t="s">
        <v>50</v>
      </c>
      <c r="F52" s="34"/>
      <c r="G52" s="10" t="s">
        <v>40</v>
      </c>
      <c r="H52" s="33" t="s">
        <v>92</v>
      </c>
      <c r="I52" s="46">
        <v>198531</v>
      </c>
      <c r="J52" s="46">
        <v>15111</v>
      </c>
      <c r="K52" s="46">
        <v>16581</v>
      </c>
      <c r="L52" s="46" t="s">
        <v>93</v>
      </c>
      <c r="M52" s="46" t="s">
        <v>94</v>
      </c>
      <c r="N52" s="46" t="s">
        <v>95</v>
      </c>
      <c r="O52" s="4">
        <v>9.7299999999999998E-2</v>
      </c>
      <c r="P52" s="46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48" t="s">
        <v>96</v>
      </c>
      <c r="AB52" s="34"/>
      <c r="AC52" s="35" t="str">
        <f>H52</f>
        <v>SBI-SBI・V・S&amp;P500インデックス・ファンド</v>
      </c>
      <c r="AD52" s="34" t="str">
        <f>VLOOKUP($AC52,デモテーブル[#All],2,FALSE)</f>
        <v>ＳＢＩ－ＳＢＩ・Ｖ・Ｓ＆Ｐ５００インデックス・ファンド</v>
      </c>
      <c r="AE52" s="34"/>
      <c r="AF52" s="34">
        <f>I52</f>
        <v>198531</v>
      </c>
      <c r="AG52" s="34"/>
      <c r="AH52" s="36">
        <f>J52</f>
        <v>15111</v>
      </c>
      <c r="AI52" s="36"/>
      <c r="AJ52" s="36">
        <f>K52</f>
        <v>16581</v>
      </c>
      <c r="AK52" s="37"/>
      <c r="AL52" s="34"/>
      <c r="AM52" s="34"/>
      <c r="AN52" s="34">
        <f>IF(M52="","",VALUE(LEFT(M52,FIND("円",M52)-1)))</f>
        <v>2224</v>
      </c>
      <c r="AO52" s="34"/>
      <c r="AP52" s="36">
        <f>IF(L52="","",VALUE(LEFT(L52,FIND("円",L52)-1)))</f>
        <v>329184</v>
      </c>
      <c r="AQ52" s="34"/>
      <c r="AR52" s="36">
        <f>IF(N52="","",VALUE(LEFT(N52,FIND("円",N52)-1)))</f>
        <v>29184</v>
      </c>
      <c r="AS52" s="47">
        <f t="shared" ref="AS52" si="27">AR52/(AP52-AR52)</f>
        <v>9.7280000000000005E-2</v>
      </c>
      <c r="AT52" s="9"/>
      <c r="AU52" s="9"/>
      <c r="AV52" s="34" t="str">
        <f>VLOOKUP($AC52,デモテーブル[#All],3,FALSE)</f>
        <v>1株式・投信等</v>
      </c>
      <c r="AW52" s="34" t="str">
        <f>VLOOKUP($AC52,デモテーブル[#All],4,FALSE)</f>
        <v>1投信</v>
      </c>
      <c r="AX52" s="34" t="str">
        <f>VLOOKUP($AC52,デモテーブル[#All],5,FALSE)</f>
        <v>指数</v>
      </c>
      <c r="AY52" s="34" t="str">
        <f>VLOOKUP($AC52,デモテーブル[#All],6,FALSE)</f>
        <v>SP500指数</v>
      </c>
      <c r="AZ52" s="34" t="str">
        <f>VLOOKUP($AC52,デモテーブル[#All],7,FALSE)</f>
        <v>01 日本円</v>
      </c>
    </row>
    <row r="53" spans="2:52">
      <c r="B53" s="6">
        <v>44697</v>
      </c>
      <c r="C53" s="7">
        <v>52</v>
      </c>
      <c r="D53" s="95" t="s">
        <v>39</v>
      </c>
      <c r="E53" s="21" t="s">
        <v>50</v>
      </c>
      <c r="F53" s="34"/>
      <c r="G53" s="35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48" t="s">
        <v>96</v>
      </c>
      <c r="AB53" s="34"/>
      <c r="AC53" s="35">
        <f t="shared" ref="AC53:AC56" si="28">G53</f>
        <v>0</v>
      </c>
      <c r="AD53" s="34">
        <f t="shared" ref="AD53:AG56" si="29">G53</f>
        <v>0</v>
      </c>
      <c r="AE53" s="34">
        <f t="shared" si="29"/>
        <v>0</v>
      </c>
      <c r="AF53" s="34">
        <f t="shared" si="29"/>
        <v>0</v>
      </c>
      <c r="AG53" s="34">
        <f t="shared" si="29"/>
        <v>0</v>
      </c>
      <c r="AH53" s="36" t="str">
        <f t="shared" ref="AH53:AH56" si="30">IF(K53="","",VALUE(LEFT(K53,FIND("円",K53)-1)))</f>
        <v/>
      </c>
      <c r="AI53" s="36" t="str">
        <f t="shared" ref="AI53:AJ56" si="31">IF(L53="","",VALUE(LEFT(L53,FIND("円",L53)-1)))</f>
        <v/>
      </c>
      <c r="AJ53" s="36" t="str">
        <f t="shared" si="31"/>
        <v/>
      </c>
      <c r="AK53" s="37">
        <f t="shared" ref="AK53:AK56" si="32">N53</f>
        <v>0</v>
      </c>
      <c r="AL53" s="34"/>
      <c r="AM53" s="34"/>
      <c r="AN53" s="34"/>
      <c r="AO53" s="34"/>
      <c r="AP53" s="36"/>
      <c r="AQ53" s="34"/>
      <c r="AR53" s="36"/>
      <c r="AS53" s="47"/>
      <c r="AT53" s="9"/>
      <c r="AU53" s="9"/>
      <c r="AV53" s="34" t="e">
        <f>VLOOKUP($AC53,デモテーブル[#All],3,FALSE)</f>
        <v>#N/A</v>
      </c>
      <c r="AW53" s="34" t="e">
        <f>VLOOKUP($AC53,デモテーブル[#All],4,FALSE)</f>
        <v>#N/A</v>
      </c>
      <c r="AX53" s="34" t="e">
        <f>VLOOKUP($AC53,デモテーブル[#All],5,FALSE)</f>
        <v>#N/A</v>
      </c>
      <c r="AY53" s="34" t="e">
        <f>VLOOKUP($AC53,デモテーブル[#All],6,FALSE)</f>
        <v>#N/A</v>
      </c>
      <c r="AZ53" s="34" t="e">
        <f>VLOOKUP($AC53,デモテーブル[#All],7,FALSE)</f>
        <v>#N/A</v>
      </c>
    </row>
    <row r="54" spans="2:52">
      <c r="B54" s="6">
        <v>44697</v>
      </c>
      <c r="C54" s="7">
        <v>53</v>
      </c>
      <c r="D54" s="95" t="s">
        <v>39</v>
      </c>
      <c r="E54" s="21" t="s">
        <v>50</v>
      </c>
      <c r="F54" s="34"/>
      <c r="G54" s="35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48" t="s">
        <v>96</v>
      </c>
      <c r="AB54" s="34"/>
      <c r="AC54" s="35">
        <f t="shared" si="28"/>
        <v>0</v>
      </c>
      <c r="AD54" s="34">
        <f t="shared" si="29"/>
        <v>0</v>
      </c>
      <c r="AE54" s="34">
        <f t="shared" si="29"/>
        <v>0</v>
      </c>
      <c r="AF54" s="34">
        <f t="shared" si="29"/>
        <v>0</v>
      </c>
      <c r="AG54" s="34">
        <f t="shared" si="29"/>
        <v>0</v>
      </c>
      <c r="AH54" s="36" t="str">
        <f t="shared" si="30"/>
        <v/>
      </c>
      <c r="AI54" s="36" t="str">
        <f t="shared" si="31"/>
        <v/>
      </c>
      <c r="AJ54" s="36" t="str">
        <f t="shared" si="31"/>
        <v/>
      </c>
      <c r="AK54" s="37">
        <f t="shared" si="32"/>
        <v>0</v>
      </c>
      <c r="AL54" s="34"/>
      <c r="AM54" s="34"/>
      <c r="AN54" s="34"/>
      <c r="AO54" s="34"/>
      <c r="AP54" s="36"/>
      <c r="AQ54" s="34"/>
      <c r="AR54" s="36"/>
      <c r="AS54" s="47"/>
      <c r="AT54" s="9"/>
      <c r="AU54" s="9"/>
      <c r="AV54" s="34" t="e">
        <f>VLOOKUP($AC54,デモテーブル[#All],3,FALSE)</f>
        <v>#N/A</v>
      </c>
      <c r="AW54" s="34" t="e">
        <f>VLOOKUP($AC54,デモテーブル[#All],4,FALSE)</f>
        <v>#N/A</v>
      </c>
      <c r="AX54" s="34" t="e">
        <f>VLOOKUP($AC54,デモテーブル[#All],5,FALSE)</f>
        <v>#N/A</v>
      </c>
      <c r="AY54" s="34" t="e">
        <f>VLOOKUP($AC54,デモテーブル[#All],6,FALSE)</f>
        <v>#N/A</v>
      </c>
      <c r="AZ54" s="34" t="e">
        <f>VLOOKUP($AC54,デモテーブル[#All],7,FALSE)</f>
        <v>#N/A</v>
      </c>
    </row>
    <row r="55" spans="2:52">
      <c r="B55" s="6">
        <v>44697</v>
      </c>
      <c r="C55" s="7">
        <v>54</v>
      </c>
      <c r="D55" s="95" t="s">
        <v>39</v>
      </c>
      <c r="E55" s="21" t="s">
        <v>50</v>
      </c>
      <c r="F55" s="34"/>
      <c r="G55" s="35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48" t="s">
        <v>96</v>
      </c>
      <c r="AB55" s="34"/>
      <c r="AC55" s="35">
        <f t="shared" si="28"/>
        <v>0</v>
      </c>
      <c r="AD55" s="34">
        <f t="shared" si="29"/>
        <v>0</v>
      </c>
      <c r="AE55" s="34">
        <f t="shared" si="29"/>
        <v>0</v>
      </c>
      <c r="AF55" s="34">
        <f t="shared" si="29"/>
        <v>0</v>
      </c>
      <c r="AG55" s="34">
        <f t="shared" si="29"/>
        <v>0</v>
      </c>
      <c r="AH55" s="36" t="str">
        <f t="shared" si="30"/>
        <v/>
      </c>
      <c r="AI55" s="36" t="str">
        <f t="shared" si="31"/>
        <v/>
      </c>
      <c r="AJ55" s="36" t="str">
        <f t="shared" si="31"/>
        <v/>
      </c>
      <c r="AK55" s="37">
        <f t="shared" si="32"/>
        <v>0</v>
      </c>
      <c r="AL55" s="34"/>
      <c r="AM55" s="34"/>
      <c r="AN55" s="34"/>
      <c r="AO55" s="34"/>
      <c r="AP55" s="36"/>
      <c r="AQ55" s="34"/>
      <c r="AR55" s="36"/>
      <c r="AS55" s="47"/>
      <c r="AT55" s="9"/>
      <c r="AU55" s="9"/>
      <c r="AV55" s="34" t="e">
        <f>VLOOKUP($AC55,デモテーブル[#All],3,FALSE)</f>
        <v>#N/A</v>
      </c>
      <c r="AW55" s="34" t="e">
        <f>VLOOKUP($AC55,デモテーブル[#All],4,FALSE)</f>
        <v>#N/A</v>
      </c>
      <c r="AX55" s="34" t="e">
        <f>VLOOKUP($AC55,デモテーブル[#All],5,FALSE)</f>
        <v>#N/A</v>
      </c>
      <c r="AY55" s="34" t="e">
        <f>VLOOKUP($AC55,デモテーブル[#All],6,FALSE)</f>
        <v>#N/A</v>
      </c>
      <c r="AZ55" s="34" t="e">
        <f>VLOOKUP($AC55,デモテーブル[#All],7,FALSE)</f>
        <v>#N/A</v>
      </c>
    </row>
    <row r="56" spans="2:52" ht="19.5" thickBot="1">
      <c r="B56" s="6">
        <v>44697</v>
      </c>
      <c r="C56" s="7">
        <v>55</v>
      </c>
      <c r="D56" s="95" t="s">
        <v>39</v>
      </c>
      <c r="E56" s="21" t="s">
        <v>50</v>
      </c>
      <c r="F56" s="34"/>
      <c r="G56" s="35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48" t="s">
        <v>96</v>
      </c>
      <c r="AB56" s="34"/>
      <c r="AC56" s="35">
        <f t="shared" si="28"/>
        <v>0</v>
      </c>
      <c r="AD56" s="34">
        <f t="shared" si="29"/>
        <v>0</v>
      </c>
      <c r="AE56" s="34">
        <f t="shared" si="29"/>
        <v>0</v>
      </c>
      <c r="AF56" s="34">
        <f t="shared" si="29"/>
        <v>0</v>
      </c>
      <c r="AG56" s="34">
        <f t="shared" si="29"/>
        <v>0</v>
      </c>
      <c r="AH56" s="36" t="str">
        <f t="shared" si="30"/>
        <v/>
      </c>
      <c r="AI56" s="36" t="str">
        <f t="shared" si="31"/>
        <v/>
      </c>
      <c r="AJ56" s="36" t="str">
        <f t="shared" si="31"/>
        <v/>
      </c>
      <c r="AK56" s="37">
        <f t="shared" si="32"/>
        <v>0</v>
      </c>
      <c r="AL56" s="34"/>
      <c r="AM56" s="34"/>
      <c r="AN56" s="34"/>
      <c r="AO56" s="34"/>
      <c r="AP56" s="36"/>
      <c r="AQ56" s="34"/>
      <c r="AR56" s="36"/>
      <c r="AS56" s="47"/>
      <c r="AT56" s="9"/>
      <c r="AU56" s="9"/>
      <c r="AV56" s="34" t="e">
        <f>VLOOKUP($AC56,デモテーブル[#All],3,FALSE)</f>
        <v>#N/A</v>
      </c>
      <c r="AW56" s="34" t="e">
        <f>VLOOKUP($AC56,デモテーブル[#All],4,FALSE)</f>
        <v>#N/A</v>
      </c>
      <c r="AX56" s="34" t="e">
        <f>VLOOKUP($AC56,デモテーブル[#All],5,FALSE)</f>
        <v>#N/A</v>
      </c>
      <c r="AY56" s="34" t="e">
        <f>VLOOKUP($AC56,デモテーブル[#All],6,FALSE)</f>
        <v>#N/A</v>
      </c>
      <c r="AZ56" s="34" t="e">
        <f>VLOOKUP($AC56,デモテーブル[#All],7,FALSE)</f>
        <v>#N/A</v>
      </c>
    </row>
    <row r="57" spans="2:52" ht="19.5" thickBot="1">
      <c r="B57" s="6">
        <v>44697</v>
      </c>
      <c r="C57" s="7">
        <v>56</v>
      </c>
      <c r="D57" s="95" t="s">
        <v>39</v>
      </c>
      <c r="E57" s="96" t="s">
        <v>97</v>
      </c>
      <c r="F57" s="93"/>
      <c r="G57" s="50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8"/>
      <c r="AB57" s="11" t="s">
        <v>98</v>
      </c>
      <c r="AC57" s="16"/>
      <c r="AD57" s="11"/>
      <c r="AE57" s="11"/>
      <c r="AF57" s="11"/>
      <c r="AG57" s="11"/>
      <c r="AH57" s="17"/>
      <c r="AI57" s="11"/>
      <c r="AJ57" s="11"/>
      <c r="AK57" s="18"/>
      <c r="AL57" s="11"/>
      <c r="AM57" s="11"/>
      <c r="AN57" s="11"/>
      <c r="AO57" s="11"/>
      <c r="AP57" s="17"/>
      <c r="AQ57" s="11"/>
      <c r="AR57" s="17"/>
      <c r="AS57" s="155"/>
      <c r="AT57" s="9"/>
      <c r="AU57" s="9"/>
      <c r="AV57" s="11"/>
      <c r="AW57" s="11"/>
      <c r="AX57" s="11"/>
      <c r="AY57" s="11"/>
      <c r="AZ57" s="11"/>
    </row>
    <row r="58" spans="2:52" ht="20.25" thickBot="1">
      <c r="B58" s="6">
        <v>44697</v>
      </c>
      <c r="C58" s="7">
        <v>57</v>
      </c>
      <c r="D58" s="95" t="s">
        <v>39</v>
      </c>
      <c r="E58" s="97" t="s">
        <v>99</v>
      </c>
      <c r="F58" s="13"/>
      <c r="G58" s="22" t="s">
        <v>51</v>
      </c>
      <c r="H58" s="13"/>
      <c r="I58" s="13"/>
      <c r="J58" s="13"/>
      <c r="K58" s="23"/>
      <c r="L58" s="13"/>
      <c r="M58" s="13"/>
      <c r="N58" s="13"/>
      <c r="O58" s="24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3"/>
      <c r="AB58" s="25"/>
      <c r="AC58" s="26" t="s">
        <v>51</v>
      </c>
      <c r="AD58" s="25"/>
      <c r="AE58" s="25"/>
      <c r="AF58" s="25"/>
      <c r="AG58" s="25"/>
      <c r="AH58" s="28"/>
      <c r="AI58" s="25"/>
      <c r="AJ58" s="25"/>
      <c r="AK58" s="29"/>
      <c r="AL58" s="25"/>
      <c r="AM58" s="25"/>
      <c r="AN58" s="25"/>
      <c r="AO58" s="25"/>
      <c r="AP58" s="28"/>
      <c r="AQ58" s="25"/>
      <c r="AR58" s="28"/>
      <c r="AS58" s="154"/>
      <c r="AT58" s="9"/>
      <c r="AU58" s="9"/>
      <c r="AV58" s="25"/>
      <c r="AW58" s="25"/>
      <c r="AX58" s="25"/>
      <c r="AY58" s="25"/>
      <c r="AZ58" s="25"/>
    </row>
    <row r="59" spans="2:52" ht="20.25" thickTop="1" thickBot="1">
      <c r="B59" s="6">
        <v>44697</v>
      </c>
      <c r="C59" s="7">
        <v>58</v>
      </c>
      <c r="D59" s="95" t="s">
        <v>39</v>
      </c>
      <c r="E59" s="97" t="s">
        <v>99</v>
      </c>
      <c r="F59" s="13"/>
      <c r="G59" s="30" t="s">
        <v>52</v>
      </c>
      <c r="H59" s="13"/>
      <c r="I59" s="13"/>
      <c r="J59" s="13"/>
      <c r="K59" s="23"/>
      <c r="L59" s="13"/>
      <c r="M59" s="13"/>
      <c r="N59" s="13"/>
      <c r="O59" s="24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3"/>
      <c r="AB59" s="25"/>
      <c r="AC59" s="26" t="s">
        <v>52</v>
      </c>
      <c r="AD59" s="25"/>
      <c r="AE59" s="25"/>
      <c r="AF59" s="25"/>
      <c r="AG59" s="25"/>
      <c r="AH59" s="28"/>
      <c r="AI59" s="25"/>
      <c r="AJ59" s="25"/>
      <c r="AK59" s="29"/>
      <c r="AL59" s="25"/>
      <c r="AM59" s="25"/>
      <c r="AN59" s="25"/>
      <c r="AO59" s="25"/>
      <c r="AP59" s="28"/>
      <c r="AQ59" s="25"/>
      <c r="AR59" s="28"/>
      <c r="AS59" s="154"/>
      <c r="AT59" s="9"/>
      <c r="AU59" s="9"/>
      <c r="AV59" s="25"/>
      <c r="AW59" s="25"/>
      <c r="AX59" s="25"/>
      <c r="AY59" s="25"/>
      <c r="AZ59" s="25"/>
    </row>
    <row r="60" spans="2:52">
      <c r="B60" s="6">
        <v>44697</v>
      </c>
      <c r="C60" s="7">
        <v>59</v>
      </c>
      <c r="D60" s="95" t="s">
        <v>39</v>
      </c>
      <c r="E60" s="97" t="s">
        <v>99</v>
      </c>
      <c r="F60" s="13"/>
      <c r="G60" s="31" t="s">
        <v>53</v>
      </c>
      <c r="H60" s="32" t="s">
        <v>54</v>
      </c>
      <c r="I60" s="13"/>
      <c r="J60" s="13"/>
      <c r="K60" s="23"/>
      <c r="L60" s="13"/>
      <c r="M60" s="13"/>
      <c r="N60" s="13"/>
      <c r="O60" s="24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3"/>
      <c r="AB60" s="25"/>
      <c r="AC60" s="26" t="s">
        <v>53</v>
      </c>
      <c r="AD60" s="25" t="s">
        <v>54</v>
      </c>
      <c r="AE60" s="25"/>
      <c r="AF60" s="25"/>
      <c r="AG60" s="25"/>
      <c r="AH60" s="28"/>
      <c r="AI60" s="25"/>
      <c r="AJ60" s="25"/>
      <c r="AK60" s="29"/>
      <c r="AL60" s="25"/>
      <c r="AM60" s="25"/>
      <c r="AN60" s="25"/>
      <c r="AO60" s="25"/>
      <c r="AP60" s="28"/>
      <c r="AQ60" s="25"/>
      <c r="AR60" s="28"/>
      <c r="AS60" s="154"/>
      <c r="AT60" s="9"/>
      <c r="AU60" s="9"/>
      <c r="AV60" s="25"/>
      <c r="AW60" s="25"/>
      <c r="AX60" s="25"/>
      <c r="AY60" s="25"/>
      <c r="AZ60" s="25"/>
    </row>
    <row r="61" spans="2:52">
      <c r="B61" s="6">
        <v>44697</v>
      </c>
      <c r="C61" s="7">
        <v>60</v>
      </c>
      <c r="D61" s="95" t="s">
        <v>39</v>
      </c>
      <c r="E61" s="97" t="s">
        <v>99</v>
      </c>
      <c r="F61" s="10" t="s">
        <v>40</v>
      </c>
      <c r="G61" t="s">
        <v>100</v>
      </c>
      <c r="H61" t="s">
        <v>101</v>
      </c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3" t="s">
        <v>102</v>
      </c>
      <c r="AB61" s="12"/>
      <c r="AC61" s="54" t="str">
        <f>G61</f>
        <v>米ドル</v>
      </c>
      <c r="AD61" s="12"/>
      <c r="AE61" s="12"/>
      <c r="AF61" s="12"/>
      <c r="AG61" s="12"/>
      <c r="AH61" s="55"/>
      <c r="AI61" s="12"/>
      <c r="AJ61" s="12"/>
      <c r="AK61" s="56"/>
      <c r="AL61" s="12"/>
      <c r="AM61" s="12"/>
      <c r="AN61" s="12"/>
      <c r="AO61" s="12"/>
      <c r="AP61" s="55">
        <f>IF(H61="","",VALUE(LEFT(H61,FIND("円",H61)-1)))</f>
        <v>713930</v>
      </c>
      <c r="AQ61" s="12"/>
      <c r="AR61" s="55"/>
      <c r="AS61" s="58">
        <f t="shared" ref="AS61" si="33">AR61/(AP61-AR61)</f>
        <v>0</v>
      </c>
      <c r="AT61" s="9"/>
      <c r="AU61" s="9"/>
      <c r="AV61" s="12" t="str">
        <f>VLOOKUP($AC61,デモテーブル[#All],3,FALSE)</f>
        <v>2現金・米国債など</v>
      </c>
      <c r="AW61" s="12" t="str">
        <f>VLOOKUP($AC61,デモテーブル[#All],4,FALSE)</f>
        <v>2現金</v>
      </c>
      <c r="AX61" s="12" t="str">
        <f>VLOOKUP($AC61,デモテーブル[#All],5,FALSE)</f>
        <v>預り金</v>
      </c>
      <c r="AY61" s="12" t="str">
        <f>VLOOKUP($AC61,デモテーブル[#All],6,FALSE)</f>
        <v>預り金</v>
      </c>
      <c r="AZ61" s="12" t="str">
        <f>VLOOKUP($AC61,デモテーブル[#All],7,FALSE)</f>
        <v>02 米ドル（円換算）</v>
      </c>
    </row>
    <row r="62" spans="2:52">
      <c r="B62" s="6">
        <v>44697</v>
      </c>
      <c r="C62" s="7">
        <v>61</v>
      </c>
      <c r="D62" s="95" t="s">
        <v>39</v>
      </c>
      <c r="E62" s="97" t="s">
        <v>99</v>
      </c>
      <c r="F62" s="52"/>
      <c r="G62" t="s">
        <v>103</v>
      </c>
      <c r="H62" t="s">
        <v>104</v>
      </c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3" t="s">
        <v>102</v>
      </c>
      <c r="AB62" s="12"/>
      <c r="AC62" s="54" t="str">
        <f t="shared" ref="AC62:AC65" si="34">G62</f>
        <v>預り金</v>
      </c>
      <c r="AD62" s="12"/>
      <c r="AE62" s="12"/>
      <c r="AF62" s="12"/>
      <c r="AG62" s="12"/>
      <c r="AH62" s="55"/>
      <c r="AI62" s="12"/>
      <c r="AJ62" s="12"/>
      <c r="AK62" s="56"/>
      <c r="AL62" s="12"/>
      <c r="AM62" s="12"/>
      <c r="AN62" s="12"/>
      <c r="AO62" s="12"/>
      <c r="AP62" s="55">
        <f t="shared" ref="AP62:AP65" si="35">IF(H62="","",VALUE(LEFT(H62,FIND("円",H62)-1)))</f>
        <v>175255</v>
      </c>
      <c r="AQ62" s="12"/>
      <c r="AR62" s="55"/>
      <c r="AS62" s="58">
        <f t="shared" ref="AS62:AS65" si="36">AR62/(AP62-AR62)</f>
        <v>0</v>
      </c>
      <c r="AT62" s="9"/>
      <c r="AU62" s="9"/>
      <c r="AV62" s="12" t="str">
        <f>VLOOKUP($AC62,デモテーブル[#All],3,FALSE)</f>
        <v>2現金・米国債など</v>
      </c>
      <c r="AW62" s="12" t="str">
        <f>VLOOKUP($AC62,デモテーブル[#All],4,FALSE)</f>
        <v>2現金</v>
      </c>
      <c r="AX62" s="12" t="str">
        <f>VLOOKUP($AC62,デモテーブル[#All],5,FALSE)</f>
        <v>預り金</v>
      </c>
      <c r="AY62" s="12" t="str">
        <f>VLOOKUP($AC62,デモテーブル[#All],6,FALSE)</f>
        <v>預り金</v>
      </c>
      <c r="AZ62" s="12" t="str">
        <f>VLOOKUP($AC62,デモテーブル[#All],7,FALSE)</f>
        <v>01 日本円</v>
      </c>
    </row>
    <row r="63" spans="2:52">
      <c r="B63" s="6">
        <v>44697</v>
      </c>
      <c r="C63" s="7">
        <v>62</v>
      </c>
      <c r="D63" s="95" t="s">
        <v>39</v>
      </c>
      <c r="E63" s="97" t="s">
        <v>99</v>
      </c>
      <c r="F63" s="52"/>
      <c r="G63" s="52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3" t="s">
        <v>102</v>
      </c>
      <c r="AB63" s="12"/>
      <c r="AC63" s="54">
        <f t="shared" si="34"/>
        <v>0</v>
      </c>
      <c r="AD63" s="12"/>
      <c r="AE63" s="12"/>
      <c r="AF63" s="12"/>
      <c r="AG63" s="12"/>
      <c r="AH63" s="55"/>
      <c r="AI63" s="12"/>
      <c r="AJ63" s="12"/>
      <c r="AK63" s="56"/>
      <c r="AL63" s="12"/>
      <c r="AM63" s="12"/>
      <c r="AN63" s="12"/>
      <c r="AO63" s="12"/>
      <c r="AP63" s="55" t="str">
        <f t="shared" si="35"/>
        <v/>
      </c>
      <c r="AQ63" s="12"/>
      <c r="AR63" s="55"/>
      <c r="AS63" s="58" t="e">
        <f t="shared" si="36"/>
        <v>#VALUE!</v>
      </c>
      <c r="AT63" s="9"/>
      <c r="AU63" s="9"/>
      <c r="AV63" s="12" t="e">
        <f>VLOOKUP($AC63,デモテーブル[#All],3,FALSE)</f>
        <v>#N/A</v>
      </c>
      <c r="AW63" s="12" t="e">
        <f>VLOOKUP($AC63,デモテーブル[#All],4,FALSE)</f>
        <v>#N/A</v>
      </c>
      <c r="AX63" s="12" t="e">
        <f>VLOOKUP($AC63,デモテーブル[#All],5,FALSE)</f>
        <v>#N/A</v>
      </c>
      <c r="AY63" s="12" t="e">
        <f>VLOOKUP($AC63,デモテーブル[#All],6,FALSE)</f>
        <v>#N/A</v>
      </c>
      <c r="AZ63" s="12" t="e">
        <f>VLOOKUP($AC63,デモテーブル[#All],7,FALSE)</f>
        <v>#N/A</v>
      </c>
    </row>
    <row r="64" spans="2:52">
      <c r="B64" s="6">
        <v>44697</v>
      </c>
      <c r="C64" s="7">
        <v>63</v>
      </c>
      <c r="D64" s="95" t="s">
        <v>39</v>
      </c>
      <c r="E64" s="97" t="s">
        <v>99</v>
      </c>
      <c r="F64" s="52"/>
      <c r="G64" s="52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3" t="s">
        <v>102</v>
      </c>
      <c r="AB64" s="12"/>
      <c r="AC64" s="54">
        <f t="shared" si="34"/>
        <v>0</v>
      </c>
      <c r="AD64" s="12"/>
      <c r="AE64" s="12"/>
      <c r="AF64" s="12"/>
      <c r="AG64" s="12"/>
      <c r="AH64" s="55"/>
      <c r="AI64" s="12"/>
      <c r="AJ64" s="12"/>
      <c r="AK64" s="56"/>
      <c r="AL64" s="12"/>
      <c r="AM64" s="12"/>
      <c r="AN64" s="12"/>
      <c r="AO64" s="12"/>
      <c r="AP64" s="55" t="str">
        <f t="shared" si="35"/>
        <v/>
      </c>
      <c r="AQ64" s="12"/>
      <c r="AR64" s="55"/>
      <c r="AS64" s="58" t="e">
        <f t="shared" si="36"/>
        <v>#VALUE!</v>
      </c>
      <c r="AT64" s="9"/>
      <c r="AU64" s="9"/>
      <c r="AV64" s="12" t="e">
        <f>VLOOKUP($AC64,デモテーブル[#All],3,FALSE)</f>
        <v>#N/A</v>
      </c>
      <c r="AW64" s="12" t="e">
        <f>VLOOKUP($AC64,デモテーブル[#All],4,FALSE)</f>
        <v>#N/A</v>
      </c>
      <c r="AX64" s="12" t="e">
        <f>VLOOKUP($AC64,デモテーブル[#All],5,FALSE)</f>
        <v>#N/A</v>
      </c>
      <c r="AY64" s="12" t="e">
        <f>VLOOKUP($AC64,デモテーブル[#All],6,FALSE)</f>
        <v>#N/A</v>
      </c>
      <c r="AZ64" s="12" t="e">
        <f>VLOOKUP($AC64,デモテーブル[#All],7,FALSE)</f>
        <v>#N/A</v>
      </c>
    </row>
    <row r="65" spans="2:52">
      <c r="B65" s="6">
        <v>44697</v>
      </c>
      <c r="C65" s="7">
        <v>64</v>
      </c>
      <c r="D65" s="95" t="s">
        <v>39</v>
      </c>
      <c r="E65" s="97" t="s">
        <v>99</v>
      </c>
      <c r="F65" s="52"/>
      <c r="G65" s="52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3" t="s">
        <v>102</v>
      </c>
      <c r="AB65" s="12"/>
      <c r="AC65" s="54">
        <f t="shared" si="34"/>
        <v>0</v>
      </c>
      <c r="AD65" s="12"/>
      <c r="AE65" s="12"/>
      <c r="AF65" s="12"/>
      <c r="AG65" s="12"/>
      <c r="AH65" s="55"/>
      <c r="AI65" s="12"/>
      <c r="AJ65" s="12"/>
      <c r="AK65" s="56"/>
      <c r="AL65" s="12"/>
      <c r="AM65" s="12"/>
      <c r="AN65" s="12"/>
      <c r="AO65" s="12"/>
      <c r="AP65" s="55" t="str">
        <f t="shared" si="35"/>
        <v/>
      </c>
      <c r="AQ65" s="12"/>
      <c r="AR65" s="55"/>
      <c r="AS65" s="58" t="e">
        <f t="shared" si="36"/>
        <v>#VALUE!</v>
      </c>
      <c r="AT65" s="9"/>
      <c r="AU65" s="9"/>
      <c r="AV65" s="12" t="e">
        <f>VLOOKUP($AC65,デモテーブル[#All],3,FALSE)</f>
        <v>#N/A</v>
      </c>
      <c r="AW65" s="12" t="e">
        <f>VLOOKUP($AC65,デモテーブル[#All],4,FALSE)</f>
        <v>#N/A</v>
      </c>
      <c r="AX65" s="12" t="e">
        <f>VLOOKUP($AC65,デモテーブル[#All],5,FALSE)</f>
        <v>#N/A</v>
      </c>
      <c r="AY65" s="12" t="e">
        <f>VLOOKUP($AC65,デモテーブル[#All],6,FALSE)</f>
        <v>#N/A</v>
      </c>
      <c r="AZ65" s="12" t="e">
        <f>VLOOKUP($AC65,デモテーブル[#All],7,FALSE)</f>
        <v>#N/A</v>
      </c>
    </row>
    <row r="66" spans="2:52" ht="19.5" thickBot="1">
      <c r="B66" s="6">
        <v>44697</v>
      </c>
      <c r="C66" s="7">
        <v>65</v>
      </c>
      <c r="D66" s="95" t="s">
        <v>39</v>
      </c>
      <c r="E66" s="97" t="s">
        <v>99</v>
      </c>
      <c r="F66" s="13"/>
      <c r="G66" s="38" t="s">
        <v>56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39"/>
      <c r="AB66" s="25"/>
      <c r="AC66" s="26" t="s">
        <v>56</v>
      </c>
      <c r="AD66" s="27"/>
      <c r="AE66" s="27"/>
      <c r="AF66" s="27"/>
      <c r="AG66" s="27"/>
      <c r="AH66" s="40"/>
      <c r="AI66" s="27"/>
      <c r="AJ66" s="27"/>
      <c r="AK66" s="41"/>
      <c r="AL66" s="25"/>
      <c r="AM66" s="25"/>
      <c r="AN66" s="25"/>
      <c r="AO66" s="25"/>
      <c r="AP66" s="28"/>
      <c r="AQ66" s="25"/>
      <c r="AR66" s="28"/>
      <c r="AS66" s="154"/>
      <c r="AT66" s="9"/>
      <c r="AU66" s="9"/>
      <c r="AV66" s="25"/>
      <c r="AW66" s="25"/>
      <c r="AX66" s="25"/>
      <c r="AY66" s="25"/>
      <c r="AZ66" s="25"/>
    </row>
    <row r="67" spans="2:52" ht="20.25" thickTop="1" thickBot="1">
      <c r="B67" s="6">
        <v>44697</v>
      </c>
      <c r="C67" s="7">
        <v>66</v>
      </c>
      <c r="D67" s="95" t="s">
        <v>39</v>
      </c>
      <c r="E67" s="97" t="s">
        <v>99</v>
      </c>
      <c r="F67" s="13"/>
      <c r="G67" s="30" t="s">
        <v>52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39"/>
      <c r="AB67" s="25"/>
      <c r="AC67" s="26" t="s">
        <v>52</v>
      </c>
      <c r="AD67" s="27"/>
      <c r="AE67" s="27"/>
      <c r="AF67" s="27"/>
      <c r="AG67" s="27"/>
      <c r="AH67" s="40"/>
      <c r="AI67" s="27"/>
      <c r="AJ67" s="27"/>
      <c r="AK67" s="41"/>
      <c r="AL67" s="25"/>
      <c r="AM67" s="25"/>
      <c r="AN67" s="25"/>
      <c r="AO67" s="25"/>
      <c r="AP67" s="28"/>
      <c r="AQ67" s="25"/>
      <c r="AR67" s="28"/>
      <c r="AS67" s="154"/>
      <c r="AT67" s="9"/>
      <c r="AU67" s="9"/>
      <c r="AV67" s="25"/>
      <c r="AW67" s="25"/>
      <c r="AX67" s="25"/>
      <c r="AY67" s="25"/>
      <c r="AZ67" s="25"/>
    </row>
    <row r="68" spans="2:52">
      <c r="B68" s="6">
        <v>44697</v>
      </c>
      <c r="C68" s="7">
        <v>67</v>
      </c>
      <c r="D68" s="95" t="s">
        <v>39</v>
      </c>
      <c r="E68" s="97" t="s">
        <v>99</v>
      </c>
      <c r="F68" s="13"/>
      <c r="G68" s="42" t="s">
        <v>57</v>
      </c>
      <c r="H68" s="43" t="s">
        <v>58</v>
      </c>
      <c r="I68" s="261" t="s">
        <v>59</v>
      </c>
      <c r="J68" s="261" t="s">
        <v>60</v>
      </c>
      <c r="K68" s="261" t="s">
        <v>30</v>
      </c>
      <c r="L68" s="261" t="s">
        <v>61</v>
      </c>
      <c r="M68" s="261" t="s">
        <v>31</v>
      </c>
      <c r="N68" s="261" t="s">
        <v>62</v>
      </c>
      <c r="O68" s="261" t="s">
        <v>63</v>
      </c>
      <c r="P68" s="261" t="s">
        <v>64</v>
      </c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39"/>
      <c r="AB68" s="25"/>
      <c r="AC68" s="26" t="s">
        <v>57</v>
      </c>
      <c r="AD68" s="27" t="s">
        <v>58</v>
      </c>
      <c r="AE68" s="27"/>
      <c r="AF68" s="27"/>
      <c r="AG68" s="27"/>
      <c r="AH68" s="40"/>
      <c r="AI68" s="27"/>
      <c r="AJ68" s="27"/>
      <c r="AK68" s="41"/>
      <c r="AL68" s="25"/>
      <c r="AM68" s="25"/>
      <c r="AN68" s="25"/>
      <c r="AO68" s="25"/>
      <c r="AP68" s="28"/>
      <c r="AQ68" s="25"/>
      <c r="AR68" s="28"/>
      <c r="AS68" s="154"/>
      <c r="AT68" s="9"/>
      <c r="AU68" s="9"/>
      <c r="AV68" s="25"/>
      <c r="AW68" s="25"/>
      <c r="AX68" s="25"/>
      <c r="AY68" s="25"/>
      <c r="AZ68" s="25"/>
    </row>
    <row r="69" spans="2:52" ht="19.5" thickBot="1">
      <c r="B69" s="6">
        <v>44697</v>
      </c>
      <c r="C69" s="7">
        <v>68</v>
      </c>
      <c r="D69" s="95" t="s">
        <v>39</v>
      </c>
      <c r="E69" s="97" t="s">
        <v>99</v>
      </c>
      <c r="F69" s="13"/>
      <c r="G69" s="44"/>
      <c r="H69" s="45"/>
      <c r="I69" s="262"/>
      <c r="J69" s="262"/>
      <c r="K69" s="262"/>
      <c r="L69" s="262"/>
      <c r="M69" s="262"/>
      <c r="N69" s="262"/>
      <c r="O69" s="262"/>
      <c r="P69" s="262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39"/>
      <c r="AB69" s="25"/>
      <c r="AC69" s="140" t="s">
        <v>28</v>
      </c>
      <c r="AD69" s="141" t="s">
        <v>29</v>
      </c>
      <c r="AE69" s="142" t="s">
        <v>726</v>
      </c>
      <c r="AF69" s="143" t="s">
        <v>727</v>
      </c>
      <c r="AG69" t="s">
        <v>728</v>
      </c>
      <c r="AH69" s="144" t="s">
        <v>729</v>
      </c>
      <c r="AI69" t="s">
        <v>728</v>
      </c>
      <c r="AJ69" s="145" t="s">
        <v>30</v>
      </c>
      <c r="AK69" t="s">
        <v>728</v>
      </c>
      <c r="AL69" t="s">
        <v>730</v>
      </c>
      <c r="AM69" t="s">
        <v>731</v>
      </c>
      <c r="AN69" t="s">
        <v>31</v>
      </c>
      <c r="AO69" t="s">
        <v>728</v>
      </c>
      <c r="AP69" s="146" t="s">
        <v>732</v>
      </c>
      <c r="AQ69" t="s">
        <v>733</v>
      </c>
      <c r="AR69" s="146" t="s">
        <v>734</v>
      </c>
      <c r="AS69" s="4" t="s">
        <v>735</v>
      </c>
      <c r="AT69" s="9"/>
      <c r="AU69" s="9"/>
      <c r="AV69" s="25"/>
      <c r="AW69" s="25"/>
      <c r="AX69" s="25"/>
      <c r="AY69" s="25"/>
      <c r="AZ69" s="25"/>
    </row>
    <row r="70" spans="2:52">
      <c r="B70" s="6">
        <v>44697</v>
      </c>
      <c r="C70" s="7">
        <v>69</v>
      </c>
      <c r="D70" s="95" t="s">
        <v>39</v>
      </c>
      <c r="E70" s="97" t="s">
        <v>99</v>
      </c>
      <c r="F70" s="10" t="s">
        <v>40</v>
      </c>
      <c r="G70" s="33" t="s">
        <v>105</v>
      </c>
      <c r="H70" t="s">
        <v>106</v>
      </c>
      <c r="I70">
        <v>1</v>
      </c>
      <c r="J70" s="57">
        <v>5900</v>
      </c>
      <c r="K70" s="57">
        <v>6453</v>
      </c>
      <c r="L70" t="s">
        <v>107</v>
      </c>
      <c r="M70" t="s">
        <v>108</v>
      </c>
      <c r="N70" t="s">
        <v>109</v>
      </c>
      <c r="O70" s="4">
        <v>9.3700000000000006E-2</v>
      </c>
      <c r="P70" s="53"/>
      <c r="Q70" s="52"/>
      <c r="R70" s="52"/>
      <c r="S70" s="53"/>
      <c r="T70" s="53"/>
      <c r="U70" s="53"/>
      <c r="V70" s="53"/>
      <c r="W70" s="53"/>
      <c r="X70" s="53"/>
      <c r="Y70" s="53"/>
      <c r="Z70" s="53"/>
      <c r="AA70" s="39" t="s">
        <v>67</v>
      </c>
      <c r="AB70" s="12"/>
      <c r="AC70" s="12" t="str">
        <f t="shared" ref="AC70:AC115" si="37">TEXT(G70,"@")</f>
        <v>1540</v>
      </c>
      <c r="AD70" s="12" t="str">
        <f>VLOOKUP($AC70,デモテーブル[#All],2,FALSE)</f>
        <v>純金上場信託</v>
      </c>
      <c r="AE70" s="12"/>
      <c r="AF70" s="12">
        <f>I70</f>
        <v>1</v>
      </c>
      <c r="AG70" s="12"/>
      <c r="AH70" s="12">
        <f>J70</f>
        <v>5900</v>
      </c>
      <c r="AI70" s="12"/>
      <c r="AJ70" s="12">
        <f>K70</f>
        <v>6453</v>
      </c>
      <c r="AK70" s="12"/>
      <c r="AL70" s="12"/>
      <c r="AM70" s="12"/>
      <c r="AN70" s="12">
        <f>IF(M70="","",VALUE(LEFT(M70,FIND("円",M70)-1)))</f>
        <v>44</v>
      </c>
      <c r="AO70" s="12"/>
      <c r="AP70" s="55">
        <f>IF(L70="","",VALUE(LEFT(L70,FIND("円",L70)-1)))</f>
        <v>6453</v>
      </c>
      <c r="AQ70" s="12"/>
      <c r="AR70" s="55">
        <f>IF(N70="","",VALUE(LEFT(N70,FIND("円",N70)-1)))</f>
        <v>553</v>
      </c>
      <c r="AS70" s="58">
        <f t="shared" ref="AS70" si="38">AR70/(AP70-AR70)</f>
        <v>9.3728813559322027E-2</v>
      </c>
      <c r="AT70" s="9"/>
      <c r="AU70" s="9"/>
      <c r="AV70" s="12" t="str">
        <f>VLOOKUP($AC70,デモテーブル[#All],3,FALSE)</f>
        <v>3貴金属･ｺﾓ・仮通</v>
      </c>
      <c r="AW70" s="12" t="str">
        <f>VLOOKUP($AC70,デモテーブル[#All],4,FALSE)</f>
        <v>3貴金属</v>
      </c>
      <c r="AX70" s="12" t="str">
        <f>VLOOKUP($AC70,デモテーブル[#All],5,FALSE)</f>
        <v>ゴールド</v>
      </c>
      <c r="AY70" s="12" t="str">
        <f>VLOOKUP($AC70,デモテーブル[#All],6,FALSE)</f>
        <v>国内・ゴールド</v>
      </c>
      <c r="AZ70" s="12" t="str">
        <f>VLOOKUP($AC70,デモテーブル[#All],7,FALSE)</f>
        <v>01 日本円</v>
      </c>
    </row>
    <row r="71" spans="2:52">
      <c r="B71" s="6">
        <v>44697</v>
      </c>
      <c r="C71" s="7">
        <v>70</v>
      </c>
      <c r="D71" s="95" t="s">
        <v>39</v>
      </c>
      <c r="E71" s="97" t="s">
        <v>99</v>
      </c>
      <c r="F71" s="52"/>
      <c r="G71" s="33" t="s">
        <v>105</v>
      </c>
      <c r="H71" t="s">
        <v>106</v>
      </c>
      <c r="I71">
        <v>20</v>
      </c>
      <c r="J71" s="57">
        <v>5954</v>
      </c>
      <c r="K71" s="57">
        <v>6453</v>
      </c>
      <c r="L71" t="s">
        <v>110</v>
      </c>
      <c r="M71" t="s">
        <v>111</v>
      </c>
      <c r="N71" t="s">
        <v>112</v>
      </c>
      <c r="O71" s="4">
        <v>8.3799999999999999E-2</v>
      </c>
      <c r="P71" s="53"/>
      <c r="Q71" s="52"/>
      <c r="R71" s="52"/>
      <c r="S71" s="53"/>
      <c r="T71" s="53"/>
      <c r="U71" s="53"/>
      <c r="V71" s="53"/>
      <c r="W71" s="53"/>
      <c r="X71" s="53"/>
      <c r="Y71" s="53"/>
      <c r="Z71" s="53"/>
      <c r="AA71" s="39" t="s">
        <v>67</v>
      </c>
      <c r="AB71" s="12"/>
      <c r="AC71" s="12" t="str">
        <f t="shared" si="37"/>
        <v>1540</v>
      </c>
      <c r="AD71" s="12" t="str">
        <f>VLOOKUP($AC71,デモテーブル[#All],2,FALSE)</f>
        <v>純金上場信託</v>
      </c>
      <c r="AE71" s="12"/>
      <c r="AF71" s="12">
        <f t="shared" ref="AF71:AF115" si="39">I71</f>
        <v>20</v>
      </c>
      <c r="AG71" s="12"/>
      <c r="AH71" s="12">
        <f t="shared" ref="AH71:AH115" si="40">J71</f>
        <v>5954</v>
      </c>
      <c r="AI71" s="12"/>
      <c r="AJ71" s="12">
        <f t="shared" ref="AJ71:AJ115" si="41">K71</f>
        <v>6453</v>
      </c>
      <c r="AK71" s="12"/>
      <c r="AL71" s="12"/>
      <c r="AM71" s="12"/>
      <c r="AN71" s="12">
        <f t="shared" ref="AN71:AN115" si="42">IF(M71="","",VALUE(LEFT(M71,FIND("円",M71)-1)))</f>
        <v>880</v>
      </c>
      <c r="AO71" s="12"/>
      <c r="AP71" s="55">
        <f t="shared" ref="AP71:AP115" si="43">IF(L71="","",VALUE(LEFT(L71,FIND("円",L71)-1)))</f>
        <v>129060</v>
      </c>
      <c r="AQ71" s="12"/>
      <c r="AR71" s="55">
        <f t="shared" ref="AR71:AR115" si="44">IF(N71="","",VALUE(LEFT(N71,FIND("円",N71)-1)))</f>
        <v>9980</v>
      </c>
      <c r="AS71" s="58">
        <f t="shared" ref="AS71:AS115" si="45">AR71/(AP71-AR71)</f>
        <v>8.3809203896540146E-2</v>
      </c>
      <c r="AT71" s="9"/>
      <c r="AU71" s="9"/>
      <c r="AV71" s="12" t="str">
        <f>VLOOKUP($AC71,デモテーブル[#All],3,FALSE)</f>
        <v>3貴金属･ｺﾓ・仮通</v>
      </c>
      <c r="AW71" s="12" t="str">
        <f>VLOOKUP($AC71,デモテーブル[#All],4,FALSE)</f>
        <v>3貴金属</v>
      </c>
      <c r="AX71" s="12" t="str">
        <f>VLOOKUP($AC71,デモテーブル[#All],5,FALSE)</f>
        <v>ゴールド</v>
      </c>
      <c r="AY71" s="12" t="str">
        <f>VLOOKUP($AC71,デモテーブル[#All],6,FALSE)</f>
        <v>国内・ゴールド</v>
      </c>
      <c r="AZ71" s="12" t="str">
        <f>VLOOKUP($AC71,デモテーブル[#All],7,FALSE)</f>
        <v>01 日本円</v>
      </c>
    </row>
    <row r="72" spans="2:52">
      <c r="B72" s="6">
        <v>44697</v>
      </c>
      <c r="C72" s="7">
        <v>71</v>
      </c>
      <c r="D72" s="95" t="s">
        <v>39</v>
      </c>
      <c r="E72" s="97" t="s">
        <v>99</v>
      </c>
      <c r="F72" s="52"/>
      <c r="G72" s="33" t="s">
        <v>113</v>
      </c>
      <c r="H72" t="s">
        <v>114</v>
      </c>
      <c r="I72">
        <v>6</v>
      </c>
      <c r="J72" s="57">
        <v>3270</v>
      </c>
      <c r="K72" s="57">
        <v>3525</v>
      </c>
      <c r="L72" t="s">
        <v>115</v>
      </c>
      <c r="M72" t="s">
        <v>116</v>
      </c>
      <c r="N72" t="s">
        <v>117</v>
      </c>
      <c r="O72" s="4">
        <v>7.8E-2</v>
      </c>
      <c r="P72" s="53"/>
      <c r="Q72" s="52"/>
      <c r="R72" s="52"/>
      <c r="S72" s="53"/>
      <c r="T72" s="53"/>
      <c r="U72" s="53"/>
      <c r="V72" s="53"/>
      <c r="W72" s="53"/>
      <c r="X72" s="53"/>
      <c r="Y72" s="53"/>
      <c r="Z72" s="53"/>
      <c r="AA72" s="39" t="s">
        <v>67</v>
      </c>
      <c r="AB72" s="12"/>
      <c r="AC72" s="12" t="str">
        <f t="shared" si="37"/>
        <v>1541</v>
      </c>
      <c r="AD72" s="12" t="str">
        <f>VLOOKUP($AC72,デモテーブル[#All],2,FALSE)</f>
        <v>純プラチナ上場信託</v>
      </c>
      <c r="AE72" s="12"/>
      <c r="AF72" s="12">
        <f t="shared" si="39"/>
        <v>6</v>
      </c>
      <c r="AG72" s="12"/>
      <c r="AH72" s="12">
        <f t="shared" si="40"/>
        <v>3270</v>
      </c>
      <c r="AI72" s="12"/>
      <c r="AJ72" s="12">
        <f t="shared" si="41"/>
        <v>3525</v>
      </c>
      <c r="AK72" s="12"/>
      <c r="AL72" s="12"/>
      <c r="AM72" s="12"/>
      <c r="AN72" s="12">
        <f t="shared" si="42"/>
        <v>-150</v>
      </c>
      <c r="AO72" s="12"/>
      <c r="AP72" s="55">
        <f t="shared" si="43"/>
        <v>21150</v>
      </c>
      <c r="AQ72" s="12"/>
      <c r="AR72" s="55">
        <f t="shared" si="44"/>
        <v>1530</v>
      </c>
      <c r="AS72" s="58">
        <f t="shared" si="45"/>
        <v>7.7981651376146793E-2</v>
      </c>
      <c r="AT72" s="9"/>
      <c r="AU72" s="9"/>
      <c r="AV72" s="12" t="str">
        <f>VLOOKUP($AC72,デモテーブル[#All],3,FALSE)</f>
        <v>3貴金属･ｺﾓ・仮通</v>
      </c>
      <c r="AW72" s="12" t="str">
        <f>VLOOKUP($AC72,デモテーブル[#All],4,FALSE)</f>
        <v>3貴金属</v>
      </c>
      <c r="AX72" s="12" t="str">
        <f>VLOOKUP($AC72,デモテーブル[#All],5,FALSE)</f>
        <v>プラチナ</v>
      </c>
      <c r="AY72" s="12" t="str">
        <f>VLOOKUP($AC72,デモテーブル[#All],6,FALSE)</f>
        <v>国内・プラチナ</v>
      </c>
      <c r="AZ72" s="12" t="str">
        <f>VLOOKUP($AC72,デモテーブル[#All],7,FALSE)</f>
        <v>01 日本円</v>
      </c>
    </row>
    <row r="73" spans="2:52">
      <c r="B73" s="6">
        <v>44697</v>
      </c>
      <c r="C73" s="7">
        <v>72</v>
      </c>
      <c r="D73" s="95" t="s">
        <v>39</v>
      </c>
      <c r="E73" s="97" t="s">
        <v>99</v>
      </c>
      <c r="F73" s="52"/>
      <c r="G73" s="33" t="s">
        <v>118</v>
      </c>
      <c r="H73" t="s">
        <v>119</v>
      </c>
      <c r="I73">
        <v>600</v>
      </c>
      <c r="J73">
        <v>168</v>
      </c>
      <c r="K73">
        <v>175</v>
      </c>
      <c r="L73" t="s">
        <v>120</v>
      </c>
      <c r="M73" t="s">
        <v>121</v>
      </c>
      <c r="N73" t="s">
        <v>122</v>
      </c>
      <c r="O73" s="4">
        <v>4.1099999999999998E-2</v>
      </c>
      <c r="P73" s="53"/>
      <c r="Q73" s="52"/>
      <c r="R73" s="52"/>
      <c r="S73" s="53"/>
      <c r="T73" s="53"/>
      <c r="U73" s="53"/>
      <c r="V73" s="53"/>
      <c r="W73" s="53"/>
      <c r="X73" s="53"/>
      <c r="Y73" s="53"/>
      <c r="Z73" s="53"/>
      <c r="AA73" s="39" t="s">
        <v>67</v>
      </c>
      <c r="AB73" s="12"/>
      <c r="AC73" s="12" t="str">
        <f t="shared" si="37"/>
        <v>1615</v>
      </c>
      <c r="AD73" s="12" t="str">
        <f>VLOOKUP($AC73,デモテーブル[#All],2,FALSE)</f>
        <v>ＮＦ銀行業</v>
      </c>
      <c r="AE73" s="12"/>
      <c r="AF73" s="12">
        <f t="shared" si="39"/>
        <v>600</v>
      </c>
      <c r="AG73" s="12"/>
      <c r="AH73" s="12">
        <f t="shared" si="40"/>
        <v>168</v>
      </c>
      <c r="AI73" s="12"/>
      <c r="AJ73" s="12">
        <f t="shared" si="41"/>
        <v>175</v>
      </c>
      <c r="AK73" s="12"/>
      <c r="AL73" s="12"/>
      <c r="AM73" s="12"/>
      <c r="AN73" s="12">
        <f t="shared" si="42"/>
        <v>1440</v>
      </c>
      <c r="AO73" s="12"/>
      <c r="AP73" s="55">
        <f t="shared" si="43"/>
        <v>104940</v>
      </c>
      <c r="AQ73" s="12"/>
      <c r="AR73" s="55">
        <f t="shared" si="44"/>
        <v>4140</v>
      </c>
      <c r="AS73" s="58">
        <f t="shared" si="45"/>
        <v>4.1071428571428571E-2</v>
      </c>
      <c r="AT73" s="9"/>
      <c r="AU73" s="9"/>
      <c r="AV73" s="12" t="str">
        <f>VLOOKUP($AC73,デモテーブル[#All],3,FALSE)</f>
        <v>1株式・投信等</v>
      </c>
      <c r="AW73" s="12" t="str">
        <f>VLOOKUP($AC73,デモテーブル[#All],4,FALSE)</f>
        <v>1株式</v>
      </c>
      <c r="AX73" s="12" t="str">
        <f>VLOOKUP($AC73,デモテーブル[#All],5,FALSE)</f>
        <v>金融</v>
      </c>
      <c r="AY73" s="12" t="str">
        <f>VLOOKUP($AC73,デモテーブル[#All],6,FALSE)</f>
        <v>銀行業</v>
      </c>
      <c r="AZ73" s="12" t="str">
        <f>VLOOKUP($AC73,デモテーブル[#All],7,FALSE)</f>
        <v>01 日本円</v>
      </c>
    </row>
    <row r="74" spans="2:52">
      <c r="B74" s="6">
        <v>44697</v>
      </c>
      <c r="C74" s="7">
        <v>73</v>
      </c>
      <c r="D74" s="95" t="s">
        <v>39</v>
      </c>
      <c r="E74" s="97" t="s">
        <v>99</v>
      </c>
      <c r="F74" s="52"/>
      <c r="G74" s="33" t="s">
        <v>123</v>
      </c>
      <c r="H74" t="s">
        <v>124</v>
      </c>
      <c r="I74">
        <v>100</v>
      </c>
      <c r="J74" s="57">
        <v>1457</v>
      </c>
      <c r="K74" s="57">
        <v>2636</v>
      </c>
      <c r="L74" t="s">
        <v>125</v>
      </c>
      <c r="M74" t="s">
        <v>126</v>
      </c>
      <c r="N74" t="s">
        <v>127</v>
      </c>
      <c r="O74" s="4">
        <v>0.80920000000000003</v>
      </c>
      <c r="P74" s="53"/>
      <c r="Q74" s="52"/>
      <c r="R74" s="52"/>
      <c r="S74" s="53"/>
      <c r="T74" s="53"/>
      <c r="U74" s="53"/>
      <c r="V74" s="53"/>
      <c r="W74" s="53"/>
      <c r="X74" s="53"/>
      <c r="Y74" s="53"/>
      <c r="Z74" s="53"/>
      <c r="AA74" s="39" t="s">
        <v>67</v>
      </c>
      <c r="AB74" s="12"/>
      <c r="AC74" s="12" t="str">
        <f t="shared" si="37"/>
        <v>1659</v>
      </c>
      <c r="AD74" s="12" t="str">
        <f>VLOOKUP($AC74,デモテーブル[#All],2,FALSE)</f>
        <v>ＩＳ米国リートＥＴＦ</v>
      </c>
      <c r="AE74" s="12"/>
      <c r="AF74" s="12">
        <f t="shared" si="39"/>
        <v>100</v>
      </c>
      <c r="AG74" s="12"/>
      <c r="AH74" s="12">
        <f t="shared" si="40"/>
        <v>1457</v>
      </c>
      <c r="AI74" s="12"/>
      <c r="AJ74" s="12">
        <f t="shared" si="41"/>
        <v>2636</v>
      </c>
      <c r="AK74" s="12"/>
      <c r="AL74" s="12"/>
      <c r="AM74" s="12"/>
      <c r="AN74" s="12">
        <f t="shared" si="42"/>
        <v>-5500</v>
      </c>
      <c r="AO74" s="12"/>
      <c r="AP74" s="55">
        <f t="shared" si="43"/>
        <v>263600</v>
      </c>
      <c r="AQ74" s="12"/>
      <c r="AR74" s="55">
        <f t="shared" si="44"/>
        <v>117903</v>
      </c>
      <c r="AS74" s="58">
        <f t="shared" si="45"/>
        <v>0.80923423268838757</v>
      </c>
      <c r="AT74" s="9"/>
      <c r="AU74" s="9"/>
      <c r="AV74" s="12" t="str">
        <f>VLOOKUP($AC74,デモテーブル[#All],3,FALSE)</f>
        <v>1株式・投信等</v>
      </c>
      <c r="AW74" s="12" t="str">
        <f>VLOOKUP($AC74,デモテーブル[#All],4,FALSE)</f>
        <v>1株式</v>
      </c>
      <c r="AX74" s="12" t="str">
        <f>VLOOKUP($AC74,デモテーブル[#All],5,FALSE)</f>
        <v>不動産</v>
      </c>
      <c r="AY74" s="12" t="str">
        <f>VLOOKUP($AC74,デモテーブル[#All],6,FALSE)</f>
        <v>米国・リート</v>
      </c>
      <c r="AZ74" s="12" t="str">
        <f>VLOOKUP($AC74,デモテーブル[#All],7,FALSE)</f>
        <v>01 日本円</v>
      </c>
    </row>
    <row r="75" spans="2:52">
      <c r="B75" s="6">
        <v>44697</v>
      </c>
      <c r="C75" s="7">
        <v>74</v>
      </c>
      <c r="D75" s="95" t="s">
        <v>39</v>
      </c>
      <c r="E75" s="97" t="s">
        <v>99</v>
      </c>
      <c r="F75" s="52"/>
      <c r="G75" s="33" t="s">
        <v>123</v>
      </c>
      <c r="H75" t="s">
        <v>124</v>
      </c>
      <c r="I75">
        <v>1</v>
      </c>
      <c r="J75" s="57">
        <v>1454</v>
      </c>
      <c r="K75" s="57">
        <v>2636</v>
      </c>
      <c r="L75" t="s">
        <v>128</v>
      </c>
      <c r="M75" t="s">
        <v>129</v>
      </c>
      <c r="N75" t="s">
        <v>130</v>
      </c>
      <c r="O75" s="4">
        <v>0.81289999999999996</v>
      </c>
      <c r="P75" s="53"/>
      <c r="Q75" s="52"/>
      <c r="R75" s="52"/>
      <c r="S75" s="53"/>
      <c r="T75" s="53"/>
      <c r="U75" s="53"/>
      <c r="V75" s="53"/>
      <c r="W75" s="53"/>
      <c r="X75" s="53"/>
      <c r="Y75" s="53"/>
      <c r="Z75" s="53"/>
      <c r="AA75" s="39" t="s">
        <v>67</v>
      </c>
      <c r="AB75" s="12"/>
      <c r="AC75" s="12" t="str">
        <f t="shared" si="37"/>
        <v>1659</v>
      </c>
      <c r="AD75" s="12" t="str">
        <f>VLOOKUP($AC75,デモテーブル[#All],2,FALSE)</f>
        <v>ＩＳ米国リートＥＴＦ</v>
      </c>
      <c r="AE75" s="12"/>
      <c r="AF75" s="12">
        <f t="shared" si="39"/>
        <v>1</v>
      </c>
      <c r="AG75" s="12"/>
      <c r="AH75" s="12">
        <f t="shared" si="40"/>
        <v>1454</v>
      </c>
      <c r="AI75" s="12"/>
      <c r="AJ75" s="12">
        <f t="shared" si="41"/>
        <v>2636</v>
      </c>
      <c r="AK75" s="12"/>
      <c r="AL75" s="12"/>
      <c r="AM75" s="12"/>
      <c r="AN75" s="12">
        <f t="shared" si="42"/>
        <v>-55</v>
      </c>
      <c r="AO75" s="12"/>
      <c r="AP75" s="55">
        <f t="shared" si="43"/>
        <v>2636</v>
      </c>
      <c r="AQ75" s="12"/>
      <c r="AR75" s="55">
        <f t="shared" si="44"/>
        <v>1182</v>
      </c>
      <c r="AS75" s="58">
        <f t="shared" si="45"/>
        <v>0.81292984869326002</v>
      </c>
      <c r="AT75" s="9"/>
      <c r="AU75" s="9"/>
      <c r="AV75" s="12" t="str">
        <f>VLOOKUP($AC75,デモテーブル[#All],3,FALSE)</f>
        <v>1株式・投信等</v>
      </c>
      <c r="AW75" s="12" t="str">
        <f>VLOOKUP($AC75,デモテーブル[#All],4,FALSE)</f>
        <v>1株式</v>
      </c>
      <c r="AX75" s="12" t="str">
        <f>VLOOKUP($AC75,デモテーブル[#All],5,FALSE)</f>
        <v>不動産</v>
      </c>
      <c r="AY75" s="12" t="str">
        <f>VLOOKUP($AC75,デモテーブル[#All],6,FALSE)</f>
        <v>米国・リート</v>
      </c>
      <c r="AZ75" s="12" t="str">
        <f>VLOOKUP($AC75,デモテーブル[#All],7,FALSE)</f>
        <v>01 日本円</v>
      </c>
    </row>
    <row r="76" spans="2:52">
      <c r="B76" s="6">
        <v>44697</v>
      </c>
      <c r="C76" s="7">
        <v>75</v>
      </c>
      <c r="D76" s="95" t="s">
        <v>39</v>
      </c>
      <c r="E76" s="97" t="s">
        <v>99</v>
      </c>
      <c r="F76" s="52"/>
      <c r="G76" s="33" t="s">
        <v>131</v>
      </c>
      <c r="H76" t="s">
        <v>132</v>
      </c>
      <c r="I76">
        <v>100</v>
      </c>
      <c r="J76" s="57">
        <v>248</v>
      </c>
      <c r="K76" s="57">
        <v>233</v>
      </c>
      <c r="L76" t="s">
        <v>133</v>
      </c>
      <c r="M76" t="s">
        <v>134</v>
      </c>
      <c r="N76" t="s">
        <v>135</v>
      </c>
      <c r="O76" s="4">
        <v>-6.1699999999999998E-2</v>
      </c>
      <c r="P76" s="53"/>
      <c r="Q76" s="52"/>
      <c r="R76" s="52"/>
      <c r="S76" s="53"/>
      <c r="T76" s="53"/>
      <c r="U76" s="53"/>
      <c r="V76" s="53"/>
      <c r="W76" s="53"/>
      <c r="X76" s="53"/>
      <c r="Y76" s="53"/>
      <c r="Z76" s="53"/>
      <c r="AA76" s="39" t="s">
        <v>67</v>
      </c>
      <c r="AB76" s="12"/>
      <c r="AC76" s="12" t="str">
        <f t="shared" si="37"/>
        <v>1678</v>
      </c>
      <c r="AD76" s="12" t="str">
        <f>VLOOKUP($AC76,デモテーブル[#All],2,FALSE)</f>
        <v>ＮＥＸＴ　ＦＵＮＤＳ　インド株式指数・Ｎｉｆｔｙ　５０連動型上場投信</v>
      </c>
      <c r="AE76" s="12"/>
      <c r="AF76" s="12">
        <f t="shared" si="39"/>
        <v>100</v>
      </c>
      <c r="AG76" s="12"/>
      <c r="AH76" s="12">
        <f t="shared" si="40"/>
        <v>248</v>
      </c>
      <c r="AI76" s="12"/>
      <c r="AJ76" s="12">
        <f t="shared" si="41"/>
        <v>233</v>
      </c>
      <c r="AK76" s="12"/>
      <c r="AL76" s="12"/>
      <c r="AM76" s="12"/>
      <c r="AN76" s="12">
        <f t="shared" si="42"/>
        <v>-260</v>
      </c>
      <c r="AO76" s="12"/>
      <c r="AP76" s="55">
        <f t="shared" si="43"/>
        <v>23250</v>
      </c>
      <c r="AQ76" s="12"/>
      <c r="AR76" s="55">
        <f t="shared" si="44"/>
        <v>-1530</v>
      </c>
      <c r="AS76" s="58">
        <f t="shared" si="45"/>
        <v>-6.1743341404358353E-2</v>
      </c>
      <c r="AT76" s="9"/>
      <c r="AU76" s="9"/>
      <c r="AV76" s="12" t="str">
        <f>VLOOKUP($AC76,デモテーブル[#All],3,FALSE)</f>
        <v>1株式・投信等</v>
      </c>
      <c r="AW76" s="12" t="str">
        <f>VLOOKUP($AC76,デモテーブル[#All],4,FALSE)</f>
        <v>1株式</v>
      </c>
      <c r="AX76" s="12" t="str">
        <f>VLOOKUP($AC76,デモテーブル[#All],5,FALSE)</f>
        <v>新興国</v>
      </c>
      <c r="AY76" s="12" t="str">
        <f>VLOOKUP($AC76,デモテーブル[#All],6,FALSE)</f>
        <v>インド</v>
      </c>
      <c r="AZ76" s="12" t="str">
        <f>VLOOKUP($AC76,デモテーブル[#All],7,FALSE)</f>
        <v>01 日本円</v>
      </c>
    </row>
    <row r="77" spans="2:52">
      <c r="B77" s="6">
        <v>44697</v>
      </c>
      <c r="C77" s="7">
        <v>76</v>
      </c>
      <c r="D77" s="95" t="s">
        <v>39</v>
      </c>
      <c r="E77" s="97" t="s">
        <v>99</v>
      </c>
      <c r="F77" s="52"/>
      <c r="G77" s="33" t="s">
        <v>136</v>
      </c>
      <c r="H77" t="s">
        <v>137</v>
      </c>
      <c r="I77">
        <v>100</v>
      </c>
      <c r="J77" s="57">
        <v>2137</v>
      </c>
      <c r="K77" s="57">
        <v>2513</v>
      </c>
      <c r="L77" t="s">
        <v>138</v>
      </c>
      <c r="M77" t="s">
        <v>139</v>
      </c>
      <c r="N77" t="s">
        <v>140</v>
      </c>
      <c r="O77" s="4">
        <v>0.1759</v>
      </c>
      <c r="P77" s="53"/>
      <c r="Q77" s="52"/>
      <c r="R77" s="52"/>
      <c r="S77" s="53"/>
      <c r="T77" s="53"/>
      <c r="U77" s="53"/>
      <c r="V77" s="53"/>
      <c r="W77" s="53"/>
      <c r="X77" s="53"/>
      <c r="Y77" s="53"/>
      <c r="Z77" s="53"/>
      <c r="AA77" s="39" t="s">
        <v>67</v>
      </c>
      <c r="AB77" s="12"/>
      <c r="AC77" s="12" t="str">
        <f t="shared" si="37"/>
        <v>9142</v>
      </c>
      <c r="AD77" s="12" t="str">
        <f>VLOOKUP($AC77,デモテーブル[#All],2,FALSE)</f>
        <v>九州旅客鉄道</v>
      </c>
      <c r="AE77" s="12"/>
      <c r="AF77" s="12">
        <f t="shared" si="39"/>
        <v>100</v>
      </c>
      <c r="AG77" s="12"/>
      <c r="AH77" s="12">
        <f t="shared" si="40"/>
        <v>2137</v>
      </c>
      <c r="AI77" s="12"/>
      <c r="AJ77" s="12">
        <f t="shared" si="41"/>
        <v>2513</v>
      </c>
      <c r="AK77" s="12"/>
      <c r="AL77" s="12"/>
      <c r="AM77" s="12"/>
      <c r="AN77" s="12">
        <f t="shared" si="42"/>
        <v>8000</v>
      </c>
      <c r="AO77" s="12"/>
      <c r="AP77" s="55">
        <f t="shared" si="43"/>
        <v>251300</v>
      </c>
      <c r="AQ77" s="12"/>
      <c r="AR77" s="55">
        <f t="shared" si="44"/>
        <v>37600</v>
      </c>
      <c r="AS77" s="58">
        <f t="shared" si="45"/>
        <v>0.17594759007955077</v>
      </c>
      <c r="AT77" s="9"/>
      <c r="AU77" s="9"/>
      <c r="AV77" s="12" t="str">
        <f>VLOOKUP($AC77,デモテーブル[#All],3,FALSE)</f>
        <v>1株式・投信等</v>
      </c>
      <c r="AW77" s="12" t="str">
        <f>VLOOKUP($AC77,デモテーブル[#All],4,FALSE)</f>
        <v>1株式</v>
      </c>
      <c r="AX77" s="12" t="str">
        <f>VLOOKUP($AC77,デモテーブル[#All],5,FALSE)</f>
        <v>観光</v>
      </c>
      <c r="AY77" s="12" t="str">
        <f>VLOOKUP($AC77,デモテーブル[#All],6,FALSE)</f>
        <v>鉄道</v>
      </c>
      <c r="AZ77" s="12" t="str">
        <f>VLOOKUP($AC77,デモテーブル[#All],7,FALSE)</f>
        <v>01 日本円</v>
      </c>
    </row>
    <row r="78" spans="2:52">
      <c r="B78" s="6">
        <v>44697</v>
      </c>
      <c r="C78" s="7">
        <v>77</v>
      </c>
      <c r="D78" s="95" t="s">
        <v>39</v>
      </c>
      <c r="E78" s="97" t="s">
        <v>99</v>
      </c>
      <c r="F78" s="52"/>
      <c r="G78" s="33" t="s">
        <v>141</v>
      </c>
      <c r="H78" t="s">
        <v>142</v>
      </c>
      <c r="I78">
        <v>100</v>
      </c>
      <c r="J78" s="57">
        <v>2191</v>
      </c>
      <c r="K78" s="57">
        <v>2650</v>
      </c>
      <c r="L78" t="s">
        <v>143</v>
      </c>
      <c r="M78" t="s">
        <v>144</v>
      </c>
      <c r="N78" t="s">
        <v>145</v>
      </c>
      <c r="O78" s="4">
        <v>0.20949999999999999</v>
      </c>
      <c r="P78" s="53"/>
      <c r="Q78" s="52"/>
      <c r="R78" s="52"/>
      <c r="S78" s="53"/>
      <c r="T78" s="53"/>
      <c r="U78" s="53"/>
      <c r="V78" s="53"/>
      <c r="W78" s="53"/>
      <c r="X78" s="53"/>
      <c r="Y78" s="53"/>
      <c r="Z78" s="53"/>
      <c r="AA78" s="39" t="s">
        <v>67</v>
      </c>
      <c r="AB78" s="12"/>
      <c r="AC78" s="12" t="str">
        <f t="shared" si="37"/>
        <v>9202</v>
      </c>
      <c r="AD78" s="12" t="str">
        <f>VLOOKUP($AC78,デモテーブル[#All],2,FALSE)</f>
        <v>ＡＮＡホールディングス</v>
      </c>
      <c r="AE78" s="12"/>
      <c r="AF78" s="12">
        <f t="shared" si="39"/>
        <v>100</v>
      </c>
      <c r="AG78" s="12"/>
      <c r="AH78" s="12">
        <f t="shared" si="40"/>
        <v>2191</v>
      </c>
      <c r="AI78" s="12"/>
      <c r="AJ78" s="12">
        <f t="shared" si="41"/>
        <v>2650</v>
      </c>
      <c r="AK78" s="12"/>
      <c r="AL78" s="12"/>
      <c r="AM78" s="12"/>
      <c r="AN78" s="12">
        <f t="shared" si="42"/>
        <v>6400</v>
      </c>
      <c r="AO78" s="12"/>
      <c r="AP78" s="55">
        <f t="shared" si="43"/>
        <v>265000</v>
      </c>
      <c r="AQ78" s="12"/>
      <c r="AR78" s="55">
        <f t="shared" si="44"/>
        <v>45900</v>
      </c>
      <c r="AS78" s="58">
        <f t="shared" si="45"/>
        <v>0.20949338201734369</v>
      </c>
      <c r="AT78" s="9"/>
      <c r="AU78" s="9"/>
      <c r="AV78" s="12" t="str">
        <f>VLOOKUP($AC78,デモテーブル[#All],3,FALSE)</f>
        <v>1株式・投信等</v>
      </c>
      <c r="AW78" s="12" t="str">
        <f>VLOOKUP($AC78,デモテーブル[#All],4,FALSE)</f>
        <v>1株式</v>
      </c>
      <c r="AX78" s="12" t="str">
        <f>VLOOKUP($AC78,デモテーブル[#All],5,FALSE)</f>
        <v>観光</v>
      </c>
      <c r="AY78" s="12" t="str">
        <f>VLOOKUP($AC78,デモテーブル[#All],6,FALSE)</f>
        <v>航空</v>
      </c>
      <c r="AZ78" s="12" t="str">
        <f>VLOOKUP($AC78,デモテーブル[#All],7,FALSE)</f>
        <v>01 日本円</v>
      </c>
    </row>
    <row r="79" spans="2:52">
      <c r="B79" s="6">
        <v>44697</v>
      </c>
      <c r="C79" s="7">
        <v>78</v>
      </c>
      <c r="D79" s="95" t="s">
        <v>39</v>
      </c>
      <c r="E79" s="97" t="s">
        <v>99</v>
      </c>
      <c r="F79" s="52"/>
      <c r="G79" s="33" t="s">
        <v>146</v>
      </c>
      <c r="H79" t="s">
        <v>147</v>
      </c>
      <c r="I79">
        <v>10</v>
      </c>
      <c r="J79">
        <v>218.53</v>
      </c>
      <c r="K79">
        <v>225.5</v>
      </c>
      <c r="L79" t="s">
        <v>148</v>
      </c>
      <c r="M79" t="s">
        <v>149</v>
      </c>
      <c r="N79" t="s">
        <v>150</v>
      </c>
      <c r="O79" s="4">
        <v>3.1899999999999998E-2</v>
      </c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39" t="s">
        <v>67</v>
      </c>
      <c r="AB79" s="12"/>
      <c r="AC79" s="12" t="str">
        <f t="shared" si="37"/>
        <v>VTI</v>
      </c>
      <c r="AD79" s="12" t="str">
        <f>VLOOKUP($AC79,デモテーブル[#All],2,FALSE)</f>
        <v>バンガード・トータル・ストック・マーケットETF</v>
      </c>
      <c r="AE79" s="12"/>
      <c r="AF79" s="12">
        <f t="shared" si="39"/>
        <v>10</v>
      </c>
      <c r="AG79" s="12"/>
      <c r="AH79" s="12">
        <f t="shared" si="40"/>
        <v>218.53</v>
      </c>
      <c r="AI79" s="12"/>
      <c r="AJ79" s="12">
        <f t="shared" si="41"/>
        <v>225.5</v>
      </c>
      <c r="AK79" s="12"/>
      <c r="AL79" s="12"/>
      <c r="AM79" s="12"/>
      <c r="AN79" s="12">
        <f t="shared" si="42"/>
        <v>-207</v>
      </c>
      <c r="AO79" s="12"/>
      <c r="AP79" s="55">
        <f t="shared" si="43"/>
        <v>260429</v>
      </c>
      <c r="AQ79" s="12"/>
      <c r="AR79" s="55">
        <f t="shared" si="44"/>
        <v>8050</v>
      </c>
      <c r="AS79" s="58">
        <f t="shared" si="45"/>
        <v>3.1896473161396155E-2</v>
      </c>
      <c r="AT79" s="9"/>
      <c r="AU79" s="9"/>
      <c r="AV79" s="12" t="str">
        <f>VLOOKUP($AC79,デモテーブル[#All],3,FALSE)</f>
        <v>1株式・投信等</v>
      </c>
      <c r="AW79" s="12" t="str">
        <f>VLOOKUP($AC79,デモテーブル[#All],4,FALSE)</f>
        <v>1株式</v>
      </c>
      <c r="AX79" s="12" t="str">
        <f>VLOOKUP($AC79,デモテーブル[#All],5,FALSE)</f>
        <v>指数</v>
      </c>
      <c r="AY79" s="12" t="str">
        <f>VLOOKUP($AC79,デモテーブル[#All],6,FALSE)</f>
        <v>全米国指数</v>
      </c>
      <c r="AZ79" s="12" t="str">
        <f>VLOOKUP($AC79,デモテーブル[#All],7,FALSE)</f>
        <v>02 米ドル（円換算）</v>
      </c>
    </row>
    <row r="80" spans="2:52">
      <c r="B80" s="6">
        <v>44697</v>
      </c>
      <c r="C80" s="7">
        <v>79</v>
      </c>
      <c r="D80" s="95" t="s">
        <v>39</v>
      </c>
      <c r="E80" s="97" t="s">
        <v>99</v>
      </c>
      <c r="F80" s="52"/>
      <c r="G80" s="33" t="s">
        <v>151</v>
      </c>
      <c r="H80" t="s">
        <v>152</v>
      </c>
      <c r="I80">
        <v>10</v>
      </c>
      <c r="J80">
        <v>43.95</v>
      </c>
      <c r="K80">
        <v>49.48</v>
      </c>
      <c r="L80" t="s">
        <v>153</v>
      </c>
      <c r="M80" t="s">
        <v>154</v>
      </c>
      <c r="N80" t="s">
        <v>155</v>
      </c>
      <c r="O80" s="4">
        <v>0.126</v>
      </c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39" t="s">
        <v>67</v>
      </c>
      <c r="AB80" s="12"/>
      <c r="AC80" s="12" t="str">
        <f t="shared" si="37"/>
        <v>VWO</v>
      </c>
      <c r="AD80" s="12" t="str">
        <f>VLOOKUP($AC80,デモテーブル[#All],2,FALSE)</f>
        <v>バンガード・FTSE・エマージング・マーケッツETF</v>
      </c>
      <c r="AE80" s="12"/>
      <c r="AF80" s="12">
        <f t="shared" si="39"/>
        <v>10</v>
      </c>
      <c r="AG80" s="12"/>
      <c r="AH80" s="12">
        <f t="shared" si="40"/>
        <v>43.95</v>
      </c>
      <c r="AI80" s="12"/>
      <c r="AJ80" s="12">
        <f t="shared" si="41"/>
        <v>49.48</v>
      </c>
      <c r="AK80" s="12"/>
      <c r="AL80" s="12"/>
      <c r="AM80" s="12"/>
      <c r="AN80" s="12">
        <f t="shared" si="42"/>
        <v>99</v>
      </c>
      <c r="AO80" s="12"/>
      <c r="AP80" s="55">
        <f t="shared" si="43"/>
        <v>57144</v>
      </c>
      <c r="AQ80" s="12"/>
      <c r="AR80" s="55">
        <f t="shared" si="44"/>
        <v>6392</v>
      </c>
      <c r="AS80" s="58">
        <f t="shared" si="45"/>
        <v>0.12594577553593947</v>
      </c>
      <c r="AT80" s="9"/>
      <c r="AU80" s="9"/>
      <c r="AV80" s="12" t="str">
        <f>VLOOKUP($AC80,デモテーブル[#All],3,FALSE)</f>
        <v>1株式・投信等</v>
      </c>
      <c r="AW80" s="12" t="str">
        <f>VLOOKUP($AC80,デモテーブル[#All],4,FALSE)</f>
        <v>1株式</v>
      </c>
      <c r="AX80" s="12" t="str">
        <f>VLOOKUP($AC80,デモテーブル[#All],5,FALSE)</f>
        <v>新興国</v>
      </c>
      <c r="AY80" s="12" t="str">
        <f>VLOOKUP($AC80,デモテーブル[#All],6,FALSE)</f>
        <v>新興国ETF</v>
      </c>
      <c r="AZ80" s="12" t="str">
        <f>VLOOKUP($AC80,デモテーブル[#All],7,FALSE)</f>
        <v>02 米ドル（円換算）</v>
      </c>
    </row>
    <row r="81" spans="2:52">
      <c r="B81" s="6">
        <v>44697</v>
      </c>
      <c r="C81" s="7">
        <v>80</v>
      </c>
      <c r="D81" s="95" t="s">
        <v>39</v>
      </c>
      <c r="E81" s="97" t="s">
        <v>99</v>
      </c>
      <c r="F81" s="52"/>
      <c r="G81" s="33" t="s">
        <v>156</v>
      </c>
      <c r="H81" t="s">
        <v>157</v>
      </c>
      <c r="I81">
        <v>30</v>
      </c>
      <c r="J81">
        <v>23.58</v>
      </c>
      <c r="K81">
        <v>21.27</v>
      </c>
      <c r="L81" t="s">
        <v>158</v>
      </c>
      <c r="M81" t="s">
        <v>159</v>
      </c>
      <c r="N81" t="s">
        <v>160</v>
      </c>
      <c r="O81" s="4">
        <v>-9.7799999999999998E-2</v>
      </c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39" t="s">
        <v>67</v>
      </c>
      <c r="AB81" s="12"/>
      <c r="AC81" s="12" t="str">
        <f t="shared" si="37"/>
        <v>SLV</v>
      </c>
      <c r="AD81" s="12" t="str">
        <f>VLOOKUP($AC81,デモテーブル[#All],2,FALSE)</f>
        <v>iシェアーズ シルバー・トラスト</v>
      </c>
      <c r="AE81" s="12"/>
      <c r="AF81" s="12">
        <f t="shared" si="39"/>
        <v>30</v>
      </c>
      <c r="AG81" s="12"/>
      <c r="AH81" s="12">
        <f t="shared" si="40"/>
        <v>23.58</v>
      </c>
      <c r="AI81" s="12"/>
      <c r="AJ81" s="12">
        <f t="shared" si="41"/>
        <v>21.27</v>
      </c>
      <c r="AK81" s="12"/>
      <c r="AL81" s="12"/>
      <c r="AM81" s="12"/>
      <c r="AN81" s="12">
        <f t="shared" si="42"/>
        <v>1788</v>
      </c>
      <c r="AO81" s="12"/>
      <c r="AP81" s="55">
        <f t="shared" si="43"/>
        <v>73694</v>
      </c>
      <c r="AQ81" s="12"/>
      <c r="AR81" s="55">
        <f t="shared" si="44"/>
        <v>-7988</v>
      </c>
      <c r="AS81" s="58">
        <f t="shared" si="45"/>
        <v>-9.7793883597365391E-2</v>
      </c>
      <c r="AT81" s="9"/>
      <c r="AU81" s="9"/>
      <c r="AV81" s="12" t="str">
        <f>VLOOKUP($AC81,デモテーブル[#All],3,FALSE)</f>
        <v>3貴金属･ｺﾓ・仮通</v>
      </c>
      <c r="AW81" s="12" t="str">
        <f>VLOOKUP($AC81,デモテーブル[#All],4,FALSE)</f>
        <v>3貴金属</v>
      </c>
      <c r="AX81" s="12" t="str">
        <f>VLOOKUP($AC81,デモテーブル[#All],5,FALSE)</f>
        <v>シルバー</v>
      </c>
      <c r="AY81" s="12" t="str">
        <f>VLOOKUP($AC81,デモテーブル[#All],6,FALSE)</f>
        <v>米国・シルバー</v>
      </c>
      <c r="AZ81" s="12" t="str">
        <f>VLOOKUP($AC81,デモテーブル[#All],7,FALSE)</f>
        <v>02 米ドル（円換算）</v>
      </c>
    </row>
    <row r="82" spans="2:52">
      <c r="B82" s="6">
        <v>44697</v>
      </c>
      <c r="C82" s="7">
        <v>81</v>
      </c>
      <c r="D82" s="95" t="s">
        <v>39</v>
      </c>
      <c r="E82" s="97" t="s">
        <v>99</v>
      </c>
      <c r="F82" s="52"/>
      <c r="G82" s="33" t="s">
        <v>161</v>
      </c>
      <c r="H82" t="s">
        <v>162</v>
      </c>
      <c r="I82">
        <v>1</v>
      </c>
      <c r="J82">
        <v>68.209999999999994</v>
      </c>
      <c r="K82">
        <v>102.25</v>
      </c>
      <c r="L82" t="s">
        <v>163</v>
      </c>
      <c r="M82" t="s">
        <v>164</v>
      </c>
      <c r="N82" t="s">
        <v>165</v>
      </c>
      <c r="O82" s="4">
        <v>0.499</v>
      </c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39" t="s">
        <v>67</v>
      </c>
      <c r="AB82" s="12"/>
      <c r="AC82" s="12" t="str">
        <f t="shared" si="37"/>
        <v>VT</v>
      </c>
      <c r="AD82" s="12" t="str">
        <f>VLOOKUP($AC82,デモテーブル[#All],2,FALSE)</f>
        <v>バンガード・トータル・ワールド・ストックETF</v>
      </c>
      <c r="AE82" s="12"/>
      <c r="AF82" s="12">
        <f t="shared" si="39"/>
        <v>1</v>
      </c>
      <c r="AG82" s="12"/>
      <c r="AH82" s="12">
        <f t="shared" si="40"/>
        <v>68.209999999999994</v>
      </c>
      <c r="AI82" s="12"/>
      <c r="AJ82" s="12">
        <f t="shared" si="41"/>
        <v>102.25</v>
      </c>
      <c r="AK82" s="12"/>
      <c r="AL82" s="12"/>
      <c r="AM82" s="12"/>
      <c r="AN82" s="12">
        <f t="shared" si="42"/>
        <v>6</v>
      </c>
      <c r="AO82" s="12"/>
      <c r="AP82" s="55">
        <f t="shared" si="43"/>
        <v>11808</v>
      </c>
      <c r="AQ82" s="12"/>
      <c r="AR82" s="55">
        <f t="shared" si="44"/>
        <v>3931</v>
      </c>
      <c r="AS82" s="58">
        <f t="shared" si="45"/>
        <v>0.49904786086073377</v>
      </c>
      <c r="AT82" s="9"/>
      <c r="AU82" s="9"/>
      <c r="AV82" s="12" t="str">
        <f>VLOOKUP($AC82,デモテーブル[#All],3,FALSE)</f>
        <v>1株式・投信等</v>
      </c>
      <c r="AW82" s="12" t="str">
        <f>VLOOKUP($AC82,デモテーブル[#All],4,FALSE)</f>
        <v>1株式</v>
      </c>
      <c r="AX82" s="12" t="str">
        <f>VLOOKUP($AC82,デモテーブル[#All],5,FALSE)</f>
        <v>指数</v>
      </c>
      <c r="AY82" s="12" t="str">
        <f>VLOOKUP($AC82,デモテーブル[#All],6,FALSE)</f>
        <v>全世界指数</v>
      </c>
      <c r="AZ82" s="12" t="str">
        <f>VLOOKUP($AC82,デモテーブル[#All],7,FALSE)</f>
        <v>02 米ドル（円換算）</v>
      </c>
    </row>
    <row r="83" spans="2:52">
      <c r="B83" s="6">
        <v>44697</v>
      </c>
      <c r="C83" s="7">
        <v>82</v>
      </c>
      <c r="D83" s="95" t="s">
        <v>39</v>
      </c>
      <c r="E83" s="97" t="s">
        <v>99</v>
      </c>
      <c r="F83" s="52"/>
      <c r="G83" s="33" t="s">
        <v>68</v>
      </c>
      <c r="H83" t="s">
        <v>166</v>
      </c>
      <c r="I83">
        <v>6</v>
      </c>
      <c r="J83">
        <v>87.04</v>
      </c>
      <c r="K83">
        <v>82.16</v>
      </c>
      <c r="L83" t="s">
        <v>167</v>
      </c>
      <c r="M83" t="s">
        <v>168</v>
      </c>
      <c r="N83" t="s">
        <v>169</v>
      </c>
      <c r="O83" s="4">
        <v>-5.6099999999999997E-2</v>
      </c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39" t="s">
        <v>67</v>
      </c>
      <c r="AB83" s="12"/>
      <c r="AC83" s="12" t="str">
        <f t="shared" si="37"/>
        <v>BND</v>
      </c>
      <c r="AD83" s="12" t="str">
        <f>VLOOKUP($AC83,デモテーブル[#All],2,FALSE)</f>
        <v>バンガード・米国トータル債券市場ETF</v>
      </c>
      <c r="AE83" s="12"/>
      <c r="AF83" s="12">
        <f t="shared" si="39"/>
        <v>6</v>
      </c>
      <c r="AG83" s="12"/>
      <c r="AH83" s="12">
        <f t="shared" si="40"/>
        <v>87.04</v>
      </c>
      <c r="AI83" s="12"/>
      <c r="AJ83" s="12">
        <f t="shared" si="41"/>
        <v>82.16</v>
      </c>
      <c r="AK83" s="12"/>
      <c r="AL83" s="12"/>
      <c r="AM83" s="12"/>
      <c r="AN83" s="12">
        <f t="shared" si="42"/>
        <v>147</v>
      </c>
      <c r="AO83" s="12"/>
      <c r="AP83" s="55">
        <f t="shared" si="43"/>
        <v>56931</v>
      </c>
      <c r="AQ83" s="12"/>
      <c r="AR83" s="55">
        <f t="shared" si="44"/>
        <v>-3384</v>
      </c>
      <c r="AS83" s="58">
        <f t="shared" si="45"/>
        <v>-5.6105446406366576E-2</v>
      </c>
      <c r="AT83" s="9"/>
      <c r="AU83" s="9"/>
      <c r="AV83" s="12" t="str">
        <f>VLOOKUP($AC83,デモテーブル[#All],3,FALSE)</f>
        <v>2現金・米国債など</v>
      </c>
      <c r="AW83" s="12" t="str">
        <f>VLOOKUP($AC83,デモテーブル[#All],4,FALSE)</f>
        <v>2米国債など</v>
      </c>
      <c r="AX83" s="12" t="str">
        <f>VLOOKUP($AC83,デモテーブル[#All],5,FALSE)</f>
        <v>債券</v>
      </c>
      <c r="AY83" s="12" t="str">
        <f>VLOOKUP($AC83,デモテーブル[#All],6,FALSE)</f>
        <v>米国債</v>
      </c>
      <c r="AZ83" s="12" t="str">
        <f>VLOOKUP($AC83,デモテーブル[#All],7,FALSE)</f>
        <v>02 米ドル（円換算）</v>
      </c>
    </row>
    <row r="84" spans="2:52">
      <c r="B84" s="6">
        <v>44697</v>
      </c>
      <c r="C84" s="7">
        <v>83</v>
      </c>
      <c r="D84" s="95" t="s">
        <v>39</v>
      </c>
      <c r="E84" s="97" t="s">
        <v>99</v>
      </c>
      <c r="F84" s="52"/>
      <c r="G84" s="33" t="s">
        <v>170</v>
      </c>
      <c r="H84" t="s">
        <v>171</v>
      </c>
      <c r="I84">
        <v>17</v>
      </c>
      <c r="J84">
        <v>42.51</v>
      </c>
      <c r="K84">
        <v>44.44</v>
      </c>
      <c r="L84" t="s">
        <v>172</v>
      </c>
      <c r="M84" t="s">
        <v>173</v>
      </c>
      <c r="N84" t="s">
        <v>174</v>
      </c>
      <c r="O84" s="4">
        <v>4.53E-2</v>
      </c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39" t="s">
        <v>67</v>
      </c>
      <c r="AB84" s="12"/>
      <c r="AC84" s="12" t="str">
        <f t="shared" si="37"/>
        <v>UAL</v>
      </c>
      <c r="AD84" s="12" t="str">
        <f>VLOOKUP($AC84,デモテーブル[#All],2,FALSE)</f>
        <v>ユナイテッド・エアラインズ・ホールディングス</v>
      </c>
      <c r="AE84" s="12"/>
      <c r="AF84" s="12">
        <f t="shared" si="39"/>
        <v>17</v>
      </c>
      <c r="AG84" s="12"/>
      <c r="AH84" s="12">
        <f t="shared" si="40"/>
        <v>42.51</v>
      </c>
      <c r="AI84" s="12"/>
      <c r="AJ84" s="12">
        <f t="shared" si="41"/>
        <v>44.44</v>
      </c>
      <c r="AK84" s="12"/>
      <c r="AL84" s="12"/>
      <c r="AM84" s="12"/>
      <c r="AN84" s="12">
        <f t="shared" si="42"/>
        <v>3326</v>
      </c>
      <c r="AO84" s="12"/>
      <c r="AP84" s="55">
        <f t="shared" si="43"/>
        <v>87250</v>
      </c>
      <c r="AQ84" s="12"/>
      <c r="AR84" s="55">
        <f t="shared" si="44"/>
        <v>3780</v>
      </c>
      <c r="AS84" s="58">
        <f t="shared" si="45"/>
        <v>4.5285731400503175E-2</v>
      </c>
      <c r="AT84" s="9"/>
      <c r="AU84" s="9"/>
      <c r="AV84" s="12" t="str">
        <f>VLOOKUP($AC84,デモテーブル[#All],3,FALSE)</f>
        <v>1株式・投信等</v>
      </c>
      <c r="AW84" s="12" t="str">
        <f>VLOOKUP($AC84,デモテーブル[#All],4,FALSE)</f>
        <v>1株式</v>
      </c>
      <c r="AX84" s="12" t="str">
        <f>VLOOKUP($AC84,デモテーブル[#All],5,FALSE)</f>
        <v>観光</v>
      </c>
      <c r="AY84" s="12" t="str">
        <f>VLOOKUP($AC84,デモテーブル[#All],6,FALSE)</f>
        <v>航空・米国</v>
      </c>
      <c r="AZ84" s="12" t="str">
        <f>VLOOKUP($AC84,デモテーブル[#All],7,FALSE)</f>
        <v>02 米ドル（円換算）</v>
      </c>
    </row>
    <row r="85" spans="2:52">
      <c r="B85" s="6">
        <v>44697</v>
      </c>
      <c r="C85" s="7">
        <v>84</v>
      </c>
      <c r="D85" s="95" t="s">
        <v>39</v>
      </c>
      <c r="E85" s="97" t="s">
        <v>99</v>
      </c>
      <c r="F85" s="52"/>
      <c r="G85" s="33" t="s">
        <v>170</v>
      </c>
      <c r="H85" t="s">
        <v>171</v>
      </c>
      <c r="I85">
        <v>10</v>
      </c>
      <c r="J85">
        <v>46.67</v>
      </c>
      <c r="K85">
        <v>44.44</v>
      </c>
      <c r="L85" t="s">
        <v>175</v>
      </c>
      <c r="M85" t="s">
        <v>176</v>
      </c>
      <c r="N85" t="s">
        <v>177</v>
      </c>
      <c r="O85" s="4">
        <v>-4.7699999999999999E-2</v>
      </c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39" t="s">
        <v>67</v>
      </c>
      <c r="AB85" s="12"/>
      <c r="AC85" s="12" t="str">
        <f t="shared" si="37"/>
        <v>UAL</v>
      </c>
      <c r="AD85" s="12" t="str">
        <f>VLOOKUP($AC85,デモテーブル[#All],2,FALSE)</f>
        <v>ユナイテッド・エアラインズ・ホールディングス</v>
      </c>
      <c r="AE85" s="12"/>
      <c r="AF85" s="12">
        <f t="shared" si="39"/>
        <v>10</v>
      </c>
      <c r="AG85" s="12"/>
      <c r="AH85" s="12">
        <f t="shared" si="40"/>
        <v>46.67</v>
      </c>
      <c r="AI85" s="12"/>
      <c r="AJ85" s="12">
        <f t="shared" si="41"/>
        <v>44.44</v>
      </c>
      <c r="AK85" s="12"/>
      <c r="AL85" s="12"/>
      <c r="AM85" s="12"/>
      <c r="AN85" s="12">
        <f t="shared" si="42"/>
        <v>1956</v>
      </c>
      <c r="AO85" s="12"/>
      <c r="AP85" s="55">
        <f t="shared" si="43"/>
        <v>51323</v>
      </c>
      <c r="AQ85" s="12"/>
      <c r="AR85" s="55">
        <f t="shared" si="44"/>
        <v>-2573</v>
      </c>
      <c r="AS85" s="58">
        <f t="shared" si="45"/>
        <v>-4.7740092029093066E-2</v>
      </c>
      <c r="AT85" s="9"/>
      <c r="AU85" s="9"/>
      <c r="AV85" s="12" t="str">
        <f>VLOOKUP($AC85,デモテーブル[#All],3,FALSE)</f>
        <v>1株式・投信等</v>
      </c>
      <c r="AW85" s="12" t="str">
        <f>VLOOKUP($AC85,デモテーブル[#All],4,FALSE)</f>
        <v>1株式</v>
      </c>
      <c r="AX85" s="12" t="str">
        <f>VLOOKUP($AC85,デモテーブル[#All],5,FALSE)</f>
        <v>観光</v>
      </c>
      <c r="AY85" s="12" t="str">
        <f>VLOOKUP($AC85,デモテーブル[#All],6,FALSE)</f>
        <v>航空・米国</v>
      </c>
      <c r="AZ85" s="12" t="str">
        <f>VLOOKUP($AC85,デモテーブル[#All],7,FALSE)</f>
        <v>02 米ドル（円換算）</v>
      </c>
    </row>
    <row r="86" spans="2:52">
      <c r="B86" s="6">
        <v>44697</v>
      </c>
      <c r="C86" s="7">
        <v>85</v>
      </c>
      <c r="D86" s="95" t="s">
        <v>39</v>
      </c>
      <c r="E86" s="97" t="s">
        <v>99</v>
      </c>
      <c r="F86" s="52"/>
      <c r="G86" s="33" t="s">
        <v>71</v>
      </c>
      <c r="H86" t="s">
        <v>72</v>
      </c>
      <c r="I86">
        <v>34</v>
      </c>
      <c r="J86">
        <v>22.92</v>
      </c>
      <c r="K86">
        <v>23.67</v>
      </c>
      <c r="L86" t="s">
        <v>178</v>
      </c>
      <c r="M86" t="s">
        <v>179</v>
      </c>
      <c r="N86" t="s">
        <v>73</v>
      </c>
      <c r="O86" s="4">
        <v>3.27E-2</v>
      </c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39" t="s">
        <v>67</v>
      </c>
      <c r="AB86" s="12"/>
      <c r="AC86" s="12" t="str">
        <f t="shared" si="37"/>
        <v>EIDO</v>
      </c>
      <c r="AD86" s="12" t="str">
        <f>VLOOKUP($AC86,デモテーブル[#All],2,FALSE)</f>
        <v>iシェアーズ MSCI インドネシア ETF</v>
      </c>
      <c r="AE86" s="12"/>
      <c r="AF86" s="12">
        <f t="shared" si="39"/>
        <v>34</v>
      </c>
      <c r="AG86" s="12"/>
      <c r="AH86" s="12">
        <f t="shared" si="40"/>
        <v>22.92</v>
      </c>
      <c r="AI86" s="12"/>
      <c r="AJ86" s="12">
        <f t="shared" si="41"/>
        <v>23.67</v>
      </c>
      <c r="AK86" s="12"/>
      <c r="AL86" s="12"/>
      <c r="AM86" s="12"/>
      <c r="AN86" s="12">
        <f t="shared" si="42"/>
        <v>2121</v>
      </c>
      <c r="AO86" s="12"/>
      <c r="AP86" s="55">
        <f t="shared" si="43"/>
        <v>92944</v>
      </c>
      <c r="AQ86" s="12"/>
      <c r="AR86" s="55">
        <f t="shared" si="44"/>
        <v>2944</v>
      </c>
      <c r="AS86" s="58">
        <f t="shared" si="45"/>
        <v>3.2711111111111114E-2</v>
      </c>
      <c r="AT86" s="9"/>
      <c r="AU86" s="9"/>
      <c r="AV86" s="12" t="str">
        <f>VLOOKUP($AC86,デモテーブル[#All],3,FALSE)</f>
        <v>1株式・投信等</v>
      </c>
      <c r="AW86" s="12" t="str">
        <f>VLOOKUP($AC86,デモテーブル[#All],4,FALSE)</f>
        <v>1株式</v>
      </c>
      <c r="AX86" s="12" t="str">
        <f>VLOOKUP($AC86,デモテーブル[#All],5,FALSE)</f>
        <v>新興国</v>
      </c>
      <c r="AY86" s="12" t="str">
        <f>VLOOKUP($AC86,デモテーブル[#All],6,FALSE)</f>
        <v>インドネシア</v>
      </c>
      <c r="AZ86" s="12" t="str">
        <f>VLOOKUP($AC86,デモテーブル[#All],7,FALSE)</f>
        <v>02 米ドル（円換算）</v>
      </c>
    </row>
    <row r="87" spans="2:52">
      <c r="B87" s="6">
        <v>44697</v>
      </c>
      <c r="C87" s="7">
        <v>86</v>
      </c>
      <c r="D87" s="95" t="s">
        <v>39</v>
      </c>
      <c r="E87" s="97" t="s">
        <v>99</v>
      </c>
      <c r="F87" s="52"/>
      <c r="G87" s="33" t="s">
        <v>180</v>
      </c>
      <c r="H87" t="s">
        <v>181</v>
      </c>
      <c r="I87">
        <v>4</v>
      </c>
      <c r="J87">
        <v>75.22</v>
      </c>
      <c r="K87">
        <v>78.180000000000007</v>
      </c>
      <c r="L87" t="s">
        <v>182</v>
      </c>
      <c r="M87" t="s">
        <v>183</v>
      </c>
      <c r="N87" t="s">
        <v>184</v>
      </c>
      <c r="O87" s="4">
        <v>3.9300000000000002E-2</v>
      </c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39" t="s">
        <v>67</v>
      </c>
      <c r="AB87" s="12"/>
      <c r="AC87" s="12" t="str">
        <f t="shared" si="37"/>
        <v>THD</v>
      </c>
      <c r="AD87" s="12" t="str">
        <f>VLOOKUP($AC87,デモテーブル[#All],2,FALSE)</f>
        <v>iシェアーズ MSCI タイ ETF</v>
      </c>
      <c r="AE87" s="12"/>
      <c r="AF87" s="12">
        <f t="shared" si="39"/>
        <v>4</v>
      </c>
      <c r="AG87" s="12"/>
      <c r="AH87" s="12">
        <f t="shared" si="40"/>
        <v>75.22</v>
      </c>
      <c r="AI87" s="12"/>
      <c r="AJ87" s="12">
        <f t="shared" si="41"/>
        <v>78.180000000000007</v>
      </c>
      <c r="AK87" s="12"/>
      <c r="AL87" s="12"/>
      <c r="AM87" s="12"/>
      <c r="AN87" s="12">
        <f t="shared" si="42"/>
        <v>280</v>
      </c>
      <c r="AO87" s="12"/>
      <c r="AP87" s="55">
        <f t="shared" si="43"/>
        <v>36116</v>
      </c>
      <c r="AQ87" s="12"/>
      <c r="AR87" s="55">
        <f t="shared" si="44"/>
        <v>1366</v>
      </c>
      <c r="AS87" s="58">
        <f t="shared" si="45"/>
        <v>3.9309352517985612E-2</v>
      </c>
      <c r="AT87" s="9"/>
      <c r="AU87" s="9"/>
      <c r="AV87" s="12" t="str">
        <f>VLOOKUP($AC87,デモテーブル[#All],3,FALSE)</f>
        <v>1株式・投信等</v>
      </c>
      <c r="AW87" s="12" t="str">
        <f>VLOOKUP($AC87,デモテーブル[#All],4,FALSE)</f>
        <v>1株式</v>
      </c>
      <c r="AX87" s="12" t="str">
        <f>VLOOKUP($AC87,デモテーブル[#All],5,FALSE)</f>
        <v>新興国</v>
      </c>
      <c r="AY87" s="12" t="str">
        <f>VLOOKUP($AC87,デモテーブル[#All],6,FALSE)</f>
        <v>タイ</v>
      </c>
      <c r="AZ87" s="12" t="str">
        <f>VLOOKUP($AC87,デモテーブル[#All],7,FALSE)</f>
        <v>02 米ドル（円換算）</v>
      </c>
    </row>
    <row r="88" spans="2:52">
      <c r="B88" s="6">
        <v>44697</v>
      </c>
      <c r="C88" s="7">
        <v>87</v>
      </c>
      <c r="D88" s="95" t="s">
        <v>39</v>
      </c>
      <c r="E88" s="97" t="s">
        <v>99</v>
      </c>
      <c r="F88" s="52"/>
      <c r="G88" s="33" t="s">
        <v>74</v>
      </c>
      <c r="H88" t="s">
        <v>75</v>
      </c>
      <c r="I88">
        <v>16</v>
      </c>
      <c r="J88">
        <v>31.83</v>
      </c>
      <c r="K88">
        <v>31.94</v>
      </c>
      <c r="L88" t="s">
        <v>185</v>
      </c>
      <c r="M88" t="s">
        <v>186</v>
      </c>
      <c r="N88" t="s">
        <v>187</v>
      </c>
      <c r="O88" s="4">
        <v>3.5999999999999999E-3</v>
      </c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39" t="s">
        <v>67</v>
      </c>
      <c r="AB88" s="12"/>
      <c r="AC88" s="12" t="str">
        <f t="shared" si="37"/>
        <v>EPHE</v>
      </c>
      <c r="AD88" s="12" t="str">
        <f>VLOOKUP($AC88,デモテーブル[#All],2,FALSE)</f>
        <v>iシェアーズ MSCI フィリピン ETF</v>
      </c>
      <c r="AE88" s="12"/>
      <c r="AF88" s="12">
        <f t="shared" si="39"/>
        <v>16</v>
      </c>
      <c r="AG88" s="12"/>
      <c r="AH88" s="12">
        <f t="shared" si="40"/>
        <v>31.83</v>
      </c>
      <c r="AI88" s="12"/>
      <c r="AJ88" s="12">
        <f t="shared" si="41"/>
        <v>31.94</v>
      </c>
      <c r="AK88" s="12"/>
      <c r="AL88" s="12"/>
      <c r="AM88" s="12"/>
      <c r="AN88" s="12">
        <f t="shared" si="42"/>
        <v>-229</v>
      </c>
      <c r="AO88" s="12"/>
      <c r="AP88" s="55">
        <f t="shared" si="43"/>
        <v>59020</v>
      </c>
      <c r="AQ88" s="12"/>
      <c r="AR88" s="55">
        <f t="shared" si="44"/>
        <v>213</v>
      </c>
      <c r="AS88" s="58">
        <f t="shared" si="45"/>
        <v>3.6220177869981463E-3</v>
      </c>
      <c r="AT88" s="9"/>
      <c r="AU88" s="9"/>
      <c r="AV88" s="12" t="str">
        <f>VLOOKUP($AC88,デモテーブル[#All],3,FALSE)</f>
        <v>1株式・投信等</v>
      </c>
      <c r="AW88" s="12" t="str">
        <f>VLOOKUP($AC88,デモテーブル[#All],4,FALSE)</f>
        <v>1株式</v>
      </c>
      <c r="AX88" s="12" t="str">
        <f>VLOOKUP($AC88,デモテーブル[#All],5,FALSE)</f>
        <v>新興国</v>
      </c>
      <c r="AY88" s="12" t="str">
        <f>VLOOKUP($AC88,デモテーブル[#All],6,FALSE)</f>
        <v>フィリピン</v>
      </c>
      <c r="AZ88" s="12" t="str">
        <f>VLOOKUP($AC88,デモテーブル[#All],7,FALSE)</f>
        <v>02 米ドル（円換算）</v>
      </c>
    </row>
    <row r="89" spans="2:52">
      <c r="B89" s="6">
        <v>44697</v>
      </c>
      <c r="C89" s="7">
        <v>88</v>
      </c>
      <c r="D89" s="95" t="s">
        <v>39</v>
      </c>
      <c r="E89" s="97" t="s">
        <v>99</v>
      </c>
      <c r="F89" s="52"/>
      <c r="G89" s="33" t="s">
        <v>74</v>
      </c>
      <c r="H89" t="s">
        <v>75</v>
      </c>
      <c r="I89">
        <v>4</v>
      </c>
      <c r="J89">
        <v>30.14</v>
      </c>
      <c r="K89">
        <v>31.94</v>
      </c>
      <c r="L89" t="s">
        <v>188</v>
      </c>
      <c r="M89" t="s">
        <v>189</v>
      </c>
      <c r="N89" t="s">
        <v>190</v>
      </c>
      <c r="O89" s="4">
        <v>5.9900000000000002E-2</v>
      </c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39" t="s">
        <v>67</v>
      </c>
      <c r="AB89" s="12"/>
      <c r="AC89" s="12" t="str">
        <f t="shared" si="37"/>
        <v>EPHE</v>
      </c>
      <c r="AD89" s="12" t="str">
        <f>VLOOKUP($AC89,デモテーブル[#All],2,FALSE)</f>
        <v>iシェアーズ MSCI フィリピン ETF</v>
      </c>
      <c r="AE89" s="12"/>
      <c r="AF89" s="12">
        <f t="shared" si="39"/>
        <v>4</v>
      </c>
      <c r="AG89" s="12"/>
      <c r="AH89" s="12">
        <f t="shared" si="40"/>
        <v>30.14</v>
      </c>
      <c r="AI89" s="12"/>
      <c r="AJ89" s="12">
        <f t="shared" si="41"/>
        <v>31.94</v>
      </c>
      <c r="AK89" s="12"/>
      <c r="AL89" s="12"/>
      <c r="AM89" s="12"/>
      <c r="AN89" s="12">
        <f t="shared" si="42"/>
        <v>-57</v>
      </c>
      <c r="AO89" s="12"/>
      <c r="AP89" s="55">
        <f t="shared" si="43"/>
        <v>14755</v>
      </c>
      <c r="AQ89" s="12"/>
      <c r="AR89" s="55">
        <f t="shared" si="44"/>
        <v>834</v>
      </c>
      <c r="AS89" s="58">
        <f t="shared" si="45"/>
        <v>5.9909489260828966E-2</v>
      </c>
      <c r="AT89" s="9"/>
      <c r="AU89" s="9"/>
      <c r="AV89" s="12" t="str">
        <f>VLOOKUP($AC89,デモテーブル[#All],3,FALSE)</f>
        <v>1株式・投信等</v>
      </c>
      <c r="AW89" s="12" t="str">
        <f>VLOOKUP($AC89,デモテーブル[#All],4,FALSE)</f>
        <v>1株式</v>
      </c>
      <c r="AX89" s="12" t="str">
        <f>VLOOKUP($AC89,デモテーブル[#All],5,FALSE)</f>
        <v>新興国</v>
      </c>
      <c r="AY89" s="12" t="str">
        <f>VLOOKUP($AC89,デモテーブル[#All],6,FALSE)</f>
        <v>フィリピン</v>
      </c>
      <c r="AZ89" s="12" t="str">
        <f>VLOOKUP($AC89,デモテーブル[#All],7,FALSE)</f>
        <v>02 米ドル（円換算）</v>
      </c>
    </row>
    <row r="90" spans="2:52">
      <c r="B90" s="6">
        <v>44697</v>
      </c>
      <c r="C90" s="7">
        <v>89</v>
      </c>
      <c r="D90" s="95" t="s">
        <v>39</v>
      </c>
      <c r="E90" s="97" t="s">
        <v>99</v>
      </c>
      <c r="F90" s="52"/>
      <c r="G90" s="33" t="s">
        <v>191</v>
      </c>
      <c r="H90" t="s">
        <v>192</v>
      </c>
      <c r="I90">
        <v>68</v>
      </c>
      <c r="J90">
        <v>16.579999999999998</v>
      </c>
      <c r="K90">
        <v>20.68</v>
      </c>
      <c r="L90" t="s">
        <v>193</v>
      </c>
      <c r="M90" t="s">
        <v>194</v>
      </c>
      <c r="N90" t="s">
        <v>195</v>
      </c>
      <c r="O90" s="4">
        <v>0.24729999999999999</v>
      </c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39" t="s">
        <v>67</v>
      </c>
      <c r="AB90" s="12"/>
      <c r="AC90" s="12" t="str">
        <f t="shared" si="37"/>
        <v>DBA</v>
      </c>
      <c r="AD90" s="12" t="str">
        <f>VLOOKUP($AC90,デモテーブル[#All],2,FALSE)</f>
        <v>インベスコDBアグリカルチャー・ファンド</v>
      </c>
      <c r="AE90" s="12"/>
      <c r="AF90" s="12">
        <f t="shared" si="39"/>
        <v>68</v>
      </c>
      <c r="AG90" s="12"/>
      <c r="AH90" s="12">
        <f t="shared" si="40"/>
        <v>16.579999999999998</v>
      </c>
      <c r="AI90" s="12"/>
      <c r="AJ90" s="12">
        <f t="shared" si="41"/>
        <v>20.68</v>
      </c>
      <c r="AK90" s="12"/>
      <c r="AL90" s="12"/>
      <c r="AM90" s="12"/>
      <c r="AN90" s="12">
        <f t="shared" si="42"/>
        <v>987</v>
      </c>
      <c r="AO90" s="12"/>
      <c r="AP90" s="55">
        <f t="shared" si="43"/>
        <v>162406</v>
      </c>
      <c r="AQ90" s="12"/>
      <c r="AR90" s="55">
        <f t="shared" si="44"/>
        <v>32199</v>
      </c>
      <c r="AS90" s="58">
        <f t="shared" si="45"/>
        <v>0.24729085225832712</v>
      </c>
      <c r="AT90" s="9"/>
      <c r="AU90" s="9"/>
      <c r="AV90" s="12" t="str">
        <f>VLOOKUP($AC90,デモテーブル[#All],3,FALSE)</f>
        <v>3貴金属･ｺﾓ・仮通</v>
      </c>
      <c r="AW90" s="12" t="str">
        <f>VLOOKUP($AC90,デモテーブル[#All],4,FALSE)</f>
        <v>3ｺﾓﾃﾞｨﾃｲ</v>
      </c>
      <c r="AX90" s="12" t="str">
        <f>VLOOKUP($AC90,デモテーブル[#All],5,FALSE)</f>
        <v>コモ・その他</v>
      </c>
      <c r="AY90" s="12" t="str">
        <f>VLOOKUP($AC90,デモテーブル[#All],6,FALSE)</f>
        <v>コモ・農業</v>
      </c>
      <c r="AZ90" s="12" t="str">
        <f>VLOOKUP($AC90,デモテーブル[#All],7,FALSE)</f>
        <v>02 米ドル（円換算）</v>
      </c>
    </row>
    <row r="91" spans="2:52">
      <c r="B91" s="6">
        <v>44697</v>
      </c>
      <c r="C91" s="7">
        <v>90</v>
      </c>
      <c r="D91" s="95" t="s">
        <v>39</v>
      </c>
      <c r="E91" s="97" t="s">
        <v>99</v>
      </c>
      <c r="F91" s="52"/>
      <c r="G91" s="33" t="s">
        <v>191</v>
      </c>
      <c r="H91" t="s">
        <v>192</v>
      </c>
      <c r="I91">
        <v>60</v>
      </c>
      <c r="J91">
        <v>16.36</v>
      </c>
      <c r="K91">
        <v>20.68</v>
      </c>
      <c r="L91" t="s">
        <v>196</v>
      </c>
      <c r="M91" t="s">
        <v>197</v>
      </c>
      <c r="N91" t="s">
        <v>198</v>
      </c>
      <c r="O91" s="4">
        <v>0.26369999999999999</v>
      </c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39" t="s">
        <v>67</v>
      </c>
      <c r="AB91" s="12"/>
      <c r="AC91" s="12" t="str">
        <f t="shared" si="37"/>
        <v>DBA</v>
      </c>
      <c r="AD91" s="12" t="str">
        <f>VLOOKUP($AC91,デモテーブル[#All],2,FALSE)</f>
        <v>インベスコDBアグリカルチャー・ファンド</v>
      </c>
      <c r="AE91" s="12"/>
      <c r="AF91" s="12">
        <f t="shared" si="39"/>
        <v>60</v>
      </c>
      <c r="AG91" s="12"/>
      <c r="AH91" s="12">
        <f t="shared" si="40"/>
        <v>16.36</v>
      </c>
      <c r="AI91" s="12"/>
      <c r="AJ91" s="12">
        <f t="shared" si="41"/>
        <v>20.68</v>
      </c>
      <c r="AK91" s="12"/>
      <c r="AL91" s="12"/>
      <c r="AM91" s="12"/>
      <c r="AN91" s="12">
        <f t="shared" si="42"/>
        <v>870</v>
      </c>
      <c r="AO91" s="12"/>
      <c r="AP91" s="55">
        <f t="shared" si="43"/>
        <v>143299</v>
      </c>
      <c r="AQ91" s="12"/>
      <c r="AR91" s="55">
        <f t="shared" si="44"/>
        <v>29905</v>
      </c>
      <c r="AS91" s="58">
        <f t="shared" si="45"/>
        <v>0.26372647582764519</v>
      </c>
      <c r="AT91" s="9"/>
      <c r="AU91" s="9"/>
      <c r="AV91" s="12" t="str">
        <f>VLOOKUP($AC91,デモテーブル[#All],3,FALSE)</f>
        <v>3貴金属･ｺﾓ・仮通</v>
      </c>
      <c r="AW91" s="12" t="str">
        <f>VLOOKUP($AC91,デモテーブル[#All],4,FALSE)</f>
        <v>3ｺﾓﾃﾞｨﾃｲ</v>
      </c>
      <c r="AX91" s="12" t="str">
        <f>VLOOKUP($AC91,デモテーブル[#All],5,FALSE)</f>
        <v>コモ・その他</v>
      </c>
      <c r="AY91" s="12" t="str">
        <f>VLOOKUP($AC91,デモテーブル[#All],6,FALSE)</f>
        <v>コモ・農業</v>
      </c>
      <c r="AZ91" s="12" t="str">
        <f>VLOOKUP($AC91,デモテーブル[#All],7,FALSE)</f>
        <v>02 米ドル（円換算）</v>
      </c>
    </row>
    <row r="92" spans="2:52">
      <c r="B92" s="6">
        <v>44697</v>
      </c>
      <c r="C92" s="7">
        <v>91</v>
      </c>
      <c r="D92" s="95" t="s">
        <v>39</v>
      </c>
      <c r="E92" s="97" t="s">
        <v>99</v>
      </c>
      <c r="F92" s="52"/>
      <c r="G92" s="33" t="s">
        <v>199</v>
      </c>
      <c r="H92" t="s">
        <v>200</v>
      </c>
      <c r="I92">
        <v>20</v>
      </c>
      <c r="J92">
        <v>14.69</v>
      </c>
      <c r="K92">
        <v>22.88</v>
      </c>
      <c r="L92" t="s">
        <v>201</v>
      </c>
      <c r="M92" t="s">
        <v>202</v>
      </c>
      <c r="N92" t="s">
        <v>203</v>
      </c>
      <c r="O92" s="4">
        <v>0.55730000000000002</v>
      </c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39" t="s">
        <v>67</v>
      </c>
      <c r="AB92" s="12"/>
      <c r="AC92" s="12" t="str">
        <f t="shared" si="37"/>
        <v>DBC</v>
      </c>
      <c r="AD92" s="12" t="str">
        <f>VLOOKUP($AC92,デモテーブル[#All],2,FALSE)</f>
        <v>インベスコDB コモディティ・インデックス・トラッキング・ファンド</v>
      </c>
      <c r="AE92" s="12"/>
      <c r="AF92" s="12">
        <f t="shared" si="39"/>
        <v>20</v>
      </c>
      <c r="AG92" s="12"/>
      <c r="AH92" s="12">
        <f t="shared" si="40"/>
        <v>14.69</v>
      </c>
      <c r="AI92" s="12"/>
      <c r="AJ92" s="12">
        <f t="shared" si="41"/>
        <v>22.88</v>
      </c>
      <c r="AK92" s="12"/>
      <c r="AL92" s="12"/>
      <c r="AM92" s="12"/>
      <c r="AN92" s="12">
        <f t="shared" si="42"/>
        <v>207</v>
      </c>
      <c r="AO92" s="12"/>
      <c r="AP92" s="55">
        <f t="shared" si="43"/>
        <v>52848</v>
      </c>
      <c r="AQ92" s="12"/>
      <c r="AR92" s="55">
        <f t="shared" si="44"/>
        <v>18913</v>
      </c>
      <c r="AS92" s="58">
        <f t="shared" si="45"/>
        <v>0.55733019006925</v>
      </c>
      <c r="AT92" s="9"/>
      <c r="AU92" s="9"/>
      <c r="AV92" s="12" t="str">
        <f>VLOOKUP($AC92,デモテーブル[#All],3,FALSE)</f>
        <v>3貴金属･ｺﾓ・仮通</v>
      </c>
      <c r="AW92" s="12" t="str">
        <f>VLOOKUP($AC92,デモテーブル[#All],4,FALSE)</f>
        <v>3ｺﾓﾃﾞｨﾃｲ</v>
      </c>
      <c r="AX92" s="12" t="str">
        <f>VLOOKUP($AC92,デモテーブル[#All],5,FALSE)</f>
        <v>コモ・その他</v>
      </c>
      <c r="AY92" s="12" t="str">
        <f>VLOOKUP($AC92,デモテーブル[#All],6,FALSE)</f>
        <v>コモ・全体</v>
      </c>
      <c r="AZ92" s="12" t="str">
        <f>VLOOKUP($AC92,デモテーブル[#All],7,FALSE)</f>
        <v>02 米ドル（円換算）</v>
      </c>
    </row>
    <row r="93" spans="2:52">
      <c r="B93" s="6">
        <v>44697</v>
      </c>
      <c r="C93" s="7">
        <v>92</v>
      </c>
      <c r="D93" s="95" t="s">
        <v>39</v>
      </c>
      <c r="E93" s="97" t="s">
        <v>99</v>
      </c>
      <c r="F93" s="52"/>
      <c r="G93" s="33" t="s">
        <v>204</v>
      </c>
      <c r="H93" t="s">
        <v>205</v>
      </c>
      <c r="I93">
        <v>2</v>
      </c>
      <c r="J93">
        <v>35.49</v>
      </c>
      <c r="K93">
        <v>31.3</v>
      </c>
      <c r="L93" t="s">
        <v>206</v>
      </c>
      <c r="M93" t="s">
        <v>207</v>
      </c>
      <c r="N93" t="s">
        <v>208</v>
      </c>
      <c r="O93" s="4">
        <v>-0.11799999999999999</v>
      </c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39" t="s">
        <v>67</v>
      </c>
      <c r="AB93" s="12"/>
      <c r="AC93" s="12" t="str">
        <f t="shared" si="37"/>
        <v>GDX</v>
      </c>
      <c r="AD93" s="12" t="str">
        <f>VLOOKUP($AC93,デモテーブル[#All],2,FALSE)</f>
        <v>ヴァンエック・ベクトル・金鉱株ETF</v>
      </c>
      <c r="AE93" s="12"/>
      <c r="AF93" s="12">
        <f t="shared" si="39"/>
        <v>2</v>
      </c>
      <c r="AG93" s="12"/>
      <c r="AH93" s="12">
        <f t="shared" si="40"/>
        <v>35.49</v>
      </c>
      <c r="AI93" s="12"/>
      <c r="AJ93" s="12">
        <f t="shared" si="41"/>
        <v>31.3</v>
      </c>
      <c r="AK93" s="12"/>
      <c r="AL93" s="12"/>
      <c r="AM93" s="12"/>
      <c r="AN93" s="12">
        <f t="shared" si="42"/>
        <v>220</v>
      </c>
      <c r="AO93" s="12"/>
      <c r="AP93" s="55">
        <f t="shared" si="43"/>
        <v>7229</v>
      </c>
      <c r="AQ93" s="12"/>
      <c r="AR93" s="55">
        <f t="shared" si="44"/>
        <v>-967</v>
      </c>
      <c r="AS93" s="58">
        <f t="shared" si="45"/>
        <v>-0.11798438262567106</v>
      </c>
      <c r="AT93" s="9"/>
      <c r="AU93" s="9"/>
      <c r="AV93" s="12" t="str">
        <f>VLOOKUP($AC93,デモテーブル[#All],3,FALSE)</f>
        <v>3貴金属･ｺﾓ・仮通</v>
      </c>
      <c r="AW93" s="12" t="str">
        <f>VLOOKUP($AC93,デモテーブル[#All],4,FALSE)</f>
        <v>3貴金属</v>
      </c>
      <c r="AX93" s="12" t="str">
        <f>VLOOKUP($AC93,デモテーブル[#All],5,FALSE)</f>
        <v>金鉱株</v>
      </c>
      <c r="AY93" s="12" t="str">
        <f>VLOOKUP($AC93,デモテーブル[#All],6,FALSE)</f>
        <v>米国・金鉱株</v>
      </c>
      <c r="AZ93" s="12" t="str">
        <f>VLOOKUP($AC93,デモテーブル[#All],7,FALSE)</f>
        <v>02 米ドル（円換算）</v>
      </c>
    </row>
    <row r="94" spans="2:52">
      <c r="B94" s="6">
        <v>44697</v>
      </c>
      <c r="C94" s="7">
        <v>93</v>
      </c>
      <c r="D94" s="95" t="s">
        <v>39</v>
      </c>
      <c r="E94" s="97" t="s">
        <v>99</v>
      </c>
      <c r="F94" s="52"/>
      <c r="G94" s="33" t="s">
        <v>204</v>
      </c>
      <c r="H94" t="s">
        <v>205</v>
      </c>
      <c r="I94">
        <v>5</v>
      </c>
      <c r="J94">
        <v>34.5</v>
      </c>
      <c r="K94">
        <v>31.3</v>
      </c>
      <c r="L94" t="s">
        <v>209</v>
      </c>
      <c r="M94" t="s">
        <v>210</v>
      </c>
      <c r="N94" t="s">
        <v>211</v>
      </c>
      <c r="O94" s="4">
        <v>-9.2700000000000005E-2</v>
      </c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39" t="s">
        <v>67</v>
      </c>
      <c r="AB94" s="12"/>
      <c r="AC94" s="12" t="str">
        <f t="shared" si="37"/>
        <v>GDX</v>
      </c>
      <c r="AD94" s="12" t="str">
        <f>VLOOKUP($AC94,デモテーブル[#All],2,FALSE)</f>
        <v>ヴァンエック・ベクトル・金鉱株ETF</v>
      </c>
      <c r="AE94" s="12"/>
      <c r="AF94" s="12">
        <f t="shared" si="39"/>
        <v>5</v>
      </c>
      <c r="AG94" s="12"/>
      <c r="AH94" s="12">
        <f t="shared" si="40"/>
        <v>34.5</v>
      </c>
      <c r="AI94" s="12"/>
      <c r="AJ94" s="12">
        <f t="shared" si="41"/>
        <v>31.3</v>
      </c>
      <c r="AK94" s="12"/>
      <c r="AL94" s="12"/>
      <c r="AM94" s="12"/>
      <c r="AN94" s="12">
        <f t="shared" si="42"/>
        <v>550</v>
      </c>
      <c r="AO94" s="12"/>
      <c r="AP94" s="55">
        <f t="shared" si="43"/>
        <v>18074</v>
      </c>
      <c r="AQ94" s="12"/>
      <c r="AR94" s="55">
        <f t="shared" si="44"/>
        <v>-1847</v>
      </c>
      <c r="AS94" s="58">
        <f t="shared" si="45"/>
        <v>-9.2716229104964604E-2</v>
      </c>
      <c r="AT94" s="9"/>
      <c r="AU94" s="9"/>
      <c r="AV94" s="12" t="str">
        <f>VLOOKUP($AC94,デモテーブル[#All],3,FALSE)</f>
        <v>3貴金属･ｺﾓ・仮通</v>
      </c>
      <c r="AW94" s="12" t="str">
        <f>VLOOKUP($AC94,デモテーブル[#All],4,FALSE)</f>
        <v>3貴金属</v>
      </c>
      <c r="AX94" s="12" t="str">
        <f>VLOOKUP($AC94,デモテーブル[#All],5,FALSE)</f>
        <v>金鉱株</v>
      </c>
      <c r="AY94" s="12" t="str">
        <f>VLOOKUP($AC94,デモテーブル[#All],6,FALSE)</f>
        <v>米国・金鉱株</v>
      </c>
      <c r="AZ94" s="12" t="str">
        <f>VLOOKUP($AC94,デモテーブル[#All],7,FALSE)</f>
        <v>02 米ドル（円換算）</v>
      </c>
    </row>
    <row r="95" spans="2:52">
      <c r="B95" s="6">
        <v>44697</v>
      </c>
      <c r="C95" s="7">
        <v>94</v>
      </c>
      <c r="D95" s="95" t="s">
        <v>39</v>
      </c>
      <c r="E95" s="97" t="s">
        <v>99</v>
      </c>
      <c r="F95" s="52"/>
      <c r="G95" s="33" t="s">
        <v>212</v>
      </c>
      <c r="H95" t="s">
        <v>213</v>
      </c>
      <c r="I95">
        <v>37</v>
      </c>
      <c r="J95">
        <v>21.01</v>
      </c>
      <c r="K95">
        <v>20.86</v>
      </c>
      <c r="L95" t="s">
        <v>214</v>
      </c>
      <c r="M95" t="s">
        <v>215</v>
      </c>
      <c r="N95" t="s">
        <v>216</v>
      </c>
      <c r="O95" s="4">
        <v>-7.0000000000000001E-3</v>
      </c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39" t="s">
        <v>67</v>
      </c>
      <c r="AB95" s="12"/>
      <c r="AC95" s="12" t="str">
        <f t="shared" si="37"/>
        <v>AFK</v>
      </c>
      <c r="AD95" s="12" t="str">
        <f>VLOOKUP($AC95,デモテーブル[#All],2,FALSE)</f>
        <v>ヴァンエック・ベクトル・アフリカ・インデックスETF</v>
      </c>
      <c r="AE95" s="12"/>
      <c r="AF95" s="12">
        <f t="shared" si="39"/>
        <v>37</v>
      </c>
      <c r="AG95" s="12"/>
      <c r="AH95" s="12">
        <f t="shared" si="40"/>
        <v>21.01</v>
      </c>
      <c r="AI95" s="12"/>
      <c r="AJ95" s="12">
        <f t="shared" si="41"/>
        <v>20.86</v>
      </c>
      <c r="AK95" s="12"/>
      <c r="AL95" s="12"/>
      <c r="AM95" s="12"/>
      <c r="AN95" s="12">
        <f t="shared" si="42"/>
        <v>453</v>
      </c>
      <c r="AO95" s="12"/>
      <c r="AP95" s="55">
        <f t="shared" si="43"/>
        <v>89137</v>
      </c>
      <c r="AQ95" s="12"/>
      <c r="AR95" s="55">
        <f t="shared" si="44"/>
        <v>-625</v>
      </c>
      <c r="AS95" s="58">
        <f t="shared" si="45"/>
        <v>-6.962857333838373E-3</v>
      </c>
      <c r="AT95" s="9"/>
      <c r="AU95" s="9"/>
      <c r="AV95" s="12" t="str">
        <f>VLOOKUP($AC95,デモテーブル[#All],3,FALSE)</f>
        <v>1株式・投信等</v>
      </c>
      <c r="AW95" s="12" t="str">
        <f>VLOOKUP($AC95,デモテーブル[#All],4,FALSE)</f>
        <v>1株式</v>
      </c>
      <c r="AX95" s="12" t="str">
        <f>VLOOKUP($AC95,デモテーブル[#All],5,FALSE)</f>
        <v>新興国</v>
      </c>
      <c r="AY95" s="12" t="str">
        <f>VLOOKUP($AC95,デモテーブル[#All],6,FALSE)</f>
        <v>アフリカ</v>
      </c>
      <c r="AZ95" s="12" t="str">
        <f>VLOOKUP($AC95,デモテーブル[#All],7,FALSE)</f>
        <v>02 米ドル（円換算）</v>
      </c>
    </row>
    <row r="96" spans="2:52">
      <c r="B96" s="6">
        <v>44697</v>
      </c>
      <c r="C96" s="7">
        <v>95</v>
      </c>
      <c r="D96" s="95" t="s">
        <v>39</v>
      </c>
      <c r="E96" s="97" t="s">
        <v>99</v>
      </c>
      <c r="F96" s="52"/>
      <c r="G96" s="33" t="s">
        <v>217</v>
      </c>
      <c r="H96" t="s">
        <v>218</v>
      </c>
      <c r="I96">
        <v>12</v>
      </c>
      <c r="J96">
        <v>41.04</v>
      </c>
      <c r="K96">
        <v>40.94</v>
      </c>
      <c r="L96" t="s">
        <v>219</v>
      </c>
      <c r="M96" t="s">
        <v>220</v>
      </c>
      <c r="N96" t="s">
        <v>221</v>
      </c>
      <c r="O96" s="4">
        <v>-2.3999999999999998E-3</v>
      </c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39" t="s">
        <v>67</v>
      </c>
      <c r="AB96" s="12"/>
      <c r="AC96" s="12" t="str">
        <f t="shared" si="37"/>
        <v>DAL</v>
      </c>
      <c r="AD96" s="12" t="str">
        <f>VLOOKUP($AC96,デモテーブル[#All],2,FALSE)</f>
        <v>デルタ航空</v>
      </c>
      <c r="AE96" s="12"/>
      <c r="AF96" s="12">
        <f t="shared" si="39"/>
        <v>12</v>
      </c>
      <c r="AG96" s="12"/>
      <c r="AH96" s="12">
        <f t="shared" si="40"/>
        <v>41.04</v>
      </c>
      <c r="AI96" s="12"/>
      <c r="AJ96" s="12">
        <f t="shared" si="41"/>
        <v>40.94</v>
      </c>
      <c r="AK96" s="12"/>
      <c r="AL96" s="12"/>
      <c r="AM96" s="12"/>
      <c r="AN96" s="12">
        <f t="shared" si="42"/>
        <v>1606</v>
      </c>
      <c r="AO96" s="12"/>
      <c r="AP96" s="55">
        <f t="shared" si="43"/>
        <v>56737</v>
      </c>
      <c r="AQ96" s="12"/>
      <c r="AR96" s="55">
        <f t="shared" si="44"/>
        <v>-134</v>
      </c>
      <c r="AS96" s="58">
        <f t="shared" si="45"/>
        <v>-2.3562096674930983E-3</v>
      </c>
      <c r="AT96" s="9"/>
      <c r="AU96" s="9"/>
      <c r="AV96" s="12" t="str">
        <f>VLOOKUP($AC96,デモテーブル[#All],3,FALSE)</f>
        <v>1株式・投信等</v>
      </c>
      <c r="AW96" s="12" t="str">
        <f>VLOOKUP($AC96,デモテーブル[#All],4,FALSE)</f>
        <v>1株式</v>
      </c>
      <c r="AX96" s="12" t="str">
        <f>VLOOKUP($AC96,デモテーブル[#All],5,FALSE)</f>
        <v>観光</v>
      </c>
      <c r="AY96" s="12" t="str">
        <f>VLOOKUP($AC96,デモテーブル[#All],6,FALSE)</f>
        <v>航空・米国</v>
      </c>
      <c r="AZ96" s="12" t="str">
        <f>VLOOKUP($AC96,デモテーブル[#All],7,FALSE)</f>
        <v>02 米ドル（円換算）</v>
      </c>
    </row>
    <row r="97" spans="2:52">
      <c r="B97" s="6">
        <v>44697</v>
      </c>
      <c r="C97" s="7">
        <v>96</v>
      </c>
      <c r="D97" s="95" t="s">
        <v>39</v>
      </c>
      <c r="E97" s="97" t="s">
        <v>99</v>
      </c>
      <c r="F97" s="52"/>
      <c r="G97" s="33" t="s">
        <v>222</v>
      </c>
      <c r="H97" t="s">
        <v>223</v>
      </c>
      <c r="I97">
        <v>25</v>
      </c>
      <c r="J97">
        <v>22.53</v>
      </c>
      <c r="K97">
        <v>21.95</v>
      </c>
      <c r="L97" t="s">
        <v>224</v>
      </c>
      <c r="M97" t="s">
        <v>225</v>
      </c>
      <c r="N97" t="s">
        <v>226</v>
      </c>
      <c r="O97" s="4">
        <v>-2.58E-2</v>
      </c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39" t="s">
        <v>67</v>
      </c>
      <c r="AB97" s="12"/>
      <c r="AC97" s="12" t="str">
        <f t="shared" si="37"/>
        <v>NCLH</v>
      </c>
      <c r="AD97" s="12" t="str">
        <f>VLOOKUP($AC97,デモテーブル[#All],2,FALSE)</f>
        <v>ノルウェージャン・クルーズ・ライン</v>
      </c>
      <c r="AE97" s="12"/>
      <c r="AF97" s="12">
        <f t="shared" si="39"/>
        <v>25</v>
      </c>
      <c r="AG97" s="12"/>
      <c r="AH97" s="12">
        <f t="shared" si="40"/>
        <v>22.53</v>
      </c>
      <c r="AI97" s="12"/>
      <c r="AJ97" s="12">
        <f t="shared" si="41"/>
        <v>21.95</v>
      </c>
      <c r="AK97" s="12"/>
      <c r="AL97" s="12"/>
      <c r="AM97" s="12"/>
      <c r="AN97" s="12">
        <f t="shared" si="42"/>
        <v>5010</v>
      </c>
      <c r="AO97" s="12"/>
      <c r="AP97" s="55">
        <f t="shared" si="43"/>
        <v>63375</v>
      </c>
      <c r="AQ97" s="12"/>
      <c r="AR97" s="55">
        <f t="shared" si="44"/>
        <v>-1677</v>
      </c>
      <c r="AS97" s="58">
        <f t="shared" si="45"/>
        <v>-2.5779376498800959E-2</v>
      </c>
      <c r="AT97" s="9"/>
      <c r="AU97" s="9"/>
      <c r="AV97" s="12" t="str">
        <f>VLOOKUP($AC97,デモテーブル[#All],3,FALSE)</f>
        <v>1株式・投信等</v>
      </c>
      <c r="AW97" s="12" t="str">
        <f>VLOOKUP($AC97,デモテーブル[#All],4,FALSE)</f>
        <v>1株式</v>
      </c>
      <c r="AX97" s="12" t="str">
        <f>VLOOKUP($AC97,デモテーブル[#All],5,FALSE)</f>
        <v>観光</v>
      </c>
      <c r="AY97" s="12" t="str">
        <f>VLOOKUP($AC97,デモテーブル[#All],6,FALSE)</f>
        <v>船・米国</v>
      </c>
      <c r="AZ97" s="12" t="str">
        <f>VLOOKUP($AC97,デモテーブル[#All],7,FALSE)</f>
        <v>02 米ドル（円換算）</v>
      </c>
    </row>
    <row r="98" spans="2:52">
      <c r="B98" s="6">
        <v>44697</v>
      </c>
      <c r="C98" s="7">
        <v>97</v>
      </c>
      <c r="D98" s="95" t="s">
        <v>39</v>
      </c>
      <c r="E98" s="97" t="s">
        <v>99</v>
      </c>
      <c r="F98" s="52"/>
      <c r="G98" s="33" t="s">
        <v>76</v>
      </c>
      <c r="H98" t="s">
        <v>77</v>
      </c>
      <c r="I98">
        <v>28</v>
      </c>
      <c r="J98">
        <v>31.74</v>
      </c>
      <c r="K98">
        <v>36.770000000000003</v>
      </c>
      <c r="L98" t="s">
        <v>227</v>
      </c>
      <c r="M98" t="s">
        <v>228</v>
      </c>
      <c r="N98" t="s">
        <v>229</v>
      </c>
      <c r="O98" s="4">
        <v>0.15840000000000001</v>
      </c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39" t="s">
        <v>67</v>
      </c>
      <c r="AB98" s="12"/>
      <c r="AC98" s="12" t="str">
        <f t="shared" si="37"/>
        <v>EPI</v>
      </c>
      <c r="AD98" s="12" t="str">
        <f>VLOOKUP($AC98,デモテーブル[#All],2,FALSE)</f>
        <v>ウィズダムツリー  インド株収益ファンド</v>
      </c>
      <c r="AE98" s="12"/>
      <c r="AF98" s="12">
        <f t="shared" si="39"/>
        <v>28</v>
      </c>
      <c r="AG98" s="12"/>
      <c r="AH98" s="12">
        <f t="shared" si="40"/>
        <v>31.74</v>
      </c>
      <c r="AI98" s="12"/>
      <c r="AJ98" s="12">
        <f t="shared" si="41"/>
        <v>36.770000000000003</v>
      </c>
      <c r="AK98" s="12"/>
      <c r="AL98" s="12"/>
      <c r="AM98" s="12"/>
      <c r="AN98" s="12">
        <f t="shared" si="42"/>
        <v>-634</v>
      </c>
      <c r="AO98" s="12"/>
      <c r="AP98" s="55">
        <f t="shared" si="43"/>
        <v>118903</v>
      </c>
      <c r="AQ98" s="12"/>
      <c r="AR98" s="55">
        <f t="shared" si="44"/>
        <v>16259</v>
      </c>
      <c r="AS98" s="58">
        <f t="shared" si="45"/>
        <v>0.15840185495499007</v>
      </c>
      <c r="AT98" s="9"/>
      <c r="AU98" s="9"/>
      <c r="AV98" s="12" t="str">
        <f>VLOOKUP($AC98,デモテーブル[#All],3,FALSE)</f>
        <v>1株式・投信等</v>
      </c>
      <c r="AW98" s="12" t="str">
        <f>VLOOKUP($AC98,デモテーブル[#All],4,FALSE)</f>
        <v>1株式</v>
      </c>
      <c r="AX98" s="12" t="str">
        <f>VLOOKUP($AC98,デモテーブル[#All],5,FALSE)</f>
        <v>新興国</v>
      </c>
      <c r="AY98" s="12" t="str">
        <f>VLOOKUP($AC98,デモテーブル[#All],6,FALSE)</f>
        <v>インド</v>
      </c>
      <c r="AZ98" s="12" t="str">
        <f>VLOOKUP($AC98,デモテーブル[#All],7,FALSE)</f>
        <v>02 米ドル（円換算）</v>
      </c>
    </row>
    <row r="99" spans="2:52">
      <c r="B99" s="6">
        <v>44697</v>
      </c>
      <c r="C99" s="7">
        <v>98</v>
      </c>
      <c r="D99" s="95" t="s">
        <v>39</v>
      </c>
      <c r="E99" s="97" t="s">
        <v>99</v>
      </c>
      <c r="F99" s="52"/>
      <c r="G99" s="33" t="s">
        <v>230</v>
      </c>
      <c r="H99" t="s">
        <v>231</v>
      </c>
      <c r="I99">
        <v>14</v>
      </c>
      <c r="J99">
        <v>119.94</v>
      </c>
      <c r="K99">
        <v>161.72999999999999</v>
      </c>
      <c r="L99" t="s">
        <v>232</v>
      </c>
      <c r="M99" t="s">
        <v>233</v>
      </c>
      <c r="N99" t="s">
        <v>234</v>
      </c>
      <c r="O99" s="4">
        <v>0.34839999999999999</v>
      </c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39" t="s">
        <v>67</v>
      </c>
      <c r="AB99" s="12"/>
      <c r="AC99" s="12" t="str">
        <f t="shared" si="37"/>
        <v>VIG</v>
      </c>
      <c r="AD99" s="12" t="str">
        <f>VLOOKUP($AC99,デモテーブル[#All],2,FALSE)</f>
        <v>バンガード・米国増配株式ETF</v>
      </c>
      <c r="AE99" s="12"/>
      <c r="AF99" s="12">
        <f t="shared" si="39"/>
        <v>14</v>
      </c>
      <c r="AG99" s="12"/>
      <c r="AH99" s="12">
        <f t="shared" si="40"/>
        <v>119.94</v>
      </c>
      <c r="AI99" s="12"/>
      <c r="AJ99" s="12">
        <f t="shared" si="41"/>
        <v>161.72999999999999</v>
      </c>
      <c r="AK99" s="12"/>
      <c r="AL99" s="12"/>
      <c r="AM99" s="12"/>
      <c r="AN99" s="12">
        <f t="shared" si="42"/>
        <v>-548</v>
      </c>
      <c r="AO99" s="12"/>
      <c r="AP99" s="55">
        <f t="shared" si="43"/>
        <v>261494</v>
      </c>
      <c r="AQ99" s="12"/>
      <c r="AR99" s="55">
        <f t="shared" si="44"/>
        <v>67571</v>
      </c>
      <c r="AS99" s="58">
        <f t="shared" si="45"/>
        <v>0.3484424230235712</v>
      </c>
      <c r="AT99" s="9"/>
      <c r="AU99" s="9"/>
      <c r="AV99" s="12" t="str">
        <f>VLOOKUP($AC99,デモテーブル[#All],3,FALSE)</f>
        <v>1株式・投信等</v>
      </c>
      <c r="AW99" s="12" t="str">
        <f>VLOOKUP($AC99,デモテーブル[#All],4,FALSE)</f>
        <v>1株式</v>
      </c>
      <c r="AX99" s="12" t="str">
        <f>VLOOKUP($AC99,デモテーブル[#All],5,FALSE)</f>
        <v>高配当ETF</v>
      </c>
      <c r="AY99" s="12" t="str">
        <f>VLOOKUP($AC99,デモテーブル[#All],6,FALSE)</f>
        <v>高配当ETF</v>
      </c>
      <c r="AZ99" s="12" t="str">
        <f>VLOOKUP($AC99,デモテーブル[#All],7,FALSE)</f>
        <v>02 米ドル（円換算）</v>
      </c>
    </row>
    <row r="100" spans="2:52">
      <c r="B100" s="6">
        <v>44697</v>
      </c>
      <c r="C100" s="7">
        <v>99</v>
      </c>
      <c r="D100" s="95" t="s">
        <v>39</v>
      </c>
      <c r="E100" s="97" t="s">
        <v>99</v>
      </c>
      <c r="F100" s="52"/>
      <c r="G100" s="33" t="s">
        <v>235</v>
      </c>
      <c r="H100" t="s">
        <v>236</v>
      </c>
      <c r="I100">
        <v>27</v>
      </c>
      <c r="J100">
        <v>17.5</v>
      </c>
      <c r="K100">
        <v>17.28</v>
      </c>
      <c r="L100" t="s">
        <v>237</v>
      </c>
      <c r="M100" t="s">
        <v>238</v>
      </c>
      <c r="N100" t="s">
        <v>239</v>
      </c>
      <c r="O100" s="4">
        <v>-1.2500000000000001E-2</v>
      </c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39" t="s">
        <v>67</v>
      </c>
      <c r="AB100" s="12"/>
      <c r="AC100" s="12" t="str">
        <f t="shared" si="37"/>
        <v>AAL</v>
      </c>
      <c r="AD100" s="12" t="str">
        <f>VLOOKUP($AC100,デモテーブル[#All],2,FALSE)</f>
        <v>アメリカン・エアーラインズ・グループ</v>
      </c>
      <c r="AE100" s="12"/>
      <c r="AF100" s="12">
        <f t="shared" si="39"/>
        <v>27</v>
      </c>
      <c r="AG100" s="12"/>
      <c r="AH100" s="12">
        <f t="shared" si="40"/>
        <v>17.5</v>
      </c>
      <c r="AI100" s="12"/>
      <c r="AJ100" s="12">
        <f t="shared" si="41"/>
        <v>17.28</v>
      </c>
      <c r="AK100" s="12"/>
      <c r="AL100" s="12"/>
      <c r="AM100" s="12"/>
      <c r="AN100" s="12">
        <f t="shared" si="42"/>
        <v>2677</v>
      </c>
      <c r="AO100" s="12"/>
      <c r="AP100" s="55">
        <f t="shared" si="43"/>
        <v>53883</v>
      </c>
      <c r="AQ100" s="12"/>
      <c r="AR100" s="55">
        <f t="shared" si="44"/>
        <v>-683</v>
      </c>
      <c r="AS100" s="58">
        <f t="shared" si="45"/>
        <v>-1.2516951948099549E-2</v>
      </c>
      <c r="AT100" s="9"/>
      <c r="AU100" s="9"/>
      <c r="AV100" s="12" t="str">
        <f>VLOOKUP($AC100,デモテーブル[#All],3,FALSE)</f>
        <v>1株式・投信等</v>
      </c>
      <c r="AW100" s="12" t="str">
        <f>VLOOKUP($AC100,デモテーブル[#All],4,FALSE)</f>
        <v>1株式</v>
      </c>
      <c r="AX100" s="12" t="str">
        <f>VLOOKUP($AC100,デモテーブル[#All],5,FALSE)</f>
        <v>観光</v>
      </c>
      <c r="AY100" s="12" t="str">
        <f>VLOOKUP($AC100,デモテーブル[#All],6,FALSE)</f>
        <v>航空・米国</v>
      </c>
      <c r="AZ100" s="12" t="str">
        <f>VLOOKUP($AC100,デモテーブル[#All],7,FALSE)</f>
        <v>02 米ドル（円換算）</v>
      </c>
    </row>
    <row r="101" spans="2:52">
      <c r="B101" s="6">
        <v>44697</v>
      </c>
      <c r="C101" s="7">
        <v>100</v>
      </c>
      <c r="D101" s="95" t="s">
        <v>39</v>
      </c>
      <c r="E101" s="97" t="s">
        <v>99</v>
      </c>
      <c r="F101" s="52"/>
      <c r="G101" s="33" t="s">
        <v>235</v>
      </c>
      <c r="H101" t="s">
        <v>236</v>
      </c>
      <c r="I101">
        <v>25</v>
      </c>
      <c r="J101">
        <v>19.170000000000002</v>
      </c>
      <c r="K101">
        <v>17.28</v>
      </c>
      <c r="L101" t="s">
        <v>240</v>
      </c>
      <c r="M101" t="s">
        <v>241</v>
      </c>
      <c r="N101" t="s">
        <v>242</v>
      </c>
      <c r="O101" s="4">
        <v>-9.8599999999999993E-2</v>
      </c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39" t="s">
        <v>67</v>
      </c>
      <c r="AB101" s="12"/>
      <c r="AC101" s="12" t="str">
        <f t="shared" si="37"/>
        <v>AAL</v>
      </c>
      <c r="AD101" s="12" t="str">
        <f>VLOOKUP($AC101,デモテーブル[#All],2,FALSE)</f>
        <v>アメリカン・エアーラインズ・グループ</v>
      </c>
      <c r="AE101" s="12"/>
      <c r="AF101" s="12">
        <f t="shared" si="39"/>
        <v>25</v>
      </c>
      <c r="AG101" s="12"/>
      <c r="AH101" s="12">
        <f t="shared" si="40"/>
        <v>19.170000000000002</v>
      </c>
      <c r="AI101" s="12"/>
      <c r="AJ101" s="12">
        <f t="shared" si="41"/>
        <v>17.28</v>
      </c>
      <c r="AK101" s="12"/>
      <c r="AL101" s="12"/>
      <c r="AM101" s="12"/>
      <c r="AN101" s="12">
        <f t="shared" si="42"/>
        <v>2478</v>
      </c>
      <c r="AO101" s="12"/>
      <c r="AP101" s="55">
        <f t="shared" si="43"/>
        <v>49891</v>
      </c>
      <c r="AQ101" s="12"/>
      <c r="AR101" s="55">
        <f t="shared" si="44"/>
        <v>-5455</v>
      </c>
      <c r="AS101" s="58">
        <f t="shared" si="45"/>
        <v>-9.8561775015357928E-2</v>
      </c>
      <c r="AT101" s="9"/>
      <c r="AU101" s="9"/>
      <c r="AV101" s="12" t="str">
        <f>VLOOKUP($AC101,デモテーブル[#All],3,FALSE)</f>
        <v>1株式・投信等</v>
      </c>
      <c r="AW101" s="12" t="str">
        <f>VLOOKUP($AC101,デモテーブル[#All],4,FALSE)</f>
        <v>1株式</v>
      </c>
      <c r="AX101" s="12" t="str">
        <f>VLOOKUP($AC101,デモテーブル[#All],5,FALSE)</f>
        <v>観光</v>
      </c>
      <c r="AY101" s="12" t="str">
        <f>VLOOKUP($AC101,デモテーブル[#All],6,FALSE)</f>
        <v>航空・米国</v>
      </c>
      <c r="AZ101" s="12" t="str">
        <f>VLOOKUP($AC101,デモテーブル[#All],7,FALSE)</f>
        <v>02 米ドル（円換算）</v>
      </c>
    </row>
    <row r="102" spans="2:52">
      <c r="B102" s="6">
        <v>44697</v>
      </c>
      <c r="C102" s="7">
        <v>101</v>
      </c>
      <c r="D102" s="95" t="s">
        <v>39</v>
      </c>
      <c r="E102" s="97" t="s">
        <v>99</v>
      </c>
      <c r="F102" s="52"/>
      <c r="G102" s="33" t="s">
        <v>243</v>
      </c>
      <c r="H102" t="s">
        <v>244</v>
      </c>
      <c r="I102">
        <v>20</v>
      </c>
      <c r="J102">
        <v>23.75</v>
      </c>
      <c r="K102">
        <v>40.22</v>
      </c>
      <c r="L102" t="s">
        <v>245</v>
      </c>
      <c r="M102" t="s">
        <v>246</v>
      </c>
      <c r="N102" t="s">
        <v>247</v>
      </c>
      <c r="O102" s="4">
        <v>0.69369999999999998</v>
      </c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39" t="s">
        <v>67</v>
      </c>
      <c r="AB102" s="12"/>
      <c r="AC102" s="12" t="str">
        <f t="shared" si="37"/>
        <v>XLF</v>
      </c>
      <c r="AD102" s="12" t="str">
        <f>VLOOKUP($AC102,デモテーブル[#All],2,FALSE)</f>
        <v>金融セレクト・セクター SPDR ファンド</v>
      </c>
      <c r="AE102" s="12"/>
      <c r="AF102" s="12">
        <f t="shared" si="39"/>
        <v>20</v>
      </c>
      <c r="AG102" s="12"/>
      <c r="AH102" s="12">
        <f t="shared" si="40"/>
        <v>23.75</v>
      </c>
      <c r="AI102" s="12"/>
      <c r="AJ102" s="12">
        <f t="shared" si="41"/>
        <v>40.22</v>
      </c>
      <c r="AK102" s="12"/>
      <c r="AL102" s="12"/>
      <c r="AM102" s="12"/>
      <c r="AN102" s="12">
        <f t="shared" si="42"/>
        <v>438</v>
      </c>
      <c r="AO102" s="12"/>
      <c r="AP102" s="55">
        <f t="shared" si="43"/>
        <v>92900</v>
      </c>
      <c r="AQ102" s="12"/>
      <c r="AR102" s="55">
        <f t="shared" si="44"/>
        <v>38050</v>
      </c>
      <c r="AS102" s="58">
        <f t="shared" si="45"/>
        <v>0.69371011850501363</v>
      </c>
      <c r="AT102" s="9"/>
      <c r="AU102" s="9"/>
      <c r="AV102" s="12" t="str">
        <f>VLOOKUP($AC102,デモテーブル[#All],3,FALSE)</f>
        <v>1株式・投信等</v>
      </c>
      <c r="AW102" s="12" t="str">
        <f>VLOOKUP($AC102,デモテーブル[#All],4,FALSE)</f>
        <v>1株式</v>
      </c>
      <c r="AX102" s="12" t="str">
        <f>VLOOKUP($AC102,デモテーブル[#All],5,FALSE)</f>
        <v>金融</v>
      </c>
      <c r="AY102" s="12" t="str">
        <f>VLOOKUP($AC102,デモテーブル[#All],6,FALSE)</f>
        <v>銀行業</v>
      </c>
      <c r="AZ102" s="12" t="str">
        <f>VLOOKUP($AC102,デモテーブル[#All],7,FALSE)</f>
        <v>02 米ドル（円換算）</v>
      </c>
    </row>
    <row r="103" spans="2:52">
      <c r="B103" s="6">
        <v>44697</v>
      </c>
      <c r="C103" s="7">
        <v>102</v>
      </c>
      <c r="D103" s="95" t="s">
        <v>39</v>
      </c>
      <c r="E103" s="97" t="s">
        <v>99</v>
      </c>
      <c r="F103" s="52"/>
      <c r="G103" s="33" t="s">
        <v>262</v>
      </c>
      <c r="H103" t="s">
        <v>263</v>
      </c>
      <c r="I103">
        <v>500</v>
      </c>
      <c r="J103">
        <v>42.68</v>
      </c>
      <c r="K103">
        <v>56.7</v>
      </c>
      <c r="L103" t="s">
        <v>264</v>
      </c>
      <c r="M103" t="s">
        <v>265</v>
      </c>
      <c r="N103" t="s">
        <v>266</v>
      </c>
      <c r="O103" s="4">
        <v>0.32840000000000003</v>
      </c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39" t="s">
        <v>67</v>
      </c>
      <c r="AB103" s="12"/>
      <c r="AC103" s="12" t="str">
        <f t="shared" si="37"/>
        <v>941</v>
      </c>
      <c r="AD103" s="12" t="str">
        <f>VLOOKUP($AC103,デモテーブル[#All],2,FALSE)</f>
        <v>チャイナ・モバイル</v>
      </c>
      <c r="AE103" s="12"/>
      <c r="AF103" s="12">
        <f t="shared" si="39"/>
        <v>500</v>
      </c>
      <c r="AG103" s="12"/>
      <c r="AH103" s="12">
        <f t="shared" si="40"/>
        <v>42.68</v>
      </c>
      <c r="AI103" s="12"/>
      <c r="AJ103" s="12">
        <f t="shared" si="41"/>
        <v>56.7</v>
      </c>
      <c r="AK103" s="12"/>
      <c r="AL103" s="12"/>
      <c r="AM103" s="12"/>
      <c r="AN103" s="12">
        <f t="shared" si="42"/>
        <v>8332</v>
      </c>
      <c r="AO103" s="12"/>
      <c r="AP103" s="55">
        <f t="shared" si="43"/>
        <v>419862</v>
      </c>
      <c r="AQ103" s="12"/>
      <c r="AR103" s="55">
        <f t="shared" si="44"/>
        <v>103794</v>
      </c>
      <c r="AS103" s="58">
        <f t="shared" si="45"/>
        <v>0.32839135882151943</v>
      </c>
      <c r="AT103" s="9"/>
      <c r="AU103" s="9"/>
      <c r="AV103" s="12" t="str">
        <f>VLOOKUP($AC103,デモテーブル[#All],3,FALSE)</f>
        <v>1株式・投信等</v>
      </c>
      <c r="AW103" s="12" t="str">
        <f>VLOOKUP($AC103,デモテーブル[#All],4,FALSE)</f>
        <v>1株式</v>
      </c>
      <c r="AX103" s="12" t="str">
        <f>VLOOKUP($AC103,デモテーブル[#All],5,FALSE)</f>
        <v>通信</v>
      </c>
      <c r="AY103" s="12" t="str">
        <f>VLOOKUP($AC103,デモテーブル[#All],6,FALSE)</f>
        <v>中国・通信</v>
      </c>
      <c r="AZ103" s="12" t="str">
        <f>VLOOKUP($AC103,デモテーブル[#All],7,FALSE)</f>
        <v>03 香港ドル(円換算）</v>
      </c>
    </row>
    <row r="104" spans="2:52">
      <c r="B104" s="6">
        <v>44697</v>
      </c>
      <c r="C104" s="7">
        <v>103</v>
      </c>
      <c r="D104" s="95" t="s">
        <v>39</v>
      </c>
      <c r="E104" s="97" t="s">
        <v>99</v>
      </c>
      <c r="F104" s="52"/>
      <c r="O104" s="4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39" t="s">
        <v>67</v>
      </c>
      <c r="AB104" s="12"/>
      <c r="AC104" s="12" t="str">
        <f t="shared" si="37"/>
        <v>0</v>
      </c>
      <c r="AD104" s="12" t="e">
        <f>VLOOKUP($AC104,デモテーブル[#All],2,FALSE)</f>
        <v>#N/A</v>
      </c>
      <c r="AE104" s="12"/>
      <c r="AF104" s="12">
        <f t="shared" si="39"/>
        <v>0</v>
      </c>
      <c r="AG104" s="12"/>
      <c r="AH104" s="12">
        <f t="shared" si="40"/>
        <v>0</v>
      </c>
      <c r="AI104" s="12"/>
      <c r="AJ104" s="12">
        <f t="shared" si="41"/>
        <v>0</v>
      </c>
      <c r="AK104" s="12"/>
      <c r="AL104" s="12"/>
      <c r="AM104" s="12"/>
      <c r="AN104" s="12" t="str">
        <f t="shared" si="42"/>
        <v/>
      </c>
      <c r="AO104" s="12"/>
      <c r="AP104" s="55" t="str">
        <f t="shared" si="43"/>
        <v/>
      </c>
      <c r="AQ104" s="12"/>
      <c r="AR104" s="55" t="str">
        <f t="shared" si="44"/>
        <v/>
      </c>
      <c r="AS104" s="58" t="e">
        <f t="shared" si="45"/>
        <v>#VALUE!</v>
      </c>
      <c r="AT104" s="9"/>
      <c r="AU104" s="9"/>
      <c r="AV104" s="12" t="e">
        <f>VLOOKUP($AC104,デモテーブル[#All],3,FALSE)</f>
        <v>#N/A</v>
      </c>
      <c r="AW104" s="12" t="e">
        <f>VLOOKUP($AC104,デモテーブル[#All],4,FALSE)</f>
        <v>#N/A</v>
      </c>
      <c r="AX104" s="12" t="e">
        <f>VLOOKUP($AC104,デモテーブル[#All],5,FALSE)</f>
        <v>#N/A</v>
      </c>
      <c r="AY104" s="12" t="e">
        <f>VLOOKUP($AC104,デモテーブル[#All],6,FALSE)</f>
        <v>#N/A</v>
      </c>
      <c r="AZ104" s="12" t="e">
        <f>VLOOKUP($AC104,デモテーブル[#All],7,FALSE)</f>
        <v>#N/A</v>
      </c>
    </row>
    <row r="105" spans="2:52">
      <c r="B105" s="6">
        <v>44697</v>
      </c>
      <c r="C105" s="7">
        <v>104</v>
      </c>
      <c r="D105" s="95" t="s">
        <v>39</v>
      </c>
      <c r="E105" s="97" t="s">
        <v>99</v>
      </c>
      <c r="F105" s="52"/>
      <c r="O105" s="4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39" t="s">
        <v>67</v>
      </c>
      <c r="AB105" s="12"/>
      <c r="AC105" s="12" t="str">
        <f t="shared" si="37"/>
        <v>0</v>
      </c>
      <c r="AD105" s="12" t="e">
        <f>VLOOKUP($AC105,デモテーブル[#All],2,FALSE)</f>
        <v>#N/A</v>
      </c>
      <c r="AE105" s="12"/>
      <c r="AF105" s="12">
        <f t="shared" si="39"/>
        <v>0</v>
      </c>
      <c r="AG105" s="12"/>
      <c r="AH105" s="12">
        <f t="shared" si="40"/>
        <v>0</v>
      </c>
      <c r="AI105" s="12"/>
      <c r="AJ105" s="12">
        <f t="shared" si="41"/>
        <v>0</v>
      </c>
      <c r="AK105" s="12"/>
      <c r="AL105" s="12"/>
      <c r="AM105" s="12"/>
      <c r="AN105" s="12" t="str">
        <f t="shared" si="42"/>
        <v/>
      </c>
      <c r="AO105" s="12"/>
      <c r="AP105" s="55" t="str">
        <f t="shared" si="43"/>
        <v/>
      </c>
      <c r="AQ105" s="12"/>
      <c r="AR105" s="55" t="str">
        <f t="shared" si="44"/>
        <v/>
      </c>
      <c r="AS105" s="58" t="e">
        <f t="shared" si="45"/>
        <v>#VALUE!</v>
      </c>
      <c r="AT105" s="9"/>
      <c r="AU105" s="9"/>
      <c r="AV105" s="12" t="e">
        <f>VLOOKUP($AC105,デモテーブル[#All],3,FALSE)</f>
        <v>#N/A</v>
      </c>
      <c r="AW105" s="12" t="e">
        <f>VLOOKUP($AC105,デモテーブル[#All],4,FALSE)</f>
        <v>#N/A</v>
      </c>
      <c r="AX105" s="12" t="e">
        <f>VLOOKUP($AC105,デモテーブル[#All],5,FALSE)</f>
        <v>#N/A</v>
      </c>
      <c r="AY105" s="12" t="e">
        <f>VLOOKUP($AC105,デモテーブル[#All],6,FALSE)</f>
        <v>#N/A</v>
      </c>
      <c r="AZ105" s="12" t="e">
        <f>VLOOKUP($AC105,デモテーブル[#All],7,FALSE)</f>
        <v>#N/A</v>
      </c>
    </row>
    <row r="106" spans="2:52">
      <c r="B106" s="6">
        <v>44697</v>
      </c>
      <c r="C106" s="7">
        <v>105</v>
      </c>
      <c r="D106" s="95" t="s">
        <v>39</v>
      </c>
      <c r="E106" s="97" t="s">
        <v>99</v>
      </c>
      <c r="F106" s="52"/>
      <c r="O106" s="4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39" t="s">
        <v>67</v>
      </c>
      <c r="AB106" s="12"/>
      <c r="AC106" s="12" t="str">
        <f t="shared" si="37"/>
        <v>0</v>
      </c>
      <c r="AD106" s="12" t="e">
        <f>VLOOKUP($AC106,デモテーブル[#All],2,FALSE)</f>
        <v>#N/A</v>
      </c>
      <c r="AE106" s="12"/>
      <c r="AF106" s="12">
        <f t="shared" si="39"/>
        <v>0</v>
      </c>
      <c r="AG106" s="12"/>
      <c r="AH106" s="12">
        <f t="shared" si="40"/>
        <v>0</v>
      </c>
      <c r="AI106" s="12"/>
      <c r="AJ106" s="12">
        <f t="shared" si="41"/>
        <v>0</v>
      </c>
      <c r="AK106" s="12"/>
      <c r="AL106" s="12"/>
      <c r="AM106" s="12"/>
      <c r="AN106" s="12" t="str">
        <f t="shared" si="42"/>
        <v/>
      </c>
      <c r="AO106" s="12"/>
      <c r="AP106" s="55" t="str">
        <f t="shared" si="43"/>
        <v/>
      </c>
      <c r="AQ106" s="12"/>
      <c r="AR106" s="55" t="str">
        <f t="shared" si="44"/>
        <v/>
      </c>
      <c r="AS106" s="58" t="e">
        <f t="shared" si="45"/>
        <v>#VALUE!</v>
      </c>
      <c r="AT106" s="9"/>
      <c r="AU106" s="9"/>
      <c r="AV106" s="12" t="e">
        <f>VLOOKUP($AC106,デモテーブル[#All],3,FALSE)</f>
        <v>#N/A</v>
      </c>
      <c r="AW106" s="12" t="e">
        <f>VLOOKUP($AC106,デモテーブル[#All],4,FALSE)</f>
        <v>#N/A</v>
      </c>
      <c r="AX106" s="12" t="e">
        <f>VLOOKUP($AC106,デモテーブル[#All],5,FALSE)</f>
        <v>#N/A</v>
      </c>
      <c r="AY106" s="12" t="e">
        <f>VLOOKUP($AC106,デモテーブル[#All],6,FALSE)</f>
        <v>#N/A</v>
      </c>
      <c r="AZ106" s="12" t="e">
        <f>VLOOKUP($AC106,デモテーブル[#All],7,FALSE)</f>
        <v>#N/A</v>
      </c>
    </row>
    <row r="107" spans="2:52">
      <c r="B107" s="6">
        <v>44697</v>
      </c>
      <c r="C107" s="7">
        <v>106</v>
      </c>
      <c r="D107" s="95" t="s">
        <v>39</v>
      </c>
      <c r="E107" s="97" t="s">
        <v>99</v>
      </c>
      <c r="F107" s="52"/>
      <c r="O107" s="4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39" t="s">
        <v>67</v>
      </c>
      <c r="AB107" s="12"/>
      <c r="AC107" s="12" t="str">
        <f t="shared" si="37"/>
        <v>0</v>
      </c>
      <c r="AD107" s="12" t="e">
        <f>VLOOKUP($AC107,デモテーブル[#All],2,FALSE)</f>
        <v>#N/A</v>
      </c>
      <c r="AE107" s="12"/>
      <c r="AF107" s="12">
        <f t="shared" si="39"/>
        <v>0</v>
      </c>
      <c r="AG107" s="12"/>
      <c r="AH107" s="12">
        <f t="shared" si="40"/>
        <v>0</v>
      </c>
      <c r="AI107" s="12"/>
      <c r="AJ107" s="12">
        <f t="shared" si="41"/>
        <v>0</v>
      </c>
      <c r="AK107" s="12"/>
      <c r="AL107" s="12"/>
      <c r="AM107" s="12"/>
      <c r="AN107" s="12" t="str">
        <f t="shared" si="42"/>
        <v/>
      </c>
      <c r="AO107" s="12"/>
      <c r="AP107" s="55" t="str">
        <f t="shared" si="43"/>
        <v/>
      </c>
      <c r="AQ107" s="12"/>
      <c r="AR107" s="55" t="str">
        <f t="shared" si="44"/>
        <v/>
      </c>
      <c r="AS107" s="58" t="e">
        <f t="shared" si="45"/>
        <v>#VALUE!</v>
      </c>
      <c r="AT107" s="9"/>
      <c r="AU107" s="9"/>
      <c r="AV107" s="12" t="e">
        <f>VLOOKUP($AC107,デモテーブル[#All],3,FALSE)</f>
        <v>#N/A</v>
      </c>
      <c r="AW107" s="12" t="e">
        <f>VLOOKUP($AC107,デモテーブル[#All],4,FALSE)</f>
        <v>#N/A</v>
      </c>
      <c r="AX107" s="12" t="e">
        <f>VLOOKUP($AC107,デモテーブル[#All],5,FALSE)</f>
        <v>#N/A</v>
      </c>
      <c r="AY107" s="12" t="e">
        <f>VLOOKUP($AC107,デモテーブル[#All],6,FALSE)</f>
        <v>#N/A</v>
      </c>
      <c r="AZ107" s="12" t="e">
        <f>VLOOKUP($AC107,デモテーブル[#All],7,FALSE)</f>
        <v>#N/A</v>
      </c>
    </row>
    <row r="108" spans="2:52">
      <c r="B108" s="6">
        <v>44697</v>
      </c>
      <c r="C108" s="7">
        <v>107</v>
      </c>
      <c r="D108" s="95" t="s">
        <v>39</v>
      </c>
      <c r="E108" s="97" t="s">
        <v>99</v>
      </c>
      <c r="F108" s="52"/>
      <c r="O108" s="4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39" t="s">
        <v>67</v>
      </c>
      <c r="AB108" s="12"/>
      <c r="AC108" s="12" t="str">
        <f t="shared" si="37"/>
        <v>0</v>
      </c>
      <c r="AD108" s="12" t="e">
        <f>VLOOKUP($AC108,デモテーブル[#All],2,FALSE)</f>
        <v>#N/A</v>
      </c>
      <c r="AE108" s="12"/>
      <c r="AF108" s="12">
        <f t="shared" si="39"/>
        <v>0</v>
      </c>
      <c r="AG108" s="12"/>
      <c r="AH108" s="12">
        <f t="shared" si="40"/>
        <v>0</v>
      </c>
      <c r="AI108" s="12"/>
      <c r="AJ108" s="12">
        <f t="shared" si="41"/>
        <v>0</v>
      </c>
      <c r="AK108" s="12"/>
      <c r="AL108" s="12"/>
      <c r="AM108" s="12"/>
      <c r="AN108" s="12" t="str">
        <f t="shared" si="42"/>
        <v/>
      </c>
      <c r="AO108" s="12"/>
      <c r="AP108" s="55" t="str">
        <f t="shared" si="43"/>
        <v/>
      </c>
      <c r="AQ108" s="12"/>
      <c r="AR108" s="55" t="str">
        <f t="shared" si="44"/>
        <v/>
      </c>
      <c r="AS108" s="58" t="e">
        <f t="shared" si="45"/>
        <v>#VALUE!</v>
      </c>
      <c r="AT108" s="9"/>
      <c r="AU108" s="9"/>
      <c r="AV108" s="12" t="e">
        <f>VLOOKUP($AC108,デモテーブル[#All],3,FALSE)</f>
        <v>#N/A</v>
      </c>
      <c r="AW108" s="12" t="e">
        <f>VLOOKUP($AC108,デモテーブル[#All],4,FALSE)</f>
        <v>#N/A</v>
      </c>
      <c r="AX108" s="12" t="e">
        <f>VLOOKUP($AC108,デモテーブル[#All],5,FALSE)</f>
        <v>#N/A</v>
      </c>
      <c r="AY108" s="12" t="e">
        <f>VLOOKUP($AC108,デモテーブル[#All],6,FALSE)</f>
        <v>#N/A</v>
      </c>
      <c r="AZ108" s="12" t="e">
        <f>VLOOKUP($AC108,デモテーブル[#All],7,FALSE)</f>
        <v>#N/A</v>
      </c>
    </row>
    <row r="109" spans="2:52">
      <c r="B109" s="6">
        <v>44697</v>
      </c>
      <c r="C109" s="7">
        <v>108</v>
      </c>
      <c r="D109" s="95" t="s">
        <v>39</v>
      </c>
      <c r="E109" s="97" t="s">
        <v>99</v>
      </c>
      <c r="F109" s="52"/>
      <c r="O109" s="4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39" t="s">
        <v>67</v>
      </c>
      <c r="AB109" s="12"/>
      <c r="AC109" s="12" t="str">
        <f t="shared" si="37"/>
        <v>0</v>
      </c>
      <c r="AD109" s="12" t="e">
        <f>VLOOKUP($AC109,デモテーブル[#All],2,FALSE)</f>
        <v>#N/A</v>
      </c>
      <c r="AE109" s="12"/>
      <c r="AF109" s="12">
        <f t="shared" si="39"/>
        <v>0</v>
      </c>
      <c r="AG109" s="12"/>
      <c r="AH109" s="12">
        <f t="shared" si="40"/>
        <v>0</v>
      </c>
      <c r="AI109" s="12"/>
      <c r="AJ109" s="12">
        <f t="shared" si="41"/>
        <v>0</v>
      </c>
      <c r="AK109" s="12"/>
      <c r="AL109" s="12"/>
      <c r="AM109" s="12"/>
      <c r="AN109" s="12" t="str">
        <f t="shared" si="42"/>
        <v/>
      </c>
      <c r="AO109" s="12"/>
      <c r="AP109" s="55" t="str">
        <f t="shared" si="43"/>
        <v/>
      </c>
      <c r="AQ109" s="12"/>
      <c r="AR109" s="55" t="str">
        <f t="shared" si="44"/>
        <v/>
      </c>
      <c r="AS109" s="58" t="e">
        <f t="shared" si="45"/>
        <v>#VALUE!</v>
      </c>
      <c r="AT109" s="9"/>
      <c r="AU109" s="9"/>
      <c r="AV109" s="12" t="e">
        <f>VLOOKUP($AC109,デモテーブル[#All],3,FALSE)</f>
        <v>#N/A</v>
      </c>
      <c r="AW109" s="12" t="e">
        <f>VLOOKUP($AC109,デモテーブル[#All],4,FALSE)</f>
        <v>#N/A</v>
      </c>
      <c r="AX109" s="12" t="e">
        <f>VLOOKUP($AC109,デモテーブル[#All],5,FALSE)</f>
        <v>#N/A</v>
      </c>
      <c r="AY109" s="12" t="e">
        <f>VLOOKUP($AC109,デモテーブル[#All],6,FALSE)</f>
        <v>#N/A</v>
      </c>
      <c r="AZ109" s="12" t="e">
        <f>VLOOKUP($AC109,デモテーブル[#All],7,FALSE)</f>
        <v>#N/A</v>
      </c>
    </row>
    <row r="110" spans="2:52">
      <c r="B110" s="6">
        <v>44697</v>
      </c>
      <c r="C110" s="7">
        <v>109</v>
      </c>
      <c r="D110" s="95" t="s">
        <v>39</v>
      </c>
      <c r="E110" s="97" t="s">
        <v>99</v>
      </c>
      <c r="F110" s="52"/>
      <c r="O110" s="4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39" t="s">
        <v>67</v>
      </c>
      <c r="AB110" s="12"/>
      <c r="AC110" s="12" t="str">
        <f t="shared" si="37"/>
        <v>0</v>
      </c>
      <c r="AD110" s="12" t="e">
        <f>VLOOKUP($AC110,デモテーブル[#All],2,FALSE)</f>
        <v>#N/A</v>
      </c>
      <c r="AE110" s="12"/>
      <c r="AF110" s="12">
        <f t="shared" si="39"/>
        <v>0</v>
      </c>
      <c r="AG110" s="12"/>
      <c r="AH110" s="12">
        <f t="shared" si="40"/>
        <v>0</v>
      </c>
      <c r="AI110" s="12"/>
      <c r="AJ110" s="12">
        <f t="shared" si="41"/>
        <v>0</v>
      </c>
      <c r="AK110" s="12"/>
      <c r="AL110" s="12"/>
      <c r="AM110" s="12"/>
      <c r="AN110" s="12" t="str">
        <f t="shared" si="42"/>
        <v/>
      </c>
      <c r="AO110" s="12"/>
      <c r="AP110" s="55" t="str">
        <f t="shared" si="43"/>
        <v/>
      </c>
      <c r="AQ110" s="12"/>
      <c r="AR110" s="55" t="str">
        <f t="shared" si="44"/>
        <v/>
      </c>
      <c r="AS110" s="58" t="e">
        <f t="shared" si="45"/>
        <v>#VALUE!</v>
      </c>
      <c r="AT110" s="9"/>
      <c r="AU110" s="9"/>
      <c r="AV110" s="12" t="e">
        <f>VLOOKUP($AC110,デモテーブル[#All],3,FALSE)</f>
        <v>#N/A</v>
      </c>
      <c r="AW110" s="12" t="e">
        <f>VLOOKUP($AC110,デモテーブル[#All],4,FALSE)</f>
        <v>#N/A</v>
      </c>
      <c r="AX110" s="12" t="e">
        <f>VLOOKUP($AC110,デモテーブル[#All],5,FALSE)</f>
        <v>#N/A</v>
      </c>
      <c r="AY110" s="12" t="e">
        <f>VLOOKUP($AC110,デモテーブル[#All],6,FALSE)</f>
        <v>#N/A</v>
      </c>
      <c r="AZ110" s="12" t="e">
        <f>VLOOKUP($AC110,デモテーブル[#All],7,FALSE)</f>
        <v>#N/A</v>
      </c>
    </row>
    <row r="111" spans="2:52">
      <c r="B111" s="6">
        <v>44697</v>
      </c>
      <c r="C111" s="7">
        <v>110</v>
      </c>
      <c r="D111" s="95" t="s">
        <v>39</v>
      </c>
      <c r="E111" s="97" t="s">
        <v>99</v>
      </c>
      <c r="F111" s="52"/>
      <c r="O111" s="4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39" t="s">
        <v>67</v>
      </c>
      <c r="AB111" s="12"/>
      <c r="AC111" s="12" t="str">
        <f t="shared" si="37"/>
        <v>0</v>
      </c>
      <c r="AD111" s="12" t="e">
        <f>VLOOKUP($AC111,デモテーブル[#All],2,FALSE)</f>
        <v>#N/A</v>
      </c>
      <c r="AE111" s="12"/>
      <c r="AF111" s="12">
        <f t="shared" si="39"/>
        <v>0</v>
      </c>
      <c r="AG111" s="12"/>
      <c r="AH111" s="12">
        <f t="shared" si="40"/>
        <v>0</v>
      </c>
      <c r="AI111" s="12"/>
      <c r="AJ111" s="12">
        <f t="shared" si="41"/>
        <v>0</v>
      </c>
      <c r="AK111" s="12"/>
      <c r="AL111" s="12"/>
      <c r="AM111" s="12"/>
      <c r="AN111" s="12" t="str">
        <f t="shared" si="42"/>
        <v/>
      </c>
      <c r="AO111" s="12"/>
      <c r="AP111" s="55" t="str">
        <f t="shared" si="43"/>
        <v/>
      </c>
      <c r="AQ111" s="12"/>
      <c r="AR111" s="55" t="str">
        <f t="shared" si="44"/>
        <v/>
      </c>
      <c r="AS111" s="58" t="e">
        <f t="shared" si="45"/>
        <v>#VALUE!</v>
      </c>
      <c r="AT111" s="9"/>
      <c r="AU111" s="9"/>
      <c r="AV111" s="12" t="e">
        <f>VLOOKUP($AC111,デモテーブル[#All],3,FALSE)</f>
        <v>#N/A</v>
      </c>
      <c r="AW111" s="12" t="e">
        <f>VLOOKUP($AC111,デモテーブル[#All],4,FALSE)</f>
        <v>#N/A</v>
      </c>
      <c r="AX111" s="12" t="e">
        <f>VLOOKUP($AC111,デモテーブル[#All],5,FALSE)</f>
        <v>#N/A</v>
      </c>
      <c r="AY111" s="12" t="e">
        <f>VLOOKUP($AC111,デモテーブル[#All],6,FALSE)</f>
        <v>#N/A</v>
      </c>
      <c r="AZ111" s="12" t="e">
        <f>VLOOKUP($AC111,デモテーブル[#All],7,FALSE)</f>
        <v>#N/A</v>
      </c>
    </row>
    <row r="112" spans="2:52">
      <c r="B112" s="6">
        <v>44697</v>
      </c>
      <c r="C112" s="7">
        <v>111</v>
      </c>
      <c r="D112" s="95" t="s">
        <v>39</v>
      </c>
      <c r="E112" s="97" t="s">
        <v>99</v>
      </c>
      <c r="F112" s="52"/>
      <c r="O112" s="4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39" t="s">
        <v>67</v>
      </c>
      <c r="AB112" s="12"/>
      <c r="AC112" s="12" t="str">
        <f t="shared" si="37"/>
        <v>0</v>
      </c>
      <c r="AD112" s="12" t="e">
        <f>VLOOKUP($AC112,デモテーブル[#All],2,FALSE)</f>
        <v>#N/A</v>
      </c>
      <c r="AE112" s="12"/>
      <c r="AF112" s="12">
        <f t="shared" si="39"/>
        <v>0</v>
      </c>
      <c r="AG112" s="12"/>
      <c r="AH112" s="12">
        <f t="shared" si="40"/>
        <v>0</v>
      </c>
      <c r="AI112" s="12"/>
      <c r="AJ112" s="12">
        <f t="shared" si="41"/>
        <v>0</v>
      </c>
      <c r="AK112" s="12"/>
      <c r="AL112" s="12"/>
      <c r="AM112" s="12"/>
      <c r="AN112" s="12" t="str">
        <f t="shared" si="42"/>
        <v/>
      </c>
      <c r="AO112" s="12"/>
      <c r="AP112" s="55" t="str">
        <f t="shared" si="43"/>
        <v/>
      </c>
      <c r="AQ112" s="12"/>
      <c r="AR112" s="55" t="str">
        <f t="shared" si="44"/>
        <v/>
      </c>
      <c r="AS112" s="58" t="e">
        <f t="shared" si="45"/>
        <v>#VALUE!</v>
      </c>
      <c r="AT112" s="9"/>
      <c r="AU112" s="9"/>
      <c r="AV112" s="12" t="e">
        <f>VLOOKUP($AC112,デモテーブル[#All],3,FALSE)</f>
        <v>#N/A</v>
      </c>
      <c r="AW112" s="12" t="e">
        <f>VLOOKUP($AC112,デモテーブル[#All],4,FALSE)</f>
        <v>#N/A</v>
      </c>
      <c r="AX112" s="12" t="e">
        <f>VLOOKUP($AC112,デモテーブル[#All],5,FALSE)</f>
        <v>#N/A</v>
      </c>
      <c r="AY112" s="12" t="e">
        <f>VLOOKUP($AC112,デモテーブル[#All],6,FALSE)</f>
        <v>#N/A</v>
      </c>
      <c r="AZ112" s="12" t="e">
        <f>VLOOKUP($AC112,デモテーブル[#All],7,FALSE)</f>
        <v>#N/A</v>
      </c>
    </row>
    <row r="113" spans="2:52">
      <c r="B113" s="6">
        <v>44697</v>
      </c>
      <c r="C113" s="7">
        <v>112</v>
      </c>
      <c r="D113" s="95" t="s">
        <v>39</v>
      </c>
      <c r="E113" s="97" t="s">
        <v>99</v>
      </c>
      <c r="F113" s="52"/>
      <c r="O113" s="4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39" t="s">
        <v>67</v>
      </c>
      <c r="AB113" s="12"/>
      <c r="AC113" s="12" t="str">
        <f t="shared" si="37"/>
        <v>0</v>
      </c>
      <c r="AD113" s="12" t="e">
        <f>VLOOKUP($AC113,デモテーブル[#All],2,FALSE)</f>
        <v>#N/A</v>
      </c>
      <c r="AE113" s="12"/>
      <c r="AF113" s="12">
        <f t="shared" si="39"/>
        <v>0</v>
      </c>
      <c r="AG113" s="12"/>
      <c r="AH113" s="12">
        <f t="shared" si="40"/>
        <v>0</v>
      </c>
      <c r="AI113" s="12"/>
      <c r="AJ113" s="12">
        <f t="shared" si="41"/>
        <v>0</v>
      </c>
      <c r="AK113" s="12"/>
      <c r="AL113" s="12"/>
      <c r="AM113" s="12"/>
      <c r="AN113" s="12" t="str">
        <f t="shared" si="42"/>
        <v/>
      </c>
      <c r="AO113" s="12"/>
      <c r="AP113" s="55" t="str">
        <f t="shared" si="43"/>
        <v/>
      </c>
      <c r="AQ113" s="12"/>
      <c r="AR113" s="55" t="str">
        <f t="shared" si="44"/>
        <v/>
      </c>
      <c r="AS113" s="58" t="e">
        <f t="shared" si="45"/>
        <v>#VALUE!</v>
      </c>
      <c r="AT113" s="9"/>
      <c r="AU113" s="9"/>
      <c r="AV113" s="12" t="e">
        <f>VLOOKUP($AC113,デモテーブル[#All],3,FALSE)</f>
        <v>#N/A</v>
      </c>
      <c r="AW113" s="12" t="e">
        <f>VLOOKUP($AC113,デモテーブル[#All],4,FALSE)</f>
        <v>#N/A</v>
      </c>
      <c r="AX113" s="12" t="e">
        <f>VLOOKUP($AC113,デモテーブル[#All],5,FALSE)</f>
        <v>#N/A</v>
      </c>
      <c r="AY113" s="12" t="e">
        <f>VLOOKUP($AC113,デモテーブル[#All],6,FALSE)</f>
        <v>#N/A</v>
      </c>
      <c r="AZ113" s="12" t="e">
        <f>VLOOKUP($AC113,デモテーブル[#All],7,FALSE)</f>
        <v>#N/A</v>
      </c>
    </row>
    <row r="114" spans="2:52">
      <c r="B114" s="6">
        <v>44697</v>
      </c>
      <c r="C114" s="7">
        <v>113</v>
      </c>
      <c r="D114" s="95" t="s">
        <v>39</v>
      </c>
      <c r="E114" s="97" t="s">
        <v>99</v>
      </c>
      <c r="F114" s="52"/>
      <c r="O114" s="4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39" t="s">
        <v>67</v>
      </c>
      <c r="AB114" s="12"/>
      <c r="AC114" s="12" t="str">
        <f t="shared" si="37"/>
        <v>0</v>
      </c>
      <c r="AD114" s="12" t="e">
        <f>VLOOKUP($AC114,デモテーブル[#All],2,FALSE)</f>
        <v>#N/A</v>
      </c>
      <c r="AE114" s="12"/>
      <c r="AF114" s="12">
        <f t="shared" si="39"/>
        <v>0</v>
      </c>
      <c r="AG114" s="12"/>
      <c r="AH114" s="12">
        <f t="shared" si="40"/>
        <v>0</v>
      </c>
      <c r="AI114" s="12"/>
      <c r="AJ114" s="12">
        <f t="shared" si="41"/>
        <v>0</v>
      </c>
      <c r="AK114" s="12"/>
      <c r="AL114" s="12"/>
      <c r="AM114" s="12"/>
      <c r="AN114" s="12" t="str">
        <f t="shared" si="42"/>
        <v/>
      </c>
      <c r="AO114" s="12"/>
      <c r="AP114" s="55" t="str">
        <f t="shared" si="43"/>
        <v/>
      </c>
      <c r="AQ114" s="12"/>
      <c r="AR114" s="55" t="str">
        <f t="shared" si="44"/>
        <v/>
      </c>
      <c r="AS114" s="58" t="e">
        <f t="shared" si="45"/>
        <v>#VALUE!</v>
      </c>
      <c r="AT114" s="9"/>
      <c r="AU114" s="9"/>
      <c r="AV114" s="12" t="e">
        <f>VLOOKUP($AC114,デモテーブル[#All],3,FALSE)</f>
        <v>#N/A</v>
      </c>
      <c r="AW114" s="12" t="e">
        <f>VLOOKUP($AC114,デモテーブル[#All],4,FALSE)</f>
        <v>#N/A</v>
      </c>
      <c r="AX114" s="12" t="e">
        <f>VLOOKUP($AC114,デモテーブル[#All],5,FALSE)</f>
        <v>#N/A</v>
      </c>
      <c r="AY114" s="12" t="e">
        <f>VLOOKUP($AC114,デモテーブル[#All],6,FALSE)</f>
        <v>#N/A</v>
      </c>
      <c r="AZ114" s="12" t="e">
        <f>VLOOKUP($AC114,デモテーブル[#All],7,FALSE)</f>
        <v>#N/A</v>
      </c>
    </row>
    <row r="115" spans="2:52">
      <c r="B115" s="6">
        <v>44697</v>
      </c>
      <c r="C115" s="7">
        <v>114</v>
      </c>
      <c r="D115" s="95" t="s">
        <v>39</v>
      </c>
      <c r="E115" s="97" t="s">
        <v>99</v>
      </c>
      <c r="F115" s="52"/>
      <c r="O115" s="4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39" t="s">
        <v>67</v>
      </c>
      <c r="AB115" s="12"/>
      <c r="AC115" s="12" t="str">
        <f t="shared" si="37"/>
        <v>0</v>
      </c>
      <c r="AD115" s="12" t="e">
        <f>VLOOKUP($AC115,デモテーブル[#All],2,FALSE)</f>
        <v>#N/A</v>
      </c>
      <c r="AE115" s="12"/>
      <c r="AF115" s="12">
        <f t="shared" si="39"/>
        <v>0</v>
      </c>
      <c r="AG115" s="12"/>
      <c r="AH115" s="12">
        <f t="shared" si="40"/>
        <v>0</v>
      </c>
      <c r="AI115" s="12"/>
      <c r="AJ115" s="12">
        <f t="shared" si="41"/>
        <v>0</v>
      </c>
      <c r="AK115" s="12"/>
      <c r="AL115" s="12"/>
      <c r="AM115" s="12"/>
      <c r="AN115" s="12" t="str">
        <f t="shared" si="42"/>
        <v/>
      </c>
      <c r="AO115" s="12"/>
      <c r="AP115" s="55" t="str">
        <f t="shared" si="43"/>
        <v/>
      </c>
      <c r="AQ115" s="12"/>
      <c r="AR115" s="55" t="str">
        <f t="shared" si="44"/>
        <v/>
      </c>
      <c r="AS115" s="58" t="e">
        <f t="shared" si="45"/>
        <v>#VALUE!</v>
      </c>
      <c r="AT115" s="9"/>
      <c r="AU115" s="9"/>
      <c r="AV115" s="12" t="e">
        <f>VLOOKUP($AC115,デモテーブル[#All],3,FALSE)</f>
        <v>#N/A</v>
      </c>
      <c r="AW115" s="12" t="e">
        <f>VLOOKUP($AC115,デモテーブル[#All],4,FALSE)</f>
        <v>#N/A</v>
      </c>
      <c r="AX115" s="12" t="e">
        <f>VLOOKUP($AC115,デモテーブル[#All],5,FALSE)</f>
        <v>#N/A</v>
      </c>
      <c r="AY115" s="12" t="e">
        <f>VLOOKUP($AC115,デモテーブル[#All],6,FALSE)</f>
        <v>#N/A</v>
      </c>
      <c r="AZ115" s="12" t="e">
        <f>VLOOKUP($AC115,デモテーブル[#All],7,FALSE)</f>
        <v>#N/A</v>
      </c>
    </row>
    <row r="116" spans="2:52" ht="19.5" thickBot="1">
      <c r="B116" s="6">
        <v>44697</v>
      </c>
      <c r="C116" s="7">
        <v>115</v>
      </c>
      <c r="D116" s="95" t="s">
        <v>39</v>
      </c>
      <c r="E116" s="97" t="s">
        <v>99</v>
      </c>
      <c r="F116" s="13"/>
      <c r="G116" s="148"/>
      <c r="H116" s="38" t="s">
        <v>90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48"/>
      <c r="AB116" s="25"/>
      <c r="AC116" s="49"/>
      <c r="AD116" s="25"/>
      <c r="AE116" s="25"/>
      <c r="AF116" s="25"/>
      <c r="AG116" s="25"/>
      <c r="AH116" s="28"/>
      <c r="AI116" s="25"/>
      <c r="AJ116" s="25"/>
      <c r="AK116" s="29"/>
      <c r="AL116" s="25"/>
      <c r="AM116" s="25"/>
      <c r="AN116" s="25"/>
      <c r="AO116" s="25"/>
      <c r="AP116" s="28"/>
      <c r="AQ116" s="25"/>
      <c r="AR116" s="28"/>
      <c r="AS116" s="154"/>
      <c r="AT116" s="9"/>
      <c r="AU116" s="9"/>
      <c r="AV116" s="25"/>
      <c r="AW116" s="25"/>
      <c r="AX116" s="25"/>
      <c r="AY116" s="25"/>
      <c r="AZ116" s="25"/>
    </row>
    <row r="117" spans="2:52" ht="20.25" thickTop="1" thickBot="1">
      <c r="B117" s="6">
        <v>44697</v>
      </c>
      <c r="C117" s="7">
        <v>116</v>
      </c>
      <c r="D117" s="95" t="s">
        <v>39</v>
      </c>
      <c r="E117" s="97" t="s">
        <v>99</v>
      </c>
      <c r="F117" s="13"/>
      <c r="G117" s="147"/>
      <c r="H117" s="30" t="s">
        <v>52</v>
      </c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48"/>
      <c r="AB117" s="179" t="s">
        <v>742</v>
      </c>
      <c r="AC117" s="179"/>
      <c r="AD117" s="180"/>
      <c r="AE117" s="25"/>
      <c r="AF117" s="25"/>
      <c r="AG117" s="25"/>
      <c r="AH117" s="28"/>
      <c r="AI117" s="25"/>
      <c r="AJ117" s="25"/>
      <c r="AK117" s="29"/>
      <c r="AL117" s="25"/>
      <c r="AM117" s="25"/>
      <c r="AN117" s="25"/>
      <c r="AO117" s="25"/>
      <c r="AP117" s="28"/>
      <c r="AQ117" s="25"/>
      <c r="AR117" s="28"/>
      <c r="AS117" s="154"/>
      <c r="AT117" s="9"/>
      <c r="AU117" s="9"/>
      <c r="AV117" s="25"/>
      <c r="AW117" s="25"/>
      <c r="AX117" s="25"/>
      <c r="AY117" s="25"/>
      <c r="AZ117" s="25"/>
    </row>
    <row r="118" spans="2:52" ht="13.5" customHeight="1">
      <c r="B118" s="6">
        <v>44697</v>
      </c>
      <c r="C118" s="7">
        <v>117</v>
      </c>
      <c r="D118" s="95" t="s">
        <v>39</v>
      </c>
      <c r="E118" s="97" t="s">
        <v>99</v>
      </c>
      <c r="F118" s="10" t="s">
        <v>741</v>
      </c>
      <c r="G118" s="10"/>
      <c r="H118" s="42" t="s">
        <v>736</v>
      </c>
      <c r="I118" s="43" t="s">
        <v>59</v>
      </c>
      <c r="J118" s="161" t="s">
        <v>60</v>
      </c>
      <c r="K118" s="161" t="s">
        <v>91</v>
      </c>
      <c r="L118" s="161" t="s">
        <v>61</v>
      </c>
      <c r="M118" s="161" t="s">
        <v>31</v>
      </c>
      <c r="N118" s="161" t="s">
        <v>62</v>
      </c>
      <c r="O118" s="161" t="s">
        <v>63</v>
      </c>
      <c r="P118" s="161" t="s">
        <v>64</v>
      </c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48"/>
      <c r="AB118" s="25"/>
      <c r="AC118" s="26" t="s">
        <v>57</v>
      </c>
      <c r="AD118" s="27" t="s">
        <v>58</v>
      </c>
      <c r="AE118" s="27"/>
      <c r="AF118" s="27"/>
      <c r="AG118" s="27"/>
      <c r="AH118" s="40"/>
      <c r="AI118" s="27"/>
      <c r="AJ118" s="27"/>
      <c r="AK118" s="41"/>
      <c r="AL118" s="25"/>
      <c r="AM118" s="25"/>
      <c r="AN118" s="25"/>
      <c r="AO118" s="25"/>
      <c r="AP118" s="28"/>
      <c r="AQ118" s="25"/>
      <c r="AR118" s="28"/>
      <c r="AS118" s="41"/>
      <c r="AT118" s="9"/>
      <c r="AU118" s="9"/>
      <c r="AV118" s="25"/>
      <c r="AW118" s="25"/>
      <c r="AX118" s="25"/>
      <c r="AY118" s="25"/>
      <c r="AZ118" s="25"/>
    </row>
    <row r="119" spans="2:52" ht="19.5" thickBot="1">
      <c r="B119" s="6">
        <v>44697</v>
      </c>
      <c r="C119" s="7">
        <v>118</v>
      </c>
      <c r="D119" s="95" t="s">
        <v>39</v>
      </c>
      <c r="E119" s="97" t="s">
        <v>99</v>
      </c>
      <c r="F119" s="13"/>
      <c r="G119" s="149"/>
      <c r="H119" s="44"/>
      <c r="I119" s="45"/>
      <c r="J119" s="85"/>
      <c r="K119" s="85"/>
      <c r="L119" s="85"/>
      <c r="M119" s="85"/>
      <c r="N119" s="85"/>
      <c r="O119" s="85"/>
      <c r="P119" s="85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48"/>
      <c r="AB119" s="25"/>
      <c r="AC119" s="140" t="s">
        <v>28</v>
      </c>
      <c r="AD119" s="141" t="s">
        <v>29</v>
      </c>
      <c r="AE119" s="142" t="s">
        <v>726</v>
      </c>
      <c r="AF119" s="143" t="s">
        <v>727</v>
      </c>
      <c r="AG119" t="s">
        <v>728</v>
      </c>
      <c r="AH119" s="144" t="s">
        <v>729</v>
      </c>
      <c r="AI119" t="s">
        <v>728</v>
      </c>
      <c r="AJ119" s="145" t="s">
        <v>30</v>
      </c>
      <c r="AK119" t="s">
        <v>728</v>
      </c>
      <c r="AL119" t="s">
        <v>730</v>
      </c>
      <c r="AM119" t="s">
        <v>731</v>
      </c>
      <c r="AN119" t="s">
        <v>31</v>
      </c>
      <c r="AO119" t="s">
        <v>728</v>
      </c>
      <c r="AP119" s="146" t="s">
        <v>732</v>
      </c>
      <c r="AQ119" t="s">
        <v>733</v>
      </c>
      <c r="AR119" s="146" t="s">
        <v>734</v>
      </c>
      <c r="AS119" s="4" t="s">
        <v>735</v>
      </c>
      <c r="AT119" s="9"/>
      <c r="AU119" s="9"/>
      <c r="AV119" s="25"/>
      <c r="AW119" s="25"/>
      <c r="AX119" s="25"/>
      <c r="AY119" s="25"/>
      <c r="AZ119" s="25"/>
    </row>
    <row r="120" spans="2:52">
      <c r="B120" s="6">
        <v>44697</v>
      </c>
      <c r="C120" s="7">
        <v>119</v>
      </c>
      <c r="D120" s="95" t="s">
        <v>39</v>
      </c>
      <c r="E120" s="97" t="s">
        <v>99</v>
      </c>
      <c r="F120" s="52"/>
      <c r="G120" s="10" t="s">
        <v>40</v>
      </c>
      <c r="H120" s="33" t="s">
        <v>267</v>
      </c>
      <c r="I120" s="57">
        <v>78197</v>
      </c>
      <c r="J120" s="57">
        <v>19182</v>
      </c>
      <c r="K120" s="57">
        <v>18764</v>
      </c>
      <c r="L120" t="s">
        <v>268</v>
      </c>
      <c r="M120" t="s">
        <v>269</v>
      </c>
      <c r="N120" t="s">
        <v>270</v>
      </c>
      <c r="O120" s="4">
        <v>-2.18E-2</v>
      </c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48" t="s">
        <v>96</v>
      </c>
      <c r="AB120" s="12"/>
      <c r="AC120" s="12" t="str">
        <f>H120</f>
        <v>楽天・全米株式インデックス・ファンド(楽天・バンガード・ファンド(全米株式))</v>
      </c>
      <c r="AD120" s="12" t="str">
        <f>VLOOKUP($AC120,デモテーブル[#All],2,FALSE)</f>
        <v>楽天・全米株式インデックス・ファンド（楽天・バンガード・ファンド（全米株式））</v>
      </c>
      <c r="AE120" s="12"/>
      <c r="AF120" s="12">
        <f>I120</f>
        <v>78197</v>
      </c>
      <c r="AG120" s="12"/>
      <c r="AH120" s="12">
        <f>J120</f>
        <v>19182</v>
      </c>
      <c r="AI120" s="12"/>
      <c r="AJ120" s="12">
        <f>K120</f>
        <v>18764</v>
      </c>
      <c r="AK120" s="12"/>
      <c r="AL120" s="12"/>
      <c r="AM120" s="12"/>
      <c r="AN120" s="12">
        <f>IF(M120="","",VALUE(LEFT(M120,FIND("円",M120)-1)))</f>
        <v>1283</v>
      </c>
      <c r="AO120" s="12"/>
      <c r="AP120" s="55">
        <f>IF(L120="","",VALUE(LEFT(L120,FIND("円",L120)-1)))</f>
        <v>146729</v>
      </c>
      <c r="AQ120" s="12"/>
      <c r="AR120" s="55">
        <f>IF(N120="","",VALUE(LEFT(N120,FIND("円",N120)-1)))</f>
        <v>-3271</v>
      </c>
      <c r="AS120" s="58">
        <f t="shared" ref="AS120:AS124" si="46">AR120/(AP120-AR120)</f>
        <v>-2.1806666666666665E-2</v>
      </c>
      <c r="AT120" s="9"/>
      <c r="AU120" s="9"/>
      <c r="AV120" s="12" t="str">
        <f>VLOOKUP($AC120,デモテーブル[#All],3,FALSE)</f>
        <v>1株式・投信等</v>
      </c>
      <c r="AW120" s="12" t="str">
        <f>VLOOKUP($AC120,デモテーブル[#All],4,FALSE)</f>
        <v>1投信</v>
      </c>
      <c r="AX120" s="12" t="str">
        <f>VLOOKUP($AC120,デモテーブル[#All],5,FALSE)</f>
        <v>指数</v>
      </c>
      <c r="AY120" s="12" t="str">
        <f>VLOOKUP($AC120,デモテーブル[#All],6,FALSE)</f>
        <v>全米株式</v>
      </c>
      <c r="AZ120" s="12" t="str">
        <f>VLOOKUP($AC120,デモテーブル[#All],7,FALSE)</f>
        <v>01 日本円</v>
      </c>
    </row>
    <row r="121" spans="2:52" ht="15.75" customHeight="1">
      <c r="B121" s="6">
        <v>44697</v>
      </c>
      <c r="C121" s="7">
        <v>120</v>
      </c>
      <c r="D121" s="95" t="s">
        <v>39</v>
      </c>
      <c r="E121" s="97" t="s">
        <v>99</v>
      </c>
      <c r="F121" s="52"/>
      <c r="G121" s="52"/>
      <c r="H121" s="33" t="s">
        <v>271</v>
      </c>
      <c r="I121" s="57">
        <v>27233</v>
      </c>
      <c r="J121" s="57">
        <v>19693</v>
      </c>
      <c r="K121" s="57">
        <v>18764</v>
      </c>
      <c r="L121" t="s">
        <v>272</v>
      </c>
      <c r="M121" t="s">
        <v>273</v>
      </c>
      <c r="N121" t="s">
        <v>274</v>
      </c>
      <c r="O121" s="4">
        <v>-4.7199999999999999E-2</v>
      </c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48" t="s">
        <v>96</v>
      </c>
      <c r="AB121" s="12"/>
      <c r="AC121" s="12" t="str">
        <f t="shared" ref="AC121:AC124" si="47">H121</f>
        <v>楽天・全米株式インデックス・ファンド(楽天・バンガード・ファンド(全米株式))</v>
      </c>
      <c r="AD121" s="12" t="str">
        <f>VLOOKUP($AC121,デモテーブル[#All],2,FALSE)</f>
        <v>楽天・全米株式インデックス・ファンド（楽天・バンガード・ファンド（全米株式））</v>
      </c>
      <c r="AE121" s="12"/>
      <c r="AF121" s="12">
        <f t="shared" ref="AF121:AF124" si="48">I121</f>
        <v>27233</v>
      </c>
      <c r="AG121" s="12"/>
      <c r="AH121" s="12">
        <f t="shared" ref="AH121:AH124" si="49">J121</f>
        <v>19693</v>
      </c>
      <c r="AI121" s="12"/>
      <c r="AJ121" s="12">
        <f t="shared" ref="AJ121:AJ124" si="50">K121</f>
        <v>18764</v>
      </c>
      <c r="AK121" s="12"/>
      <c r="AL121" s="12"/>
      <c r="AM121" s="12"/>
      <c r="AN121" s="12">
        <f t="shared" ref="AN121:AN124" si="51">IF(M121="","",VALUE(LEFT(M121,FIND("円",M121)-1)))</f>
        <v>447</v>
      </c>
      <c r="AO121" s="12"/>
      <c r="AP121" s="55">
        <f t="shared" ref="AP121:AP124" si="52">IF(L121="","",VALUE(LEFT(L121,FIND("円",L121)-1)))</f>
        <v>51100</v>
      </c>
      <c r="AQ121" s="12"/>
      <c r="AR121" s="55">
        <f t="shared" ref="AR121:AR124" si="53">IF(N121="","",VALUE(LEFT(N121,FIND("円",N121)-1)))</f>
        <v>-2529</v>
      </c>
      <c r="AS121" s="58">
        <f t="shared" si="46"/>
        <v>-4.7157321598388931E-2</v>
      </c>
      <c r="AT121" s="9"/>
      <c r="AU121" s="9"/>
      <c r="AV121" s="12" t="str">
        <f>VLOOKUP($AC121,デモテーブル[#All],3,FALSE)</f>
        <v>1株式・投信等</v>
      </c>
      <c r="AW121" s="12" t="str">
        <f>VLOOKUP($AC121,デモテーブル[#All],4,FALSE)</f>
        <v>1投信</v>
      </c>
      <c r="AX121" s="12" t="str">
        <f>VLOOKUP($AC121,デモテーブル[#All],5,FALSE)</f>
        <v>指数</v>
      </c>
      <c r="AY121" s="12" t="str">
        <f>VLOOKUP($AC121,デモテーブル[#All],6,FALSE)</f>
        <v>全米株式</v>
      </c>
      <c r="AZ121" s="12" t="str">
        <f>VLOOKUP($AC121,デモテーブル[#All],7,FALSE)</f>
        <v>01 日本円</v>
      </c>
    </row>
    <row r="122" spans="2:52" ht="15.75" customHeight="1">
      <c r="B122" s="6">
        <v>44697</v>
      </c>
      <c r="C122" s="7">
        <v>121</v>
      </c>
      <c r="D122" s="95" t="s">
        <v>39</v>
      </c>
      <c r="E122" s="97" t="s">
        <v>99</v>
      </c>
      <c r="F122" s="52"/>
      <c r="G122" s="52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48" t="s">
        <v>96</v>
      </c>
      <c r="AB122" s="12"/>
      <c r="AC122" s="12">
        <f t="shared" si="47"/>
        <v>0</v>
      </c>
      <c r="AD122" s="12" t="e">
        <f>VLOOKUP($AC122,デモテーブル[#All],2,FALSE)</f>
        <v>#N/A</v>
      </c>
      <c r="AE122" s="12"/>
      <c r="AF122" s="12">
        <f t="shared" si="48"/>
        <v>0</v>
      </c>
      <c r="AG122" s="12"/>
      <c r="AH122" s="12">
        <f t="shared" si="49"/>
        <v>0</v>
      </c>
      <c r="AI122" s="12"/>
      <c r="AJ122" s="12">
        <f t="shared" si="50"/>
        <v>0</v>
      </c>
      <c r="AK122" s="12"/>
      <c r="AL122" s="12"/>
      <c r="AM122" s="12"/>
      <c r="AN122" s="12" t="str">
        <f t="shared" si="51"/>
        <v/>
      </c>
      <c r="AO122" s="12"/>
      <c r="AP122" s="55" t="str">
        <f t="shared" si="52"/>
        <v/>
      </c>
      <c r="AQ122" s="12"/>
      <c r="AR122" s="55" t="str">
        <f t="shared" si="53"/>
        <v/>
      </c>
      <c r="AS122" s="58" t="e">
        <f t="shared" si="46"/>
        <v>#VALUE!</v>
      </c>
      <c r="AT122" s="9"/>
      <c r="AU122" s="9"/>
      <c r="AV122" s="12" t="e">
        <f>VLOOKUP($AC122,デモテーブル[#All],3,FALSE)</f>
        <v>#N/A</v>
      </c>
      <c r="AW122" s="12" t="e">
        <f>VLOOKUP($AC122,デモテーブル[#All],4,FALSE)</f>
        <v>#N/A</v>
      </c>
      <c r="AX122" s="12" t="e">
        <f>VLOOKUP($AC122,デモテーブル[#All],5,FALSE)</f>
        <v>#N/A</v>
      </c>
      <c r="AY122" s="12" t="e">
        <f>VLOOKUP($AC122,デモテーブル[#All],6,FALSE)</f>
        <v>#N/A</v>
      </c>
      <c r="AZ122" s="12" t="e">
        <f>VLOOKUP($AC122,デモテーブル[#All],7,FALSE)</f>
        <v>#N/A</v>
      </c>
    </row>
    <row r="123" spans="2:52">
      <c r="B123" s="6">
        <v>44697</v>
      </c>
      <c r="C123" s="7">
        <v>122</v>
      </c>
      <c r="D123" s="95" t="s">
        <v>39</v>
      </c>
      <c r="E123" s="97" t="s">
        <v>99</v>
      </c>
      <c r="F123" s="52"/>
      <c r="G123" s="52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48" t="s">
        <v>96</v>
      </c>
      <c r="AB123" s="12"/>
      <c r="AC123" s="12">
        <f t="shared" si="47"/>
        <v>0</v>
      </c>
      <c r="AD123" s="12" t="e">
        <f>VLOOKUP($AC123,デモテーブル[#All],2,FALSE)</f>
        <v>#N/A</v>
      </c>
      <c r="AE123" s="12"/>
      <c r="AF123" s="12">
        <f t="shared" si="48"/>
        <v>0</v>
      </c>
      <c r="AG123" s="12"/>
      <c r="AH123" s="12">
        <f t="shared" si="49"/>
        <v>0</v>
      </c>
      <c r="AI123" s="12"/>
      <c r="AJ123" s="12">
        <f t="shared" si="50"/>
        <v>0</v>
      </c>
      <c r="AK123" s="12"/>
      <c r="AL123" s="12"/>
      <c r="AM123" s="12"/>
      <c r="AN123" s="12" t="str">
        <f t="shared" si="51"/>
        <v/>
      </c>
      <c r="AO123" s="12"/>
      <c r="AP123" s="55" t="str">
        <f t="shared" si="52"/>
        <v/>
      </c>
      <c r="AQ123" s="12"/>
      <c r="AR123" s="55" t="str">
        <f t="shared" si="53"/>
        <v/>
      </c>
      <c r="AS123" s="58" t="e">
        <f t="shared" si="46"/>
        <v>#VALUE!</v>
      </c>
      <c r="AT123" s="9"/>
      <c r="AU123" s="9"/>
      <c r="AV123" s="12" t="e">
        <f>VLOOKUP($AC123,デモテーブル[#All],3,FALSE)</f>
        <v>#N/A</v>
      </c>
      <c r="AW123" s="12" t="e">
        <f>VLOOKUP($AC123,デモテーブル[#All],4,FALSE)</f>
        <v>#N/A</v>
      </c>
      <c r="AX123" s="12" t="e">
        <f>VLOOKUP($AC123,デモテーブル[#All],5,FALSE)</f>
        <v>#N/A</v>
      </c>
      <c r="AY123" s="12" t="e">
        <f>VLOOKUP($AC123,デモテーブル[#All],6,FALSE)</f>
        <v>#N/A</v>
      </c>
      <c r="AZ123" s="12" t="e">
        <f>VLOOKUP($AC123,デモテーブル[#All],7,FALSE)</f>
        <v>#N/A</v>
      </c>
    </row>
    <row r="124" spans="2:52">
      <c r="B124" s="6">
        <v>44697</v>
      </c>
      <c r="C124" s="7">
        <v>123</v>
      </c>
      <c r="D124" s="95" t="s">
        <v>39</v>
      </c>
      <c r="E124" s="97" t="s">
        <v>99</v>
      </c>
      <c r="F124" s="52"/>
      <c r="G124" s="52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48" t="s">
        <v>96</v>
      </c>
      <c r="AB124" s="12"/>
      <c r="AC124" s="12">
        <f t="shared" si="47"/>
        <v>0</v>
      </c>
      <c r="AD124" s="12" t="e">
        <f>VLOOKUP($AC124,デモテーブル[#All],2,FALSE)</f>
        <v>#N/A</v>
      </c>
      <c r="AE124" s="12"/>
      <c r="AF124" s="12">
        <f t="shared" si="48"/>
        <v>0</v>
      </c>
      <c r="AG124" s="12"/>
      <c r="AH124" s="12">
        <f t="shared" si="49"/>
        <v>0</v>
      </c>
      <c r="AI124" s="12"/>
      <c r="AJ124" s="12">
        <f t="shared" si="50"/>
        <v>0</v>
      </c>
      <c r="AK124" s="12"/>
      <c r="AL124" s="12"/>
      <c r="AM124" s="12"/>
      <c r="AN124" s="12" t="str">
        <f t="shared" si="51"/>
        <v/>
      </c>
      <c r="AO124" s="12"/>
      <c r="AP124" s="55" t="str">
        <f t="shared" si="52"/>
        <v/>
      </c>
      <c r="AQ124" s="12"/>
      <c r="AR124" s="55" t="str">
        <f t="shared" si="53"/>
        <v/>
      </c>
      <c r="AS124" s="58" t="e">
        <f t="shared" si="46"/>
        <v>#VALUE!</v>
      </c>
      <c r="AT124" s="9"/>
      <c r="AU124" s="9"/>
      <c r="AV124" s="12" t="e">
        <f>VLOOKUP($AC124,デモテーブル[#All],3,FALSE)</f>
        <v>#N/A</v>
      </c>
      <c r="AW124" s="12" t="e">
        <f>VLOOKUP($AC124,デモテーブル[#All],4,FALSE)</f>
        <v>#N/A</v>
      </c>
      <c r="AX124" s="12" t="e">
        <f>VLOOKUP($AC124,デモテーブル[#All],5,FALSE)</f>
        <v>#N/A</v>
      </c>
      <c r="AY124" s="12" t="e">
        <f>VLOOKUP($AC124,デモテーブル[#All],6,FALSE)</f>
        <v>#N/A</v>
      </c>
      <c r="AZ124" s="12" t="e">
        <f>VLOOKUP($AC124,デモテーブル[#All],7,FALSE)</f>
        <v>#N/A</v>
      </c>
    </row>
    <row r="125" spans="2:52">
      <c r="B125" s="6">
        <v>44697</v>
      </c>
      <c r="C125" s="7">
        <v>124</v>
      </c>
      <c r="D125" s="95" t="s">
        <v>39</v>
      </c>
      <c r="E125" s="124" t="s">
        <v>275</v>
      </c>
      <c r="F125" s="125"/>
      <c r="G125" s="126"/>
      <c r="H125" s="127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3"/>
      <c r="AB125" s="125" t="s">
        <v>275</v>
      </c>
      <c r="AC125" s="126"/>
      <c r="AD125" s="128"/>
      <c r="AE125" s="128"/>
      <c r="AF125" s="128"/>
      <c r="AG125" s="128"/>
      <c r="AH125" s="129"/>
      <c r="AI125" s="128"/>
      <c r="AJ125" s="128"/>
      <c r="AK125" s="130"/>
      <c r="AL125" s="128"/>
      <c r="AM125" s="128"/>
      <c r="AN125" s="128"/>
      <c r="AO125" s="128"/>
      <c r="AP125" s="129"/>
      <c r="AQ125" s="128"/>
      <c r="AR125" s="129"/>
      <c r="AS125" s="156"/>
      <c r="AT125" s="111"/>
      <c r="AU125" s="111"/>
      <c r="AV125" s="128"/>
      <c r="AW125" s="128"/>
      <c r="AX125" s="128"/>
      <c r="AY125" s="128"/>
      <c r="AZ125" s="128"/>
    </row>
    <row r="126" spans="2:52" ht="20.25" thickBot="1">
      <c r="B126" s="6">
        <v>44697</v>
      </c>
      <c r="C126" s="7">
        <v>125</v>
      </c>
      <c r="D126" s="95" t="s">
        <v>39</v>
      </c>
      <c r="E126" s="98" t="s">
        <v>275</v>
      </c>
      <c r="F126" s="13"/>
      <c r="G126" s="22" t="s">
        <v>51</v>
      </c>
      <c r="H126" s="13"/>
      <c r="I126" s="13"/>
      <c r="J126" s="13"/>
      <c r="K126" s="23"/>
      <c r="L126" s="13"/>
      <c r="M126" s="13"/>
      <c r="N126" s="13"/>
      <c r="O126" s="24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3"/>
      <c r="AB126" s="25"/>
      <c r="AC126" s="26" t="s">
        <v>51</v>
      </c>
      <c r="AD126" s="25"/>
      <c r="AE126" s="25"/>
      <c r="AF126" s="25"/>
      <c r="AG126" s="25"/>
      <c r="AH126" s="28"/>
      <c r="AI126" s="25"/>
      <c r="AJ126" s="25"/>
      <c r="AK126" s="29"/>
      <c r="AL126" s="25"/>
      <c r="AM126" s="25"/>
      <c r="AN126" s="25"/>
      <c r="AO126" s="25"/>
      <c r="AP126" s="28"/>
      <c r="AQ126" s="25"/>
      <c r="AR126" s="28"/>
      <c r="AS126" s="154"/>
      <c r="AT126" s="9"/>
      <c r="AU126" s="9"/>
      <c r="AV126" s="25"/>
      <c r="AW126" s="25"/>
      <c r="AX126" s="25"/>
      <c r="AY126" s="25"/>
      <c r="AZ126" s="25"/>
    </row>
    <row r="127" spans="2:52" ht="20.25" thickTop="1" thickBot="1">
      <c r="B127" s="6">
        <v>44697</v>
      </c>
      <c r="C127" s="7">
        <v>126</v>
      </c>
      <c r="D127" s="95" t="s">
        <v>39</v>
      </c>
      <c r="E127" s="98" t="s">
        <v>275</v>
      </c>
      <c r="F127" s="13"/>
      <c r="G127" s="30" t="s">
        <v>52</v>
      </c>
      <c r="H127" s="13"/>
      <c r="I127" s="13"/>
      <c r="J127" s="13"/>
      <c r="K127" s="23"/>
      <c r="L127" s="13"/>
      <c r="M127" s="13"/>
      <c r="N127" s="13"/>
      <c r="O127" s="24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3"/>
      <c r="AB127" s="25"/>
      <c r="AC127" s="26" t="s">
        <v>52</v>
      </c>
      <c r="AD127" s="25"/>
      <c r="AE127" s="25"/>
      <c r="AF127" s="25"/>
      <c r="AG127" s="25"/>
      <c r="AH127" s="28"/>
      <c r="AI127" s="25"/>
      <c r="AJ127" s="25"/>
      <c r="AK127" s="29"/>
      <c r="AL127" s="25"/>
      <c r="AM127" s="25"/>
      <c r="AN127" s="25"/>
      <c r="AO127" s="25"/>
      <c r="AP127" s="28"/>
      <c r="AQ127" s="25"/>
      <c r="AR127" s="28"/>
      <c r="AS127" s="154"/>
      <c r="AT127" s="9"/>
      <c r="AU127" s="9"/>
      <c r="AV127" s="25"/>
      <c r="AW127" s="25"/>
      <c r="AX127" s="25"/>
      <c r="AY127" s="25"/>
      <c r="AZ127" s="25"/>
    </row>
    <row r="128" spans="2:52">
      <c r="B128" s="6">
        <v>44697</v>
      </c>
      <c r="C128" s="7">
        <v>127</v>
      </c>
      <c r="D128" s="95" t="s">
        <v>39</v>
      </c>
      <c r="E128" s="98" t="s">
        <v>275</v>
      </c>
      <c r="F128" s="13"/>
      <c r="G128" s="31" t="s">
        <v>53</v>
      </c>
      <c r="H128" s="32" t="s">
        <v>54</v>
      </c>
      <c r="I128" s="13"/>
      <c r="J128" s="13"/>
      <c r="K128" s="23"/>
      <c r="L128" s="13"/>
      <c r="M128" s="13"/>
      <c r="N128" s="13"/>
      <c r="O128" s="24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3"/>
      <c r="AB128" s="25"/>
      <c r="AC128" s="26" t="s">
        <v>53</v>
      </c>
      <c r="AD128" s="25" t="s">
        <v>54</v>
      </c>
      <c r="AE128" s="25"/>
      <c r="AF128" s="25"/>
      <c r="AG128" s="25"/>
      <c r="AH128" s="28"/>
      <c r="AI128" s="25"/>
      <c r="AJ128" s="25"/>
      <c r="AK128" s="29"/>
      <c r="AL128" s="25"/>
      <c r="AM128" s="25"/>
      <c r="AN128" s="25"/>
      <c r="AO128" s="25"/>
      <c r="AP128" s="28"/>
      <c r="AQ128" s="25"/>
      <c r="AR128" s="28"/>
      <c r="AS128" s="154"/>
      <c r="AT128" s="9"/>
      <c r="AU128" s="9"/>
      <c r="AV128" s="25"/>
      <c r="AW128" s="25"/>
      <c r="AX128" s="25"/>
      <c r="AY128" s="25"/>
      <c r="AZ128" s="25"/>
    </row>
    <row r="129" spans="2:52">
      <c r="B129" s="6">
        <v>44697</v>
      </c>
      <c r="C129" s="7">
        <v>128</v>
      </c>
      <c r="D129" s="95" t="s">
        <v>39</v>
      </c>
      <c r="E129" s="98" t="s">
        <v>275</v>
      </c>
      <c r="F129" s="10" t="s">
        <v>40</v>
      </c>
      <c r="G129" s="33" t="s">
        <v>276</v>
      </c>
      <c r="H129" t="s">
        <v>277</v>
      </c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3" t="s">
        <v>102</v>
      </c>
      <c r="AB129" s="60"/>
      <c r="AC129" s="138" t="str">
        <f>G129</f>
        <v>買付可能額</v>
      </c>
      <c r="AD129" s="60"/>
      <c r="AE129" s="60"/>
      <c r="AF129" s="60"/>
      <c r="AG129" s="60"/>
      <c r="AH129" s="62"/>
      <c r="AI129" s="60"/>
      <c r="AJ129" s="60"/>
      <c r="AK129" s="63"/>
      <c r="AL129" s="60"/>
      <c r="AM129" s="60"/>
      <c r="AN129" s="60"/>
      <c r="AO129" s="60"/>
      <c r="AP129" s="139">
        <f>IF(H129="","",VALUE(LEFT(H129,FIND("円",H129)-1)))</f>
        <v>359876</v>
      </c>
      <c r="AQ129" s="60"/>
      <c r="AR129" s="62"/>
      <c r="AS129" s="157">
        <f t="shared" ref="AS129:AS131" si="54">AR129/(AP129-AR129)</f>
        <v>0</v>
      </c>
      <c r="AT129" s="9"/>
      <c r="AU129" s="9"/>
      <c r="AV129" s="64" t="str">
        <f>VLOOKUP($AC129,デモテーブル[#All],3,FALSE)</f>
        <v>2現金・米国債など</v>
      </c>
      <c r="AW129" s="64" t="str">
        <f>VLOOKUP($AC129,デモテーブル[#All],4,FALSE)</f>
        <v>2現金</v>
      </c>
      <c r="AX129" s="64" t="str">
        <f>VLOOKUP($AC129,デモテーブル[#All],5,FALSE)</f>
        <v>現預金</v>
      </c>
      <c r="AY129" s="64" t="str">
        <f>VLOOKUP($AC129,デモテーブル[#All],6,FALSE)</f>
        <v>現預金</v>
      </c>
      <c r="AZ129" s="64" t="str">
        <f>VLOOKUP($AC129,デモテーブル[#All],7,FALSE)</f>
        <v>01 日本円</v>
      </c>
    </row>
    <row r="130" spans="2:52">
      <c r="B130" s="6">
        <v>44697</v>
      </c>
      <c r="C130" s="7">
        <v>129</v>
      </c>
      <c r="D130" s="95" t="s">
        <v>39</v>
      </c>
      <c r="E130" s="98" t="s">
        <v>275</v>
      </c>
      <c r="F130" s="65"/>
      <c r="G130" s="65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3" t="s">
        <v>102</v>
      </c>
      <c r="AB130" s="60"/>
      <c r="AC130" s="138">
        <f t="shared" ref="AC130:AC131" si="55">G130</f>
        <v>0</v>
      </c>
      <c r="AD130" s="60"/>
      <c r="AE130" s="60"/>
      <c r="AF130" s="60"/>
      <c r="AG130" s="60"/>
      <c r="AH130" s="62" t="str">
        <f t="shared" ref="AH130:AH131" si="56">IF(H130="","",VALUE(LEFT(H130,FIND("円",H130)-1)))</f>
        <v/>
      </c>
      <c r="AI130" s="60"/>
      <c r="AJ130" s="60"/>
      <c r="AK130" s="63"/>
      <c r="AL130" s="60"/>
      <c r="AM130" s="60"/>
      <c r="AN130" s="60"/>
      <c r="AO130" s="60"/>
      <c r="AP130" s="139"/>
      <c r="AQ130" s="60"/>
      <c r="AR130" s="62"/>
      <c r="AS130" s="157" t="e">
        <f t="shared" si="54"/>
        <v>#DIV/0!</v>
      </c>
      <c r="AT130" s="9"/>
      <c r="AU130" s="9"/>
      <c r="AV130" s="64" t="e">
        <f>VLOOKUP($AC130,デモテーブル[#All],3,FALSE)</f>
        <v>#N/A</v>
      </c>
      <c r="AW130" s="64" t="e">
        <f>VLOOKUP($AC130,デモテーブル[#All],4,FALSE)</f>
        <v>#N/A</v>
      </c>
      <c r="AX130" s="64" t="e">
        <f>VLOOKUP($AC130,デモテーブル[#All],5,FALSE)</f>
        <v>#N/A</v>
      </c>
      <c r="AY130" s="64" t="e">
        <f>VLOOKUP($AC130,デモテーブル[#All],6,FALSE)</f>
        <v>#N/A</v>
      </c>
      <c r="AZ130" s="64" t="e">
        <f>VLOOKUP($AC130,デモテーブル[#All],7,FALSE)</f>
        <v>#N/A</v>
      </c>
    </row>
    <row r="131" spans="2:52">
      <c r="B131" s="6">
        <v>44697</v>
      </c>
      <c r="C131" s="7">
        <v>130</v>
      </c>
      <c r="D131" s="95" t="s">
        <v>39</v>
      </c>
      <c r="E131" s="98" t="s">
        <v>275</v>
      </c>
      <c r="F131" s="65"/>
      <c r="G131" s="65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3" t="s">
        <v>102</v>
      </c>
      <c r="AB131" s="60"/>
      <c r="AC131" s="138">
        <f t="shared" si="55"/>
        <v>0</v>
      </c>
      <c r="AD131" s="60"/>
      <c r="AE131" s="60"/>
      <c r="AF131" s="60"/>
      <c r="AG131" s="60"/>
      <c r="AH131" s="62" t="str">
        <f t="shared" si="56"/>
        <v/>
      </c>
      <c r="AI131" s="60"/>
      <c r="AJ131" s="60"/>
      <c r="AK131" s="63"/>
      <c r="AL131" s="60"/>
      <c r="AM131" s="60"/>
      <c r="AN131" s="60"/>
      <c r="AO131" s="60"/>
      <c r="AP131" s="139"/>
      <c r="AQ131" s="60"/>
      <c r="AR131" s="62"/>
      <c r="AS131" s="157" t="e">
        <f t="shared" si="54"/>
        <v>#DIV/0!</v>
      </c>
      <c r="AT131" s="9"/>
      <c r="AU131" s="9"/>
      <c r="AV131" s="64" t="e">
        <f>VLOOKUP($AC131,デモテーブル[#All],3,FALSE)</f>
        <v>#N/A</v>
      </c>
      <c r="AW131" s="64" t="e">
        <f>VLOOKUP($AC131,デモテーブル[#All],4,FALSE)</f>
        <v>#N/A</v>
      </c>
      <c r="AX131" s="64" t="e">
        <f>VLOOKUP($AC131,デモテーブル[#All],5,FALSE)</f>
        <v>#N/A</v>
      </c>
      <c r="AY131" s="64" t="e">
        <f>VLOOKUP($AC131,デモテーブル[#All],6,FALSE)</f>
        <v>#N/A</v>
      </c>
      <c r="AZ131" s="64" t="e">
        <f>VLOOKUP($AC131,デモテーブル[#All],7,FALSE)</f>
        <v>#N/A</v>
      </c>
    </row>
    <row r="132" spans="2:52" ht="13.5" customHeight="1" thickBot="1">
      <c r="B132" s="6">
        <v>44697</v>
      </c>
      <c r="C132" s="7">
        <v>131</v>
      </c>
      <c r="D132" s="95" t="s">
        <v>39</v>
      </c>
      <c r="E132" s="98" t="s">
        <v>275</v>
      </c>
      <c r="F132" s="13"/>
      <c r="G132" s="38" t="s">
        <v>56</v>
      </c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39"/>
      <c r="AB132" s="25"/>
      <c r="AC132" s="26" t="s">
        <v>56</v>
      </c>
      <c r="AD132" s="27"/>
      <c r="AE132" s="27"/>
      <c r="AF132" s="27"/>
      <c r="AG132" s="27"/>
      <c r="AH132" s="40"/>
      <c r="AI132" s="27"/>
      <c r="AJ132" s="27"/>
      <c r="AK132" s="41"/>
      <c r="AL132" s="25"/>
      <c r="AM132" s="25"/>
      <c r="AN132" s="25"/>
      <c r="AO132" s="25"/>
      <c r="AP132" s="28"/>
      <c r="AQ132" s="25"/>
      <c r="AR132" s="28"/>
      <c r="AS132" s="154"/>
      <c r="AT132" s="9"/>
      <c r="AU132" s="9"/>
      <c r="AV132" s="25"/>
      <c r="AW132" s="25"/>
      <c r="AX132" s="25"/>
      <c r="AY132" s="25"/>
      <c r="AZ132" s="25"/>
    </row>
    <row r="133" spans="2:52" ht="20.25" thickTop="1" thickBot="1">
      <c r="B133" s="6">
        <v>44697</v>
      </c>
      <c r="C133" s="7">
        <v>132</v>
      </c>
      <c r="D133" s="95" t="s">
        <v>39</v>
      </c>
      <c r="E133" s="98" t="s">
        <v>275</v>
      </c>
      <c r="F133" s="13"/>
      <c r="G133" s="30" t="s">
        <v>52</v>
      </c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39"/>
      <c r="AB133" s="25"/>
      <c r="AC133" s="26" t="s">
        <v>52</v>
      </c>
      <c r="AD133" s="27"/>
      <c r="AE133" s="27"/>
      <c r="AF133" s="27"/>
      <c r="AG133" s="27"/>
      <c r="AH133" s="40"/>
      <c r="AI133" s="27"/>
      <c r="AJ133" s="27"/>
      <c r="AK133" s="41"/>
      <c r="AL133" s="25"/>
      <c r="AM133" s="25"/>
      <c r="AN133" s="25"/>
      <c r="AO133" s="25"/>
      <c r="AP133" s="28"/>
      <c r="AQ133" s="25"/>
      <c r="AR133" s="28"/>
      <c r="AS133" s="154"/>
      <c r="AT133" s="9"/>
      <c r="AU133" s="9"/>
      <c r="AV133" s="25"/>
      <c r="AW133" s="25"/>
      <c r="AX133" s="25"/>
      <c r="AY133" s="25"/>
      <c r="AZ133" s="25"/>
    </row>
    <row r="134" spans="2:52">
      <c r="B134" s="6">
        <v>44697</v>
      </c>
      <c r="C134" s="7">
        <v>133</v>
      </c>
      <c r="D134" s="95" t="s">
        <v>39</v>
      </c>
      <c r="E134" s="98" t="s">
        <v>275</v>
      </c>
      <c r="F134" s="13"/>
      <c r="G134" s="42" t="s">
        <v>57</v>
      </c>
      <c r="H134" s="43" t="s">
        <v>58</v>
      </c>
      <c r="I134" s="261" t="s">
        <v>59</v>
      </c>
      <c r="J134" s="261" t="s">
        <v>60</v>
      </c>
      <c r="K134" s="261" t="s">
        <v>30</v>
      </c>
      <c r="L134" s="261" t="s">
        <v>61</v>
      </c>
      <c r="M134" s="261" t="s">
        <v>31</v>
      </c>
      <c r="N134" s="261" t="s">
        <v>62</v>
      </c>
      <c r="O134" s="261" t="s">
        <v>63</v>
      </c>
      <c r="P134" s="261" t="s">
        <v>64</v>
      </c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39"/>
      <c r="AB134" s="25"/>
      <c r="AC134" s="26" t="s">
        <v>57</v>
      </c>
      <c r="AD134" s="27" t="s">
        <v>58</v>
      </c>
      <c r="AE134" s="27"/>
      <c r="AF134" s="27"/>
      <c r="AG134" s="27"/>
      <c r="AH134" s="40"/>
      <c r="AI134" s="27"/>
      <c r="AJ134" s="27"/>
      <c r="AK134" s="41"/>
      <c r="AL134" s="25"/>
      <c r="AM134" s="25"/>
      <c r="AN134" s="25"/>
      <c r="AO134" s="25"/>
      <c r="AP134" s="28"/>
      <c r="AQ134" s="25"/>
      <c r="AR134" s="28"/>
      <c r="AS134" s="41"/>
      <c r="AT134" s="9"/>
      <c r="AU134" s="9"/>
      <c r="AV134" s="25"/>
      <c r="AW134" s="25"/>
      <c r="AX134" s="25"/>
      <c r="AY134" s="25"/>
      <c r="AZ134" s="25"/>
    </row>
    <row r="135" spans="2:52" ht="19.5" thickBot="1">
      <c r="B135" s="6">
        <v>44697</v>
      </c>
      <c r="C135" s="7">
        <v>134</v>
      </c>
      <c r="D135" s="95" t="s">
        <v>39</v>
      </c>
      <c r="E135" s="98" t="s">
        <v>275</v>
      </c>
      <c r="F135" s="13"/>
      <c r="G135" s="44"/>
      <c r="H135" s="45"/>
      <c r="I135" s="262"/>
      <c r="J135" s="262"/>
      <c r="K135" s="262"/>
      <c r="L135" s="262"/>
      <c r="M135" s="262"/>
      <c r="N135" s="262"/>
      <c r="O135" s="262"/>
      <c r="P135" s="262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39"/>
      <c r="AB135" s="25"/>
      <c r="AC135" s="140" t="s">
        <v>28</v>
      </c>
      <c r="AD135" s="141" t="s">
        <v>29</v>
      </c>
      <c r="AE135" s="142" t="s">
        <v>726</v>
      </c>
      <c r="AF135" s="143" t="s">
        <v>727</v>
      </c>
      <c r="AG135" t="s">
        <v>728</v>
      </c>
      <c r="AH135" s="144" t="s">
        <v>729</v>
      </c>
      <c r="AI135" t="s">
        <v>728</v>
      </c>
      <c r="AJ135" s="145" t="s">
        <v>30</v>
      </c>
      <c r="AK135" t="s">
        <v>728</v>
      </c>
      <c r="AL135" t="s">
        <v>730</v>
      </c>
      <c r="AM135" t="s">
        <v>731</v>
      </c>
      <c r="AN135" t="s">
        <v>31</v>
      </c>
      <c r="AO135" t="s">
        <v>728</v>
      </c>
      <c r="AP135" s="146" t="s">
        <v>732</v>
      </c>
      <c r="AQ135" t="s">
        <v>733</v>
      </c>
      <c r="AR135" s="146" t="s">
        <v>734</v>
      </c>
      <c r="AS135" s="4" t="s">
        <v>735</v>
      </c>
      <c r="AT135" s="9"/>
      <c r="AU135" s="9"/>
      <c r="AV135" s="25"/>
      <c r="AW135" s="25"/>
      <c r="AX135" s="25"/>
      <c r="AY135" s="25"/>
      <c r="AZ135" s="25"/>
    </row>
    <row r="136" spans="2:52">
      <c r="B136" s="6">
        <v>44697</v>
      </c>
      <c r="C136" s="7">
        <v>135</v>
      </c>
      <c r="D136" s="95" t="s">
        <v>39</v>
      </c>
      <c r="E136" s="98" t="s">
        <v>275</v>
      </c>
      <c r="F136" s="10" t="s">
        <v>40</v>
      </c>
      <c r="G136" s="33" t="s">
        <v>278</v>
      </c>
      <c r="H136" t="s">
        <v>279</v>
      </c>
      <c r="I136">
        <v>4</v>
      </c>
      <c r="J136" s="57">
        <v>1983</v>
      </c>
      <c r="K136" s="57">
        <v>2018</v>
      </c>
      <c r="L136" t="s">
        <v>280</v>
      </c>
      <c r="M136" t="s">
        <v>108</v>
      </c>
      <c r="N136" t="s">
        <v>281</v>
      </c>
      <c r="O136" s="4">
        <v>1.7399999999999999E-2</v>
      </c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39" t="s">
        <v>67</v>
      </c>
      <c r="AB136" s="60"/>
      <c r="AC136" s="61" t="str">
        <f t="shared" ref="AC136:AC165" si="57">TEXT(G136,"@")</f>
        <v>1306</v>
      </c>
      <c r="AD136" s="60" t="str">
        <f>VLOOKUP($AC136,デモテーブル[#All],2,FALSE)</f>
        <v>ＮＥＸＴ　ＦＵＮＤＳ　ＴＯＰＩＸ連動型上場投信</v>
      </c>
      <c r="AE136" s="60"/>
      <c r="AF136" s="60">
        <f>I136</f>
        <v>4</v>
      </c>
      <c r="AG136" s="60"/>
      <c r="AH136" s="60">
        <f>J136</f>
        <v>1983</v>
      </c>
      <c r="AI136" s="60"/>
      <c r="AJ136" s="60">
        <f>K136</f>
        <v>2018</v>
      </c>
      <c r="AK136" s="66"/>
      <c r="AL136" s="60"/>
      <c r="AM136" s="60"/>
      <c r="AN136" s="60">
        <f>IF(M136="","",VALUE(LEFT(M136,FIND("円",M136)-1)))</f>
        <v>44</v>
      </c>
      <c r="AO136" s="60"/>
      <c r="AP136" s="62">
        <f>IF(L136="","",VALUE(LEFT(L136,FIND("円",L136)-1)))</f>
        <v>8070</v>
      </c>
      <c r="AQ136" s="60"/>
      <c r="AR136" s="62">
        <f>IF(N136="","",VALUE(LEFT(N136,FIND("円",N136)-1)))</f>
        <v>138</v>
      </c>
      <c r="AS136" s="66">
        <f t="shared" ref="AS136:AS165" si="58">AR136/(AP136-AR136)</f>
        <v>1.7397881996974281E-2</v>
      </c>
      <c r="AT136" s="9"/>
      <c r="AU136" s="9"/>
      <c r="AV136" s="64" t="str">
        <f>VLOOKUP($AC136,デモテーブル[#All],3,FALSE)</f>
        <v>1株式・投信等</v>
      </c>
      <c r="AW136" s="64" t="str">
        <f>VLOOKUP($AC136,デモテーブル[#All],4,FALSE)</f>
        <v>1株式</v>
      </c>
      <c r="AX136" s="64" t="str">
        <f>VLOOKUP($AC136,デモテーブル[#All],5,FALSE)</f>
        <v>指数</v>
      </c>
      <c r="AY136" s="64" t="str">
        <f>VLOOKUP($AC136,デモテーブル[#All],6,FALSE)</f>
        <v>指数・トピックス</v>
      </c>
      <c r="AZ136" s="64" t="str">
        <f>VLOOKUP($AC136,デモテーブル[#All],7,FALSE)</f>
        <v>01 日本円</v>
      </c>
    </row>
    <row r="137" spans="2:52">
      <c r="B137" s="6">
        <v>44697</v>
      </c>
      <c r="C137" s="7">
        <v>136</v>
      </c>
      <c r="D137" s="95" t="s">
        <v>39</v>
      </c>
      <c r="E137" s="98" t="s">
        <v>275</v>
      </c>
      <c r="F137" s="65"/>
      <c r="G137" s="33" t="s">
        <v>282</v>
      </c>
      <c r="H137" t="s">
        <v>283</v>
      </c>
      <c r="I137">
        <v>30</v>
      </c>
      <c r="J137" s="57">
        <v>1798</v>
      </c>
      <c r="K137" s="57">
        <v>2020</v>
      </c>
      <c r="L137" t="s">
        <v>284</v>
      </c>
      <c r="M137" t="s">
        <v>285</v>
      </c>
      <c r="N137" t="s">
        <v>286</v>
      </c>
      <c r="O137" s="4">
        <v>0.1235</v>
      </c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39" t="s">
        <v>67</v>
      </c>
      <c r="AB137" s="60"/>
      <c r="AC137" s="61" t="str">
        <f t="shared" si="57"/>
        <v>1343</v>
      </c>
      <c r="AD137" s="60" t="str">
        <f>VLOOKUP($AC137,デモテーブル[#All],2,FALSE)</f>
        <v>ＮＦＪ－ＲＥＩＴ</v>
      </c>
      <c r="AE137" s="60"/>
      <c r="AF137" s="60">
        <f t="shared" ref="AF137:AF165" si="59">I137</f>
        <v>30</v>
      </c>
      <c r="AG137" s="60"/>
      <c r="AH137" s="60">
        <f t="shared" ref="AH137:AH165" si="60">J137</f>
        <v>1798</v>
      </c>
      <c r="AI137" s="60"/>
      <c r="AJ137" s="60">
        <f t="shared" ref="AJ137:AJ165" si="61">K137</f>
        <v>2020</v>
      </c>
      <c r="AK137" s="66"/>
      <c r="AL137" s="60"/>
      <c r="AM137" s="60"/>
      <c r="AN137" s="60">
        <f t="shared" ref="AN137:AN165" si="62">IF(M137="","",VALUE(LEFT(M137,FIND("円",M137)-1)))</f>
        <v>-1185</v>
      </c>
      <c r="AO137" s="60"/>
      <c r="AP137" s="62">
        <f t="shared" ref="AP137:AP165" si="63">IF(L137="","",VALUE(LEFT(L137,FIND("円",L137)-1)))</f>
        <v>60600</v>
      </c>
      <c r="AQ137" s="60"/>
      <c r="AR137" s="62">
        <f t="shared" ref="AR137:AR165" si="64">IF(N137="","",VALUE(LEFT(N137,FIND("円",N137)-1)))</f>
        <v>6660</v>
      </c>
      <c r="AS137" s="66">
        <f t="shared" si="58"/>
        <v>0.12347052280311457</v>
      </c>
      <c r="AT137" s="9"/>
      <c r="AU137" s="9"/>
      <c r="AV137" s="64" t="str">
        <f>VLOOKUP($AC137,デモテーブル[#All],3,FALSE)</f>
        <v>1株式・投信等</v>
      </c>
      <c r="AW137" s="64" t="str">
        <f>VLOOKUP($AC137,デモテーブル[#All],4,FALSE)</f>
        <v>1株式</v>
      </c>
      <c r="AX137" s="64" t="str">
        <f>VLOOKUP($AC137,デモテーブル[#All],5,FALSE)</f>
        <v>不動産</v>
      </c>
      <c r="AY137" s="64" t="str">
        <f>VLOOKUP($AC137,デモテーブル[#All],6,FALSE)</f>
        <v>Jリート</v>
      </c>
      <c r="AZ137" s="64" t="str">
        <f>VLOOKUP($AC137,デモテーブル[#All],7,FALSE)</f>
        <v>01 日本円</v>
      </c>
    </row>
    <row r="138" spans="2:52">
      <c r="B138" s="6">
        <v>44697</v>
      </c>
      <c r="C138" s="7">
        <v>137</v>
      </c>
      <c r="D138" s="95" t="s">
        <v>39</v>
      </c>
      <c r="E138" s="98" t="s">
        <v>275</v>
      </c>
      <c r="F138" s="65"/>
      <c r="G138" s="33" t="s">
        <v>65</v>
      </c>
      <c r="H138" t="s">
        <v>287</v>
      </c>
      <c r="I138">
        <v>4</v>
      </c>
      <c r="J138" s="57">
        <v>2071</v>
      </c>
      <c r="K138" s="57">
        <v>1897</v>
      </c>
      <c r="L138" t="s">
        <v>288</v>
      </c>
      <c r="M138" t="s">
        <v>289</v>
      </c>
      <c r="N138" t="s">
        <v>290</v>
      </c>
      <c r="O138" s="4">
        <v>-8.4000000000000005E-2</v>
      </c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39" t="s">
        <v>67</v>
      </c>
      <c r="AB138" s="60"/>
      <c r="AC138" s="61" t="str">
        <f t="shared" si="57"/>
        <v>1345</v>
      </c>
      <c r="AD138" s="60" t="str">
        <f>VLOOKUP($AC138,デモテーブル[#All],2,FALSE)</f>
        <v>上場Ｊリート</v>
      </c>
      <c r="AE138" s="60"/>
      <c r="AF138" s="60">
        <f t="shared" si="59"/>
        <v>4</v>
      </c>
      <c r="AG138" s="60"/>
      <c r="AH138" s="60">
        <f t="shared" si="60"/>
        <v>2071</v>
      </c>
      <c r="AI138" s="60"/>
      <c r="AJ138" s="60">
        <f t="shared" si="61"/>
        <v>1897</v>
      </c>
      <c r="AK138" s="66"/>
      <c r="AL138" s="60"/>
      <c r="AM138" s="60"/>
      <c r="AN138" s="60">
        <f t="shared" si="62"/>
        <v>-164</v>
      </c>
      <c r="AO138" s="60"/>
      <c r="AP138" s="62">
        <f t="shared" si="63"/>
        <v>7588</v>
      </c>
      <c r="AQ138" s="60"/>
      <c r="AR138" s="62">
        <f t="shared" si="64"/>
        <v>-696</v>
      </c>
      <c r="AS138" s="66">
        <f t="shared" si="58"/>
        <v>-8.4017382906808311E-2</v>
      </c>
      <c r="AT138" s="9"/>
      <c r="AU138" s="9"/>
      <c r="AV138" s="64" t="str">
        <f>VLOOKUP($AC138,デモテーブル[#All],3,FALSE)</f>
        <v>1株式・投信等</v>
      </c>
      <c r="AW138" s="64" t="str">
        <f>VLOOKUP($AC138,デモテーブル[#All],4,FALSE)</f>
        <v>1株式</v>
      </c>
      <c r="AX138" s="64" t="str">
        <f>VLOOKUP($AC138,デモテーブル[#All],5,FALSE)</f>
        <v>不動産</v>
      </c>
      <c r="AY138" s="64" t="str">
        <f>VLOOKUP($AC138,デモテーブル[#All],6,FALSE)</f>
        <v>Jリート</v>
      </c>
      <c r="AZ138" s="64" t="str">
        <f>VLOOKUP($AC138,デモテーブル[#All],7,FALSE)</f>
        <v>01 日本円</v>
      </c>
    </row>
    <row r="139" spans="2:52">
      <c r="B139" s="6">
        <v>44697</v>
      </c>
      <c r="C139" s="7">
        <v>138</v>
      </c>
      <c r="D139" s="95" t="s">
        <v>39</v>
      </c>
      <c r="E139" s="98" t="s">
        <v>275</v>
      </c>
      <c r="F139" s="65"/>
      <c r="G139" s="33" t="s">
        <v>291</v>
      </c>
      <c r="H139" t="s">
        <v>292</v>
      </c>
      <c r="I139">
        <v>29</v>
      </c>
      <c r="J139" s="57">
        <v>1723</v>
      </c>
      <c r="K139" s="57">
        <v>1923</v>
      </c>
      <c r="L139" t="s">
        <v>293</v>
      </c>
      <c r="M139" t="s">
        <v>294</v>
      </c>
      <c r="N139" t="s">
        <v>295</v>
      </c>
      <c r="O139" s="4">
        <v>0.11609999999999999</v>
      </c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39" t="s">
        <v>67</v>
      </c>
      <c r="AB139" s="60"/>
      <c r="AC139" s="61" t="str">
        <f t="shared" si="57"/>
        <v>1476</v>
      </c>
      <c r="AD139" s="60" t="str">
        <f>VLOOKUP($AC139,デモテーブル[#All],2,FALSE)</f>
        <v>Ｉシェアーズ・コアＪリート</v>
      </c>
      <c r="AE139" s="60"/>
      <c r="AF139" s="60">
        <f t="shared" si="59"/>
        <v>29</v>
      </c>
      <c r="AG139" s="60"/>
      <c r="AH139" s="60">
        <f t="shared" si="60"/>
        <v>1723</v>
      </c>
      <c r="AI139" s="60"/>
      <c r="AJ139" s="60">
        <f t="shared" si="61"/>
        <v>1923</v>
      </c>
      <c r="AK139" s="66"/>
      <c r="AL139" s="60"/>
      <c r="AM139" s="60"/>
      <c r="AN139" s="60">
        <f t="shared" si="62"/>
        <v>-1595</v>
      </c>
      <c r="AO139" s="60"/>
      <c r="AP139" s="62">
        <f t="shared" si="63"/>
        <v>55767</v>
      </c>
      <c r="AQ139" s="60"/>
      <c r="AR139" s="62">
        <f t="shared" si="64"/>
        <v>5800</v>
      </c>
      <c r="AS139" s="66">
        <f t="shared" si="58"/>
        <v>0.11607661056297155</v>
      </c>
      <c r="AT139" s="9"/>
      <c r="AU139" s="9"/>
      <c r="AV139" s="64" t="str">
        <f>VLOOKUP($AC139,デモテーブル[#All],3,FALSE)</f>
        <v>1株式・投信等</v>
      </c>
      <c r="AW139" s="64" t="str">
        <f>VLOOKUP($AC139,デモテーブル[#All],4,FALSE)</f>
        <v>1株式</v>
      </c>
      <c r="AX139" s="64" t="str">
        <f>VLOOKUP($AC139,デモテーブル[#All],5,FALSE)</f>
        <v>不動産</v>
      </c>
      <c r="AY139" s="64" t="str">
        <f>VLOOKUP($AC139,デモテーブル[#All],6,FALSE)</f>
        <v>Jリート</v>
      </c>
      <c r="AZ139" s="64" t="str">
        <f>VLOOKUP($AC139,デモテーブル[#All],7,FALSE)</f>
        <v>01 日本円</v>
      </c>
    </row>
    <row r="140" spans="2:52">
      <c r="B140" s="6">
        <v>44697</v>
      </c>
      <c r="C140" s="7">
        <v>139</v>
      </c>
      <c r="D140" s="95" t="s">
        <v>39</v>
      </c>
      <c r="E140" s="98" t="s">
        <v>275</v>
      </c>
      <c r="F140" s="65"/>
      <c r="G140" s="33" t="s">
        <v>296</v>
      </c>
      <c r="H140" t="s">
        <v>297</v>
      </c>
      <c r="I140">
        <v>31</v>
      </c>
      <c r="J140" s="57">
        <v>1740</v>
      </c>
      <c r="K140" s="57">
        <v>1933</v>
      </c>
      <c r="L140" t="s">
        <v>298</v>
      </c>
      <c r="M140" t="s">
        <v>299</v>
      </c>
      <c r="N140" t="s">
        <v>300</v>
      </c>
      <c r="O140" s="4">
        <v>0.1106</v>
      </c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39" t="s">
        <v>67</v>
      </c>
      <c r="AB140" s="60"/>
      <c r="AC140" s="61" t="str">
        <f t="shared" si="57"/>
        <v>1488</v>
      </c>
      <c r="AD140" s="60" t="str">
        <f>VLOOKUP($AC140,デモテーブル[#All],2,FALSE)</f>
        <v>ダイワ東証ＲＥＩＴ指数</v>
      </c>
      <c r="AE140" s="60"/>
      <c r="AF140" s="60">
        <f t="shared" si="59"/>
        <v>31</v>
      </c>
      <c r="AG140" s="60"/>
      <c r="AH140" s="60">
        <f t="shared" si="60"/>
        <v>1740</v>
      </c>
      <c r="AI140" s="60"/>
      <c r="AJ140" s="60">
        <f t="shared" si="61"/>
        <v>1933</v>
      </c>
      <c r="AK140" s="66"/>
      <c r="AL140" s="60"/>
      <c r="AM140" s="60"/>
      <c r="AN140" s="60">
        <f t="shared" si="62"/>
        <v>-1194</v>
      </c>
      <c r="AO140" s="60"/>
      <c r="AP140" s="62">
        <f t="shared" si="63"/>
        <v>59907</v>
      </c>
      <c r="AQ140" s="60"/>
      <c r="AR140" s="62">
        <f t="shared" si="64"/>
        <v>5967</v>
      </c>
      <c r="AS140" s="66">
        <f t="shared" si="58"/>
        <v>0.11062291434927697</v>
      </c>
      <c r="AT140" s="9"/>
      <c r="AU140" s="9"/>
      <c r="AV140" s="64" t="str">
        <f>VLOOKUP($AC140,デモテーブル[#All],3,FALSE)</f>
        <v>1株式・投信等</v>
      </c>
      <c r="AW140" s="64" t="str">
        <f>VLOOKUP($AC140,デモテーブル[#All],4,FALSE)</f>
        <v>1株式</v>
      </c>
      <c r="AX140" s="64" t="str">
        <f>VLOOKUP($AC140,デモテーブル[#All],5,FALSE)</f>
        <v>不動産</v>
      </c>
      <c r="AY140" s="64" t="str">
        <f>VLOOKUP($AC140,デモテーブル[#All],6,FALSE)</f>
        <v>Jリート</v>
      </c>
      <c r="AZ140" s="64" t="str">
        <f>VLOOKUP($AC140,デモテーブル[#All],7,FALSE)</f>
        <v>01 日本円</v>
      </c>
    </row>
    <row r="141" spans="2:52">
      <c r="B141" s="6">
        <v>44697</v>
      </c>
      <c r="C141" s="7">
        <v>140</v>
      </c>
      <c r="D141" s="95" t="s">
        <v>39</v>
      </c>
      <c r="E141" s="98" t="s">
        <v>275</v>
      </c>
      <c r="F141" s="65"/>
      <c r="G141" s="33" t="s">
        <v>113</v>
      </c>
      <c r="H141" t="s">
        <v>301</v>
      </c>
      <c r="I141">
        <v>14</v>
      </c>
      <c r="J141" s="57">
        <v>3147</v>
      </c>
      <c r="K141" s="57">
        <v>3525</v>
      </c>
      <c r="L141" t="s">
        <v>302</v>
      </c>
      <c r="M141" t="s">
        <v>303</v>
      </c>
      <c r="N141" t="s">
        <v>304</v>
      </c>
      <c r="O141" s="4">
        <v>0.1201</v>
      </c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39" t="s">
        <v>67</v>
      </c>
      <c r="AB141" s="60"/>
      <c r="AC141" s="61" t="str">
        <f t="shared" si="57"/>
        <v>1541</v>
      </c>
      <c r="AD141" s="60" t="str">
        <f>VLOOKUP($AC141,デモテーブル[#All],2,FALSE)</f>
        <v>純プラチナ上場信託</v>
      </c>
      <c r="AE141" s="60"/>
      <c r="AF141" s="60">
        <f t="shared" si="59"/>
        <v>14</v>
      </c>
      <c r="AG141" s="60"/>
      <c r="AH141" s="60">
        <f t="shared" si="60"/>
        <v>3147</v>
      </c>
      <c r="AI141" s="60"/>
      <c r="AJ141" s="60">
        <f t="shared" si="61"/>
        <v>3525</v>
      </c>
      <c r="AK141" s="66"/>
      <c r="AL141" s="60"/>
      <c r="AM141" s="60"/>
      <c r="AN141" s="60">
        <f t="shared" si="62"/>
        <v>-350</v>
      </c>
      <c r="AO141" s="60"/>
      <c r="AP141" s="62">
        <f t="shared" si="63"/>
        <v>49350</v>
      </c>
      <c r="AQ141" s="60"/>
      <c r="AR141" s="62">
        <f t="shared" si="64"/>
        <v>5292</v>
      </c>
      <c r="AS141" s="66">
        <f t="shared" si="58"/>
        <v>0.12011439466158245</v>
      </c>
      <c r="AT141" s="9"/>
      <c r="AU141" s="9"/>
      <c r="AV141" s="64" t="str">
        <f>VLOOKUP($AC141,デモテーブル[#All],3,FALSE)</f>
        <v>3貴金属･ｺﾓ・仮通</v>
      </c>
      <c r="AW141" s="64" t="str">
        <f>VLOOKUP($AC141,デモテーブル[#All],4,FALSE)</f>
        <v>3貴金属</v>
      </c>
      <c r="AX141" s="64" t="str">
        <f>VLOOKUP($AC141,デモテーブル[#All],5,FALSE)</f>
        <v>プラチナ</v>
      </c>
      <c r="AY141" s="64" t="str">
        <f>VLOOKUP($AC141,デモテーブル[#All],6,FALSE)</f>
        <v>国内・プラチナ</v>
      </c>
      <c r="AZ141" s="64" t="str">
        <f>VLOOKUP($AC141,デモテーブル[#All],7,FALSE)</f>
        <v>01 日本円</v>
      </c>
    </row>
    <row r="142" spans="2:52">
      <c r="B142" s="6">
        <v>44697</v>
      </c>
      <c r="C142" s="7">
        <v>141</v>
      </c>
      <c r="D142" s="95" t="s">
        <v>39</v>
      </c>
      <c r="E142" s="98" t="s">
        <v>275</v>
      </c>
      <c r="F142" s="65"/>
      <c r="G142" s="33" t="s">
        <v>118</v>
      </c>
      <c r="H142" t="s">
        <v>305</v>
      </c>
      <c r="I142">
        <v>99</v>
      </c>
      <c r="J142">
        <v>150</v>
      </c>
      <c r="K142">
        <v>175</v>
      </c>
      <c r="L142" t="s">
        <v>306</v>
      </c>
      <c r="M142" t="s">
        <v>307</v>
      </c>
      <c r="N142" t="s">
        <v>308</v>
      </c>
      <c r="O142" s="4">
        <v>0.16600000000000001</v>
      </c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39" t="s">
        <v>67</v>
      </c>
      <c r="AB142" s="60"/>
      <c r="AC142" s="61" t="str">
        <f t="shared" si="57"/>
        <v>1615</v>
      </c>
      <c r="AD142" s="60" t="str">
        <f>VLOOKUP($AC142,デモテーブル[#All],2,FALSE)</f>
        <v>ＮＦ銀行業</v>
      </c>
      <c r="AE142" s="60"/>
      <c r="AF142" s="60">
        <f t="shared" si="59"/>
        <v>99</v>
      </c>
      <c r="AG142" s="60"/>
      <c r="AH142" s="60">
        <f t="shared" si="60"/>
        <v>150</v>
      </c>
      <c r="AI142" s="60"/>
      <c r="AJ142" s="60">
        <f t="shared" si="61"/>
        <v>175</v>
      </c>
      <c r="AK142" s="66"/>
      <c r="AL142" s="60"/>
      <c r="AM142" s="60"/>
      <c r="AN142" s="60">
        <f t="shared" si="62"/>
        <v>238</v>
      </c>
      <c r="AO142" s="60"/>
      <c r="AP142" s="62">
        <f t="shared" si="63"/>
        <v>17315</v>
      </c>
      <c r="AQ142" s="60"/>
      <c r="AR142" s="62">
        <f t="shared" si="64"/>
        <v>2465</v>
      </c>
      <c r="AS142" s="66">
        <f t="shared" si="58"/>
        <v>0.165993265993266</v>
      </c>
      <c r="AT142" s="9"/>
      <c r="AU142" s="9"/>
      <c r="AV142" s="64" t="str">
        <f>VLOOKUP($AC142,デモテーブル[#All],3,FALSE)</f>
        <v>1株式・投信等</v>
      </c>
      <c r="AW142" s="64" t="str">
        <f>VLOOKUP($AC142,デモテーブル[#All],4,FALSE)</f>
        <v>1株式</v>
      </c>
      <c r="AX142" s="64" t="str">
        <f>VLOOKUP($AC142,デモテーブル[#All],5,FALSE)</f>
        <v>金融</v>
      </c>
      <c r="AY142" s="64" t="str">
        <f>VLOOKUP($AC142,デモテーブル[#All],6,FALSE)</f>
        <v>銀行業</v>
      </c>
      <c r="AZ142" s="64" t="str">
        <f>VLOOKUP($AC142,デモテーブル[#All],7,FALSE)</f>
        <v>01 日本円</v>
      </c>
    </row>
    <row r="143" spans="2:52">
      <c r="B143" s="6">
        <v>44697</v>
      </c>
      <c r="C143" s="7">
        <v>142</v>
      </c>
      <c r="D143" s="95" t="s">
        <v>39</v>
      </c>
      <c r="E143" s="98" t="s">
        <v>275</v>
      </c>
      <c r="F143" s="65"/>
      <c r="G143" s="33" t="s">
        <v>309</v>
      </c>
      <c r="H143" t="s">
        <v>310</v>
      </c>
      <c r="I143">
        <v>50</v>
      </c>
      <c r="J143" s="57">
        <v>201</v>
      </c>
      <c r="K143" s="57">
        <v>371</v>
      </c>
      <c r="L143" t="s">
        <v>311</v>
      </c>
      <c r="M143" t="s">
        <v>70</v>
      </c>
      <c r="N143" t="s">
        <v>312</v>
      </c>
      <c r="O143" s="4">
        <v>0.8458</v>
      </c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39" t="s">
        <v>67</v>
      </c>
      <c r="AB143" s="60"/>
      <c r="AC143" s="61" t="str">
        <f t="shared" si="57"/>
        <v>1655</v>
      </c>
      <c r="AD143" s="60" t="str">
        <f>VLOOKUP($AC143,デモテーブル[#All],2,FALSE)</f>
        <v>iShares S&amp;P 500 ETF</v>
      </c>
      <c r="AE143" s="60"/>
      <c r="AF143" s="60">
        <f t="shared" si="59"/>
        <v>50</v>
      </c>
      <c r="AG143" s="60"/>
      <c r="AH143" s="60">
        <f t="shared" si="60"/>
        <v>201</v>
      </c>
      <c r="AI143" s="60"/>
      <c r="AJ143" s="60">
        <f t="shared" si="61"/>
        <v>371</v>
      </c>
      <c r="AK143" s="66"/>
      <c r="AL143" s="60"/>
      <c r="AM143" s="60"/>
      <c r="AN143" s="60" t="e">
        <f t="shared" si="62"/>
        <v>#VALUE!</v>
      </c>
      <c r="AO143" s="60"/>
      <c r="AP143" s="62">
        <f t="shared" si="63"/>
        <v>18550</v>
      </c>
      <c r="AQ143" s="60"/>
      <c r="AR143" s="62">
        <f t="shared" si="64"/>
        <v>8500</v>
      </c>
      <c r="AS143" s="66">
        <f t="shared" si="58"/>
        <v>0.845771144278607</v>
      </c>
      <c r="AT143" s="9"/>
      <c r="AU143" s="9"/>
      <c r="AV143" s="64" t="str">
        <f>VLOOKUP($AC143,デモテーブル[#All],3,FALSE)</f>
        <v>1株式・投信等</v>
      </c>
      <c r="AW143" s="64" t="str">
        <f>VLOOKUP($AC143,デモテーブル[#All],4,FALSE)</f>
        <v>1株式</v>
      </c>
      <c r="AX143" s="64" t="str">
        <f>VLOOKUP($AC143,デモテーブル[#All],5,FALSE)</f>
        <v>指数</v>
      </c>
      <c r="AY143" s="64" t="str">
        <f>VLOOKUP($AC143,デモテーブル[#All],6,FALSE)</f>
        <v>SP500指数</v>
      </c>
      <c r="AZ143" s="64" t="str">
        <f>VLOOKUP($AC143,デモテーブル[#All],7,FALSE)</f>
        <v>01 日本円</v>
      </c>
    </row>
    <row r="144" spans="2:52">
      <c r="B144" s="6">
        <v>44697</v>
      </c>
      <c r="C144" s="7">
        <v>143</v>
      </c>
      <c r="D144" s="95" t="s">
        <v>39</v>
      </c>
      <c r="E144" s="98" t="s">
        <v>275</v>
      </c>
      <c r="F144" s="65"/>
      <c r="G144" s="33" t="s">
        <v>313</v>
      </c>
      <c r="H144" t="s">
        <v>314</v>
      </c>
      <c r="I144">
        <v>27</v>
      </c>
      <c r="J144" s="57">
        <v>2560</v>
      </c>
      <c r="K144" s="57">
        <v>2636</v>
      </c>
      <c r="L144" t="s">
        <v>315</v>
      </c>
      <c r="M144" t="s">
        <v>316</v>
      </c>
      <c r="N144" t="s">
        <v>317</v>
      </c>
      <c r="O144" s="4">
        <v>2.9700000000000001E-2</v>
      </c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39" t="s">
        <v>67</v>
      </c>
      <c r="AB144" s="60"/>
      <c r="AC144" s="61" t="str">
        <f t="shared" si="57"/>
        <v>1656</v>
      </c>
      <c r="AD144" s="60" t="str">
        <f>VLOOKUP($AC144,デモテーブル[#All],2,FALSE)</f>
        <v>ｉシェアーズ・コア　米国債７−１０年　ＥＴＦ</v>
      </c>
      <c r="AE144" s="60"/>
      <c r="AF144" s="60">
        <f t="shared" si="59"/>
        <v>27</v>
      </c>
      <c r="AG144" s="60"/>
      <c r="AH144" s="60">
        <f t="shared" si="60"/>
        <v>2560</v>
      </c>
      <c r="AI144" s="60"/>
      <c r="AJ144" s="60">
        <f t="shared" si="61"/>
        <v>2636</v>
      </c>
      <c r="AK144" s="66"/>
      <c r="AL144" s="60"/>
      <c r="AM144" s="60"/>
      <c r="AN144" s="60">
        <f t="shared" si="62"/>
        <v>-216</v>
      </c>
      <c r="AO144" s="60"/>
      <c r="AP144" s="62">
        <f t="shared" si="63"/>
        <v>71172</v>
      </c>
      <c r="AQ144" s="60"/>
      <c r="AR144" s="62">
        <f t="shared" si="64"/>
        <v>2052</v>
      </c>
      <c r="AS144" s="66">
        <f t="shared" si="58"/>
        <v>2.9687499999999999E-2</v>
      </c>
      <c r="AT144" s="9"/>
      <c r="AU144" s="9"/>
      <c r="AV144" s="64" t="str">
        <f>VLOOKUP($AC144,デモテーブル[#All],3,FALSE)</f>
        <v>2現金・米国債など</v>
      </c>
      <c r="AW144" s="64" t="str">
        <f>VLOOKUP($AC144,デモテーブル[#All],4,FALSE)</f>
        <v>2米国債など</v>
      </c>
      <c r="AX144" s="64" t="str">
        <f>VLOOKUP($AC144,デモテーブル[#All],5,FALSE)</f>
        <v>債券</v>
      </c>
      <c r="AY144" s="64" t="str">
        <f>VLOOKUP($AC144,デモテーブル[#All],6,FALSE)</f>
        <v>米国債</v>
      </c>
      <c r="AZ144" s="64" t="str">
        <f>VLOOKUP($AC144,デモテーブル[#All],7,FALSE)</f>
        <v>01 日本円</v>
      </c>
    </row>
    <row r="145" spans="2:52">
      <c r="B145" s="6">
        <v>44697</v>
      </c>
      <c r="C145" s="7">
        <v>144</v>
      </c>
      <c r="D145" s="95" t="s">
        <v>39</v>
      </c>
      <c r="E145" s="98" t="s">
        <v>275</v>
      </c>
      <c r="F145" s="65"/>
      <c r="G145" s="33" t="s">
        <v>123</v>
      </c>
      <c r="H145" t="s">
        <v>318</v>
      </c>
      <c r="I145">
        <v>17</v>
      </c>
      <c r="J145" s="57">
        <v>1618</v>
      </c>
      <c r="K145" s="57">
        <v>2636</v>
      </c>
      <c r="L145" t="s">
        <v>319</v>
      </c>
      <c r="M145" t="s">
        <v>320</v>
      </c>
      <c r="N145" t="s">
        <v>321</v>
      </c>
      <c r="O145" s="4">
        <v>0.62919999999999998</v>
      </c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39" t="s">
        <v>67</v>
      </c>
      <c r="AB145" s="60"/>
      <c r="AC145" s="61" t="str">
        <f t="shared" si="57"/>
        <v>1659</v>
      </c>
      <c r="AD145" s="60" t="str">
        <f>VLOOKUP($AC145,デモテーブル[#All],2,FALSE)</f>
        <v>ＩＳ米国リートＥＴＦ</v>
      </c>
      <c r="AE145" s="60"/>
      <c r="AF145" s="60">
        <f t="shared" si="59"/>
        <v>17</v>
      </c>
      <c r="AG145" s="60"/>
      <c r="AH145" s="60">
        <f t="shared" si="60"/>
        <v>1618</v>
      </c>
      <c r="AI145" s="60"/>
      <c r="AJ145" s="60">
        <f t="shared" si="61"/>
        <v>2636</v>
      </c>
      <c r="AK145" s="66"/>
      <c r="AL145" s="60"/>
      <c r="AM145" s="60"/>
      <c r="AN145" s="60">
        <f t="shared" si="62"/>
        <v>-935</v>
      </c>
      <c r="AO145" s="60"/>
      <c r="AP145" s="62">
        <f t="shared" si="63"/>
        <v>44812</v>
      </c>
      <c r="AQ145" s="60"/>
      <c r="AR145" s="62">
        <f t="shared" si="64"/>
        <v>17306</v>
      </c>
      <c r="AS145" s="66">
        <f t="shared" si="58"/>
        <v>0.62917181705809644</v>
      </c>
      <c r="AT145" s="9"/>
      <c r="AU145" s="9"/>
      <c r="AV145" s="64" t="str">
        <f>VLOOKUP($AC145,デモテーブル[#All],3,FALSE)</f>
        <v>1株式・投信等</v>
      </c>
      <c r="AW145" s="64" t="str">
        <f>VLOOKUP($AC145,デモテーブル[#All],4,FALSE)</f>
        <v>1株式</v>
      </c>
      <c r="AX145" s="64" t="str">
        <f>VLOOKUP($AC145,デモテーブル[#All],5,FALSE)</f>
        <v>不動産</v>
      </c>
      <c r="AY145" s="64" t="str">
        <f>VLOOKUP($AC145,デモテーブル[#All],6,FALSE)</f>
        <v>米国・リート</v>
      </c>
      <c r="AZ145" s="64" t="str">
        <f>VLOOKUP($AC145,デモテーブル[#All],7,FALSE)</f>
        <v>01 日本円</v>
      </c>
    </row>
    <row r="146" spans="2:52">
      <c r="B146" s="6">
        <v>44697</v>
      </c>
      <c r="C146" s="7">
        <v>145</v>
      </c>
      <c r="D146" s="95" t="s">
        <v>39</v>
      </c>
      <c r="E146" s="98" t="s">
        <v>275</v>
      </c>
      <c r="F146" s="65"/>
      <c r="G146" s="33" t="s">
        <v>131</v>
      </c>
      <c r="H146" t="s">
        <v>322</v>
      </c>
      <c r="I146">
        <v>502</v>
      </c>
      <c r="J146">
        <v>201</v>
      </c>
      <c r="K146">
        <v>233</v>
      </c>
      <c r="L146" t="s">
        <v>323</v>
      </c>
      <c r="M146" t="s">
        <v>324</v>
      </c>
      <c r="N146" t="s">
        <v>325</v>
      </c>
      <c r="O146" s="4">
        <v>0.15670000000000001</v>
      </c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39" t="s">
        <v>67</v>
      </c>
      <c r="AB146" s="60"/>
      <c r="AC146" s="61" t="str">
        <f t="shared" si="57"/>
        <v>1678</v>
      </c>
      <c r="AD146" s="60" t="str">
        <f>VLOOKUP($AC146,デモテーブル[#All],2,FALSE)</f>
        <v>ＮＥＸＴ　ＦＵＮＤＳ　インド株式指数・Ｎｉｆｔｙ　５０連動型上場投信</v>
      </c>
      <c r="AE146" s="60"/>
      <c r="AF146" s="60">
        <f t="shared" si="59"/>
        <v>502</v>
      </c>
      <c r="AG146" s="60"/>
      <c r="AH146" s="60">
        <f t="shared" si="60"/>
        <v>201</v>
      </c>
      <c r="AI146" s="60"/>
      <c r="AJ146" s="60">
        <f t="shared" si="61"/>
        <v>233</v>
      </c>
      <c r="AK146" s="66"/>
      <c r="AL146" s="60"/>
      <c r="AM146" s="60"/>
      <c r="AN146" s="60">
        <f t="shared" si="62"/>
        <v>-1305</v>
      </c>
      <c r="AO146" s="60"/>
      <c r="AP146" s="62">
        <f t="shared" si="63"/>
        <v>116715</v>
      </c>
      <c r="AQ146" s="60"/>
      <c r="AR146" s="62">
        <f t="shared" si="64"/>
        <v>15813</v>
      </c>
      <c r="AS146" s="66">
        <f t="shared" si="58"/>
        <v>0.15671641791044777</v>
      </c>
      <c r="AT146" s="9"/>
      <c r="AU146" s="9"/>
      <c r="AV146" s="64" t="str">
        <f>VLOOKUP($AC146,デモテーブル[#All],3,FALSE)</f>
        <v>1株式・投信等</v>
      </c>
      <c r="AW146" s="64" t="str">
        <f>VLOOKUP($AC146,デモテーブル[#All],4,FALSE)</f>
        <v>1株式</v>
      </c>
      <c r="AX146" s="64" t="str">
        <f>VLOOKUP($AC146,デモテーブル[#All],5,FALSE)</f>
        <v>新興国</v>
      </c>
      <c r="AY146" s="64" t="str">
        <f>VLOOKUP($AC146,デモテーブル[#All],6,FALSE)</f>
        <v>インド</v>
      </c>
      <c r="AZ146" s="64" t="str">
        <f>VLOOKUP($AC146,デモテーブル[#All],7,FALSE)</f>
        <v>01 日本円</v>
      </c>
    </row>
    <row r="147" spans="2:52">
      <c r="B147" s="6">
        <v>44697</v>
      </c>
      <c r="C147" s="7">
        <v>146</v>
      </c>
      <c r="D147" s="95" t="s">
        <v>39</v>
      </c>
      <c r="E147" s="98" t="s">
        <v>275</v>
      </c>
      <c r="F147" s="65"/>
      <c r="G147" s="33" t="s">
        <v>326</v>
      </c>
      <c r="H147" t="s">
        <v>327</v>
      </c>
      <c r="I147">
        <v>7</v>
      </c>
      <c r="J147" s="57">
        <v>1150</v>
      </c>
      <c r="K147" s="57">
        <v>1599</v>
      </c>
      <c r="L147" t="s">
        <v>328</v>
      </c>
      <c r="M147" t="s">
        <v>168</v>
      </c>
      <c r="N147" t="s">
        <v>329</v>
      </c>
      <c r="O147" s="4">
        <v>0.39040000000000002</v>
      </c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39" t="s">
        <v>67</v>
      </c>
      <c r="AB147" s="60"/>
      <c r="AC147" s="61" t="str">
        <f t="shared" si="57"/>
        <v>2169</v>
      </c>
      <c r="AD147" s="60" t="str">
        <f>VLOOKUP($AC147,デモテーブル[#All],2,FALSE)</f>
        <v>ＣＤＳ</v>
      </c>
      <c r="AE147" s="60"/>
      <c r="AF147" s="60">
        <f t="shared" si="59"/>
        <v>7</v>
      </c>
      <c r="AG147" s="60"/>
      <c r="AH147" s="60">
        <f t="shared" si="60"/>
        <v>1150</v>
      </c>
      <c r="AI147" s="60"/>
      <c r="AJ147" s="60">
        <f t="shared" si="61"/>
        <v>1599</v>
      </c>
      <c r="AK147" s="66"/>
      <c r="AL147" s="60"/>
      <c r="AM147" s="60"/>
      <c r="AN147" s="60">
        <f t="shared" si="62"/>
        <v>147</v>
      </c>
      <c r="AO147" s="60"/>
      <c r="AP147" s="62">
        <f t="shared" si="63"/>
        <v>11193</v>
      </c>
      <c r="AQ147" s="60"/>
      <c r="AR147" s="62">
        <f t="shared" si="64"/>
        <v>3143</v>
      </c>
      <c r="AS147" s="66">
        <f t="shared" si="58"/>
        <v>0.39043478260869563</v>
      </c>
      <c r="AT147" s="9"/>
      <c r="AU147" s="9"/>
      <c r="AV147" s="64" t="str">
        <f>VLOOKUP($AC147,デモテーブル[#All],3,FALSE)</f>
        <v>1株式・投信等</v>
      </c>
      <c r="AW147" s="64" t="str">
        <f>VLOOKUP($AC147,デモテーブル[#All],4,FALSE)</f>
        <v>1株式</v>
      </c>
      <c r="AX147" s="64" t="str">
        <f>VLOOKUP($AC147,デモテーブル[#All],5,FALSE)</f>
        <v>サービス</v>
      </c>
      <c r="AY147" s="64" t="str">
        <f>VLOOKUP($AC147,デモテーブル[#All],6,FALSE)</f>
        <v>サービス</v>
      </c>
      <c r="AZ147" s="64" t="str">
        <f>VLOOKUP($AC147,デモテーブル[#All],7,FALSE)</f>
        <v>01 日本円</v>
      </c>
    </row>
    <row r="148" spans="2:52">
      <c r="B148" s="6">
        <v>44697</v>
      </c>
      <c r="C148" s="7">
        <v>147</v>
      </c>
      <c r="D148" s="95" t="s">
        <v>39</v>
      </c>
      <c r="E148" s="98" t="s">
        <v>275</v>
      </c>
      <c r="F148" s="65"/>
      <c r="G148" s="33" t="s">
        <v>330</v>
      </c>
      <c r="H148" t="s">
        <v>331</v>
      </c>
      <c r="I148">
        <v>13</v>
      </c>
      <c r="J148" s="57">
        <v>1268</v>
      </c>
      <c r="K148" s="57">
        <v>1420</v>
      </c>
      <c r="L148" t="s">
        <v>332</v>
      </c>
      <c r="M148" t="s">
        <v>333</v>
      </c>
      <c r="N148" t="s">
        <v>334</v>
      </c>
      <c r="O148" s="4">
        <v>0.11990000000000001</v>
      </c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39" t="s">
        <v>67</v>
      </c>
      <c r="AB148" s="60"/>
      <c r="AC148" s="61" t="str">
        <f t="shared" si="57"/>
        <v>2393</v>
      </c>
      <c r="AD148" s="60" t="str">
        <f>VLOOKUP($AC148,デモテーブル[#All],2,FALSE)</f>
        <v>日本ケアサプライ</v>
      </c>
      <c r="AE148" s="60"/>
      <c r="AF148" s="60">
        <f t="shared" si="59"/>
        <v>13</v>
      </c>
      <c r="AG148" s="60"/>
      <c r="AH148" s="60">
        <f t="shared" si="60"/>
        <v>1268</v>
      </c>
      <c r="AI148" s="60"/>
      <c r="AJ148" s="60">
        <f t="shared" si="61"/>
        <v>1420</v>
      </c>
      <c r="AK148" s="66"/>
      <c r="AL148" s="60"/>
      <c r="AM148" s="60"/>
      <c r="AN148" s="60">
        <f t="shared" si="62"/>
        <v>-546</v>
      </c>
      <c r="AO148" s="60"/>
      <c r="AP148" s="62">
        <f t="shared" si="63"/>
        <v>18460</v>
      </c>
      <c r="AQ148" s="60"/>
      <c r="AR148" s="62">
        <f t="shared" si="64"/>
        <v>1976</v>
      </c>
      <c r="AS148" s="66">
        <f t="shared" si="58"/>
        <v>0.11987381703470032</v>
      </c>
      <c r="AT148" s="9"/>
      <c r="AU148" s="9"/>
      <c r="AV148" s="64" t="str">
        <f>VLOOKUP($AC148,デモテーブル[#All],3,FALSE)</f>
        <v>1株式・投信等</v>
      </c>
      <c r="AW148" s="64" t="str">
        <f>VLOOKUP($AC148,デモテーブル[#All],4,FALSE)</f>
        <v>1株式</v>
      </c>
      <c r="AX148" s="64" t="str">
        <f>VLOOKUP($AC148,デモテーブル[#All],5,FALSE)</f>
        <v>サービス</v>
      </c>
      <c r="AY148" s="64" t="str">
        <f>VLOOKUP($AC148,デモテーブル[#All],6,FALSE)</f>
        <v>サービス</v>
      </c>
      <c r="AZ148" s="64" t="str">
        <f>VLOOKUP($AC148,デモテーブル[#All],7,FALSE)</f>
        <v>01 日本円</v>
      </c>
    </row>
    <row r="149" spans="2:52">
      <c r="B149" s="6">
        <v>44697</v>
      </c>
      <c r="C149" s="7">
        <v>148</v>
      </c>
      <c r="D149" s="95" t="s">
        <v>39</v>
      </c>
      <c r="E149" s="98" t="s">
        <v>275</v>
      </c>
      <c r="F149" s="65"/>
      <c r="G149" s="33" t="s">
        <v>335</v>
      </c>
      <c r="H149" t="s">
        <v>336</v>
      </c>
      <c r="I149">
        <v>13</v>
      </c>
      <c r="J149" s="57">
        <v>1009</v>
      </c>
      <c r="K149" s="57">
        <v>1002</v>
      </c>
      <c r="L149" t="s">
        <v>337</v>
      </c>
      <c r="M149" t="s">
        <v>338</v>
      </c>
      <c r="N149" t="s">
        <v>339</v>
      </c>
      <c r="O149" s="4">
        <v>-6.8999999999999999E-3</v>
      </c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39" t="s">
        <v>67</v>
      </c>
      <c r="AB149" s="60"/>
      <c r="AC149" s="61" t="str">
        <f t="shared" si="57"/>
        <v>2511</v>
      </c>
      <c r="AD149" s="60" t="str">
        <f>VLOOKUP($AC149,デモテーブル[#All],2,FALSE)</f>
        <v>ＮＦ外債ヘッジ無</v>
      </c>
      <c r="AE149" s="60"/>
      <c r="AF149" s="60">
        <f t="shared" si="59"/>
        <v>13</v>
      </c>
      <c r="AG149" s="60"/>
      <c r="AH149" s="60">
        <f t="shared" si="60"/>
        <v>1009</v>
      </c>
      <c r="AI149" s="60"/>
      <c r="AJ149" s="60">
        <f t="shared" si="61"/>
        <v>1002</v>
      </c>
      <c r="AK149" s="66"/>
      <c r="AL149" s="60"/>
      <c r="AM149" s="60"/>
      <c r="AN149" s="60">
        <f t="shared" si="62"/>
        <v>-19</v>
      </c>
      <c r="AO149" s="60"/>
      <c r="AP149" s="62">
        <f t="shared" si="63"/>
        <v>13026</v>
      </c>
      <c r="AQ149" s="60"/>
      <c r="AR149" s="62">
        <f t="shared" si="64"/>
        <v>-91</v>
      </c>
      <c r="AS149" s="66">
        <f t="shared" si="58"/>
        <v>-6.9375619425173438E-3</v>
      </c>
      <c r="AT149" s="9"/>
      <c r="AU149" s="9"/>
      <c r="AV149" s="64" t="str">
        <f>VLOOKUP($AC149,デモテーブル[#All],3,FALSE)</f>
        <v>2現金・米国債など</v>
      </c>
      <c r="AW149" s="64" t="str">
        <f>VLOOKUP($AC149,デモテーブル[#All],4,FALSE)</f>
        <v>2米国債など</v>
      </c>
      <c r="AX149" s="64" t="str">
        <f>VLOOKUP($AC149,デモテーブル[#All],5,FALSE)</f>
        <v>債券</v>
      </c>
      <c r="AY149" s="64" t="str">
        <f>VLOOKUP($AC149,デモテーブル[#All],6,FALSE)</f>
        <v>外国債</v>
      </c>
      <c r="AZ149" s="64" t="str">
        <f>VLOOKUP($AC149,デモテーブル[#All],7,FALSE)</f>
        <v>01 日本円</v>
      </c>
    </row>
    <row r="150" spans="2:52">
      <c r="B150" s="6">
        <v>44697</v>
      </c>
      <c r="C150" s="7">
        <v>149</v>
      </c>
      <c r="D150" s="95" t="s">
        <v>39</v>
      </c>
      <c r="E150" s="98" t="s">
        <v>275</v>
      </c>
      <c r="F150" s="65"/>
      <c r="G150" s="33" t="s">
        <v>340</v>
      </c>
      <c r="H150" t="s">
        <v>341</v>
      </c>
      <c r="I150">
        <v>38</v>
      </c>
      <c r="J150">
        <v>869</v>
      </c>
      <c r="K150">
        <v>570</v>
      </c>
      <c r="L150" t="s">
        <v>342</v>
      </c>
      <c r="M150" t="s">
        <v>343</v>
      </c>
      <c r="N150" t="s">
        <v>344</v>
      </c>
      <c r="O150" s="4">
        <v>-0.34449999999999997</v>
      </c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39" t="s">
        <v>67</v>
      </c>
      <c r="AB150" s="60"/>
      <c r="AC150" s="61" t="str">
        <f t="shared" si="57"/>
        <v>2516</v>
      </c>
      <c r="AD150" s="60" t="str">
        <f>VLOOKUP($AC150,デモテーブル[#All],2,FALSE)</f>
        <v>東証マザーズＥＴＦ</v>
      </c>
      <c r="AE150" s="60"/>
      <c r="AF150" s="60">
        <f t="shared" si="59"/>
        <v>38</v>
      </c>
      <c r="AG150" s="60"/>
      <c r="AH150" s="60">
        <f t="shared" si="60"/>
        <v>869</v>
      </c>
      <c r="AI150" s="60"/>
      <c r="AJ150" s="60">
        <f t="shared" si="61"/>
        <v>570</v>
      </c>
      <c r="AK150" s="66"/>
      <c r="AL150" s="60"/>
      <c r="AM150" s="60"/>
      <c r="AN150" s="60">
        <f t="shared" si="62"/>
        <v>-331</v>
      </c>
      <c r="AO150" s="60"/>
      <c r="AP150" s="62">
        <f t="shared" si="63"/>
        <v>21644</v>
      </c>
      <c r="AQ150" s="60"/>
      <c r="AR150" s="62">
        <f t="shared" si="64"/>
        <v>-11377</v>
      </c>
      <c r="AS150" s="66">
        <f t="shared" si="58"/>
        <v>-0.34453832409678692</v>
      </c>
      <c r="AT150" s="9"/>
      <c r="AU150" s="9"/>
      <c r="AV150" s="64" t="str">
        <f>VLOOKUP($AC150,デモテーブル[#All],3,FALSE)</f>
        <v>1株式・投信等</v>
      </c>
      <c r="AW150" s="64" t="str">
        <f>VLOOKUP($AC150,デモテーブル[#All],4,FALSE)</f>
        <v>1株式</v>
      </c>
      <c r="AX150" s="64" t="str">
        <f>VLOOKUP($AC150,デモテーブル[#All],5,FALSE)</f>
        <v>指数</v>
      </c>
      <c r="AY150" s="64" t="str">
        <f>VLOOKUP($AC150,デモテーブル[#All],6,FALSE)</f>
        <v>マザーズ指数</v>
      </c>
      <c r="AZ150" s="64" t="str">
        <f>VLOOKUP($AC150,デモテーブル[#All],7,FALSE)</f>
        <v>01 日本円</v>
      </c>
    </row>
    <row r="151" spans="2:52">
      <c r="B151" s="6">
        <v>44697</v>
      </c>
      <c r="C151" s="7">
        <v>150</v>
      </c>
      <c r="D151" s="95" t="s">
        <v>39</v>
      </c>
      <c r="E151" s="98" t="s">
        <v>275</v>
      </c>
      <c r="F151" s="65"/>
      <c r="G151" s="33" t="s">
        <v>345</v>
      </c>
      <c r="H151" t="s">
        <v>346</v>
      </c>
      <c r="I151">
        <v>31</v>
      </c>
      <c r="J151" s="57">
        <v>1709</v>
      </c>
      <c r="K151" s="57">
        <v>1912</v>
      </c>
      <c r="L151" t="s">
        <v>347</v>
      </c>
      <c r="M151" t="s">
        <v>348</v>
      </c>
      <c r="N151" t="s">
        <v>349</v>
      </c>
      <c r="O151" s="4">
        <v>0.1188</v>
      </c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39" t="s">
        <v>67</v>
      </c>
      <c r="AB151" s="60"/>
      <c r="AC151" s="61" t="str">
        <f t="shared" si="57"/>
        <v>2556</v>
      </c>
      <c r="AD151" s="60" t="str">
        <f>VLOOKUP($AC151,デモテーブル[#All],2,FALSE)</f>
        <v>ＯＮＥＥＴＦ東証ＲＥＩＴ</v>
      </c>
      <c r="AE151" s="60"/>
      <c r="AF151" s="60">
        <f t="shared" si="59"/>
        <v>31</v>
      </c>
      <c r="AG151" s="60"/>
      <c r="AH151" s="60">
        <f t="shared" si="60"/>
        <v>1709</v>
      </c>
      <c r="AI151" s="60"/>
      <c r="AJ151" s="60">
        <f t="shared" si="61"/>
        <v>1912</v>
      </c>
      <c r="AK151" s="66"/>
      <c r="AL151" s="60"/>
      <c r="AM151" s="60"/>
      <c r="AN151" s="60">
        <f t="shared" si="62"/>
        <v>-1038</v>
      </c>
      <c r="AO151" s="60"/>
      <c r="AP151" s="62">
        <f t="shared" si="63"/>
        <v>59272</v>
      </c>
      <c r="AQ151" s="60"/>
      <c r="AR151" s="62">
        <f t="shared" si="64"/>
        <v>6293</v>
      </c>
      <c r="AS151" s="66">
        <f t="shared" si="58"/>
        <v>0.11878291398478642</v>
      </c>
      <c r="AT151" s="9"/>
      <c r="AU151" s="9"/>
      <c r="AV151" s="64" t="str">
        <f>VLOOKUP($AC151,デモテーブル[#All],3,FALSE)</f>
        <v>1株式・投信等</v>
      </c>
      <c r="AW151" s="64" t="str">
        <f>VLOOKUP($AC151,デモテーブル[#All],4,FALSE)</f>
        <v>1株式</v>
      </c>
      <c r="AX151" s="64" t="str">
        <f>VLOOKUP($AC151,デモテーブル[#All],5,FALSE)</f>
        <v>不動産</v>
      </c>
      <c r="AY151" s="64" t="str">
        <f>VLOOKUP($AC151,デモテーブル[#All],6,FALSE)</f>
        <v>Jリート</v>
      </c>
      <c r="AZ151" s="64" t="str">
        <f>VLOOKUP($AC151,デモテーブル[#All],7,FALSE)</f>
        <v>01 日本円</v>
      </c>
    </row>
    <row r="152" spans="2:52">
      <c r="B152" s="6">
        <v>44697</v>
      </c>
      <c r="C152" s="7">
        <v>151</v>
      </c>
      <c r="D152" s="95" t="s">
        <v>39</v>
      </c>
      <c r="E152" s="98" t="s">
        <v>275</v>
      </c>
      <c r="F152" s="65"/>
      <c r="G152" s="33" t="s">
        <v>350</v>
      </c>
      <c r="H152" t="s">
        <v>351</v>
      </c>
      <c r="I152">
        <v>4</v>
      </c>
      <c r="J152" s="57">
        <v>9773</v>
      </c>
      <c r="K152" s="57">
        <v>14850</v>
      </c>
      <c r="L152" t="s">
        <v>352</v>
      </c>
      <c r="M152" t="s">
        <v>353</v>
      </c>
      <c r="N152" t="s">
        <v>354</v>
      </c>
      <c r="O152" s="4">
        <v>0.51949999999999996</v>
      </c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39" t="s">
        <v>67</v>
      </c>
      <c r="AB152" s="60"/>
      <c r="AC152" s="61" t="str">
        <f t="shared" si="57"/>
        <v>2558</v>
      </c>
      <c r="AD152" s="60" t="str">
        <f>VLOOKUP($AC152,デモテーブル[#All],2,FALSE)</f>
        <v>ＭＡＸＩＳ米国株式（Ｓ＆Ｐ５００）上場投信</v>
      </c>
      <c r="AE152" s="60"/>
      <c r="AF152" s="60">
        <f t="shared" si="59"/>
        <v>4</v>
      </c>
      <c r="AG152" s="60"/>
      <c r="AH152" s="60">
        <f t="shared" si="60"/>
        <v>9773</v>
      </c>
      <c r="AI152" s="60"/>
      <c r="AJ152" s="60">
        <f t="shared" si="61"/>
        <v>14850</v>
      </c>
      <c r="AK152" s="66"/>
      <c r="AL152" s="60"/>
      <c r="AM152" s="60"/>
      <c r="AN152" s="60">
        <f t="shared" si="62"/>
        <v>-200</v>
      </c>
      <c r="AO152" s="60"/>
      <c r="AP152" s="62">
        <f t="shared" si="63"/>
        <v>59400</v>
      </c>
      <c r="AQ152" s="60"/>
      <c r="AR152" s="62">
        <f t="shared" si="64"/>
        <v>20308</v>
      </c>
      <c r="AS152" s="66">
        <f t="shared" si="58"/>
        <v>0.51949247927964803</v>
      </c>
      <c r="AT152" s="9"/>
      <c r="AU152" s="9"/>
      <c r="AV152" s="64" t="str">
        <f>VLOOKUP($AC152,デモテーブル[#All],3,FALSE)</f>
        <v>1株式・投信等</v>
      </c>
      <c r="AW152" s="64" t="str">
        <f>VLOOKUP($AC152,デモテーブル[#All],4,FALSE)</f>
        <v>1株式</v>
      </c>
      <c r="AX152" s="64" t="str">
        <f>VLOOKUP($AC152,デモテーブル[#All],5,FALSE)</f>
        <v>指数</v>
      </c>
      <c r="AY152" s="64" t="str">
        <f>VLOOKUP($AC152,デモテーブル[#All],6,FALSE)</f>
        <v>SP500指数</v>
      </c>
      <c r="AZ152" s="64" t="str">
        <f>VLOOKUP($AC152,デモテーブル[#All],7,FALSE)</f>
        <v>01 日本円</v>
      </c>
    </row>
    <row r="153" spans="2:52">
      <c r="B153" s="6">
        <v>44697</v>
      </c>
      <c r="C153" s="7">
        <v>152</v>
      </c>
      <c r="D153" s="95" t="s">
        <v>39</v>
      </c>
      <c r="E153" s="98" t="s">
        <v>275</v>
      </c>
      <c r="F153" s="65"/>
      <c r="G153" s="33" t="s">
        <v>355</v>
      </c>
      <c r="H153" t="s">
        <v>356</v>
      </c>
      <c r="I153">
        <v>2</v>
      </c>
      <c r="J153" s="57">
        <v>7680</v>
      </c>
      <c r="K153" s="57">
        <v>13680</v>
      </c>
      <c r="L153" t="s">
        <v>357</v>
      </c>
      <c r="M153" t="s">
        <v>358</v>
      </c>
      <c r="N153" t="s">
        <v>359</v>
      </c>
      <c r="O153" s="4">
        <v>0.78129999999999999</v>
      </c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39" t="s">
        <v>67</v>
      </c>
      <c r="AB153" s="60"/>
      <c r="AC153" s="61" t="str">
        <f t="shared" si="57"/>
        <v>2559</v>
      </c>
      <c r="AD153" s="60" t="str">
        <f>VLOOKUP($AC153,デモテーブル[#All],2,FALSE)</f>
        <v>ＭＡＸＩＳ全世界株式（オール・カントリー）上場投信</v>
      </c>
      <c r="AE153" s="60"/>
      <c r="AF153" s="60">
        <f t="shared" si="59"/>
        <v>2</v>
      </c>
      <c r="AG153" s="60"/>
      <c r="AH153" s="60">
        <f t="shared" si="60"/>
        <v>7680</v>
      </c>
      <c r="AI153" s="60"/>
      <c r="AJ153" s="60">
        <f t="shared" si="61"/>
        <v>13680</v>
      </c>
      <c r="AK153" s="66"/>
      <c r="AL153" s="60"/>
      <c r="AM153" s="60"/>
      <c r="AN153" s="60">
        <f t="shared" si="62"/>
        <v>-40</v>
      </c>
      <c r="AO153" s="60"/>
      <c r="AP153" s="62">
        <f t="shared" si="63"/>
        <v>27360</v>
      </c>
      <c r="AQ153" s="60"/>
      <c r="AR153" s="62">
        <f t="shared" si="64"/>
        <v>12000</v>
      </c>
      <c r="AS153" s="66">
        <f t="shared" si="58"/>
        <v>0.78125</v>
      </c>
      <c r="AT153" s="9"/>
      <c r="AU153" s="9"/>
      <c r="AV153" s="64" t="str">
        <f>VLOOKUP($AC153,デモテーブル[#All],3,FALSE)</f>
        <v>1株式・投信等</v>
      </c>
      <c r="AW153" s="64" t="str">
        <f>VLOOKUP($AC153,デモテーブル[#All],4,FALSE)</f>
        <v>1株式</v>
      </c>
      <c r="AX153" s="64" t="str">
        <f>VLOOKUP($AC153,デモテーブル[#All],5,FALSE)</f>
        <v>指数</v>
      </c>
      <c r="AY153" s="64" t="str">
        <f>VLOOKUP($AC153,デモテーブル[#All],6,FALSE)</f>
        <v>全世界指数</v>
      </c>
      <c r="AZ153" s="64" t="str">
        <f>VLOOKUP($AC153,デモテーブル[#All],7,FALSE)</f>
        <v>01 日本円</v>
      </c>
    </row>
    <row r="154" spans="2:52">
      <c r="B154" s="6">
        <v>44697</v>
      </c>
      <c r="C154" s="7">
        <v>153</v>
      </c>
      <c r="D154" s="95" t="s">
        <v>39</v>
      </c>
      <c r="E154" s="98" t="s">
        <v>275</v>
      </c>
      <c r="F154" s="65"/>
      <c r="G154" s="33" t="s">
        <v>360</v>
      </c>
      <c r="H154" t="s">
        <v>361</v>
      </c>
      <c r="I154">
        <v>25</v>
      </c>
      <c r="J154" s="57">
        <v>764</v>
      </c>
      <c r="K154" s="57">
        <v>1086</v>
      </c>
      <c r="L154" t="s">
        <v>362</v>
      </c>
      <c r="M154" t="s">
        <v>363</v>
      </c>
      <c r="N154" t="s">
        <v>150</v>
      </c>
      <c r="O154" s="4">
        <v>0.42149999999999999</v>
      </c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39" t="s">
        <v>67</v>
      </c>
      <c r="AB154" s="60"/>
      <c r="AC154" s="61" t="str">
        <f t="shared" si="57"/>
        <v>3407</v>
      </c>
      <c r="AD154" s="60" t="str">
        <f>VLOOKUP($AC154,デモテーブル[#All],2,FALSE)</f>
        <v>旭化成</v>
      </c>
      <c r="AE154" s="60"/>
      <c r="AF154" s="60">
        <f t="shared" si="59"/>
        <v>25</v>
      </c>
      <c r="AG154" s="60"/>
      <c r="AH154" s="60">
        <f t="shared" si="60"/>
        <v>764</v>
      </c>
      <c r="AI154" s="60"/>
      <c r="AJ154" s="60">
        <f t="shared" si="61"/>
        <v>1086</v>
      </c>
      <c r="AK154" s="66"/>
      <c r="AL154" s="60"/>
      <c r="AM154" s="60"/>
      <c r="AN154" s="60">
        <f t="shared" si="62"/>
        <v>-750</v>
      </c>
      <c r="AO154" s="60"/>
      <c r="AP154" s="62">
        <f t="shared" si="63"/>
        <v>27150</v>
      </c>
      <c r="AQ154" s="60"/>
      <c r="AR154" s="62">
        <f t="shared" si="64"/>
        <v>8050</v>
      </c>
      <c r="AS154" s="66">
        <f t="shared" si="58"/>
        <v>0.42146596858638741</v>
      </c>
      <c r="AT154" s="9"/>
      <c r="AU154" s="9"/>
      <c r="AV154" s="64" t="str">
        <f>VLOOKUP($AC154,デモテーブル[#All],3,FALSE)</f>
        <v>1株式・投信等</v>
      </c>
      <c r="AW154" s="64" t="str">
        <f>VLOOKUP($AC154,デモテーブル[#All],4,FALSE)</f>
        <v>1株式</v>
      </c>
      <c r="AX154" s="64" t="str">
        <f>VLOOKUP($AC154,デモテーブル[#All],5,FALSE)</f>
        <v>化学</v>
      </c>
      <c r="AY154" s="64" t="str">
        <f>VLOOKUP($AC154,デモテーブル[#All],6,FALSE)</f>
        <v>化学</v>
      </c>
      <c r="AZ154" s="64" t="str">
        <f>VLOOKUP($AC154,デモテーブル[#All],7,FALSE)</f>
        <v>01 日本円</v>
      </c>
    </row>
    <row r="155" spans="2:52">
      <c r="B155" s="6">
        <v>44697</v>
      </c>
      <c r="C155" s="7">
        <v>154</v>
      </c>
      <c r="D155" s="95" t="s">
        <v>39</v>
      </c>
      <c r="E155" s="98" t="s">
        <v>275</v>
      </c>
      <c r="F155" s="65"/>
      <c r="G155" s="33" t="s">
        <v>364</v>
      </c>
      <c r="H155" t="s">
        <v>365</v>
      </c>
      <c r="I155">
        <v>7</v>
      </c>
      <c r="J155" s="57">
        <v>5975</v>
      </c>
      <c r="K155" s="57">
        <v>6700</v>
      </c>
      <c r="L155" t="s">
        <v>366</v>
      </c>
      <c r="M155" t="s">
        <v>367</v>
      </c>
      <c r="N155" t="s">
        <v>368</v>
      </c>
      <c r="O155" s="4">
        <v>0.12130000000000001</v>
      </c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39" t="s">
        <v>67</v>
      </c>
      <c r="AB155" s="60"/>
      <c r="AC155" s="61" t="str">
        <f t="shared" si="57"/>
        <v>3597</v>
      </c>
      <c r="AD155" s="60" t="str">
        <f>VLOOKUP($AC155,デモテーブル[#All],2,FALSE)</f>
        <v>自重堂</v>
      </c>
      <c r="AE155" s="60"/>
      <c r="AF155" s="60">
        <f t="shared" si="59"/>
        <v>7</v>
      </c>
      <c r="AG155" s="60"/>
      <c r="AH155" s="60">
        <f t="shared" si="60"/>
        <v>5975</v>
      </c>
      <c r="AI155" s="60"/>
      <c r="AJ155" s="60">
        <f t="shared" si="61"/>
        <v>6700</v>
      </c>
      <c r="AK155" s="66"/>
      <c r="AL155" s="60"/>
      <c r="AM155" s="60"/>
      <c r="AN155" s="60">
        <f t="shared" si="62"/>
        <v>-560</v>
      </c>
      <c r="AO155" s="60"/>
      <c r="AP155" s="62">
        <f t="shared" si="63"/>
        <v>46900</v>
      </c>
      <c r="AQ155" s="60"/>
      <c r="AR155" s="62">
        <f t="shared" si="64"/>
        <v>5075</v>
      </c>
      <c r="AS155" s="66">
        <f t="shared" si="58"/>
        <v>0.12133891213389121</v>
      </c>
      <c r="AT155" s="9"/>
      <c r="AU155" s="9"/>
      <c r="AV155" s="64" t="str">
        <f>VLOOKUP($AC155,デモテーブル[#All],3,FALSE)</f>
        <v>1株式・投信等</v>
      </c>
      <c r="AW155" s="64" t="str">
        <f>VLOOKUP($AC155,デモテーブル[#All],4,FALSE)</f>
        <v>1株式</v>
      </c>
      <c r="AX155" s="64" t="str">
        <f>VLOOKUP($AC155,デモテーブル[#All],5,FALSE)</f>
        <v>製造業</v>
      </c>
      <c r="AY155" s="64" t="str">
        <f>VLOOKUP($AC155,デモテーブル[#All],6,FALSE)</f>
        <v>製造業・繊維製品</v>
      </c>
      <c r="AZ155" s="64" t="str">
        <f>VLOOKUP($AC155,デモテーブル[#All],7,FALSE)</f>
        <v>01 日本円</v>
      </c>
    </row>
    <row r="156" spans="2:52">
      <c r="B156" s="6">
        <v>44697</v>
      </c>
      <c r="C156" s="7">
        <v>155</v>
      </c>
      <c r="D156" s="95" t="s">
        <v>39</v>
      </c>
      <c r="E156" s="98" t="s">
        <v>275</v>
      </c>
      <c r="F156" s="65"/>
      <c r="G156" s="33" t="s">
        <v>369</v>
      </c>
      <c r="H156" t="s">
        <v>370</v>
      </c>
      <c r="I156">
        <v>8</v>
      </c>
      <c r="J156" s="57">
        <v>1069</v>
      </c>
      <c r="K156" s="57">
        <v>1339</v>
      </c>
      <c r="L156" t="s">
        <v>371</v>
      </c>
      <c r="M156" t="s">
        <v>372</v>
      </c>
      <c r="N156" t="s">
        <v>373</v>
      </c>
      <c r="O156" s="4">
        <v>0.25259999999999999</v>
      </c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39" t="s">
        <v>67</v>
      </c>
      <c r="AB156" s="60"/>
      <c r="AC156" s="61" t="str">
        <f t="shared" si="57"/>
        <v>3763</v>
      </c>
      <c r="AD156" s="60" t="str">
        <f>VLOOKUP($AC156,デモテーブル[#All],2,FALSE)</f>
        <v>プロシップ</v>
      </c>
      <c r="AE156" s="60"/>
      <c r="AF156" s="60">
        <f t="shared" si="59"/>
        <v>8</v>
      </c>
      <c r="AG156" s="60"/>
      <c r="AH156" s="60">
        <f t="shared" si="60"/>
        <v>1069</v>
      </c>
      <c r="AI156" s="60"/>
      <c r="AJ156" s="60">
        <f t="shared" si="61"/>
        <v>1339</v>
      </c>
      <c r="AK156" s="66"/>
      <c r="AL156" s="60"/>
      <c r="AM156" s="60"/>
      <c r="AN156" s="60">
        <f t="shared" si="62"/>
        <v>-88</v>
      </c>
      <c r="AO156" s="60"/>
      <c r="AP156" s="62">
        <f t="shared" si="63"/>
        <v>10712</v>
      </c>
      <c r="AQ156" s="60"/>
      <c r="AR156" s="62">
        <f t="shared" si="64"/>
        <v>2160</v>
      </c>
      <c r="AS156" s="66">
        <f t="shared" si="58"/>
        <v>0.25257249766136575</v>
      </c>
      <c r="AT156" s="9"/>
      <c r="AU156" s="9"/>
      <c r="AV156" s="64" t="str">
        <f>VLOOKUP($AC156,デモテーブル[#All],3,FALSE)</f>
        <v>1株式・投信等</v>
      </c>
      <c r="AW156" s="64" t="str">
        <f>VLOOKUP($AC156,デモテーブル[#All],4,FALSE)</f>
        <v>1株式</v>
      </c>
      <c r="AX156" s="64" t="str">
        <f>VLOOKUP($AC156,デモテーブル[#All],5,FALSE)</f>
        <v>情報・通信</v>
      </c>
      <c r="AY156" s="64" t="str">
        <f>VLOOKUP($AC156,デモテーブル[#All],6,FALSE)</f>
        <v>情報・通信</v>
      </c>
      <c r="AZ156" s="64" t="str">
        <f>VLOOKUP($AC156,デモテーブル[#All],7,FALSE)</f>
        <v>01 日本円</v>
      </c>
    </row>
    <row r="157" spans="2:52">
      <c r="B157" s="6">
        <v>44697</v>
      </c>
      <c r="C157" s="7">
        <v>156</v>
      </c>
      <c r="D157" s="95" t="s">
        <v>39</v>
      </c>
      <c r="E157" s="98" t="s">
        <v>275</v>
      </c>
      <c r="F157" s="65"/>
      <c r="G157" s="33" t="s">
        <v>374</v>
      </c>
      <c r="H157" t="s">
        <v>375</v>
      </c>
      <c r="I157">
        <v>19</v>
      </c>
      <c r="J157" s="57">
        <v>767</v>
      </c>
      <c r="K157" s="57">
        <v>1684</v>
      </c>
      <c r="L157" t="s">
        <v>376</v>
      </c>
      <c r="M157" t="s">
        <v>377</v>
      </c>
      <c r="N157" t="s">
        <v>378</v>
      </c>
      <c r="O157" s="4">
        <v>1.1956</v>
      </c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39" t="s">
        <v>67</v>
      </c>
      <c r="AB157" s="60"/>
      <c r="AC157" s="61" t="str">
        <f t="shared" si="57"/>
        <v>4326</v>
      </c>
      <c r="AD157" s="60" t="str">
        <f>VLOOKUP($AC157,デモテーブル[#All],2,FALSE)</f>
        <v>インテージホールディングス</v>
      </c>
      <c r="AE157" s="60"/>
      <c r="AF157" s="60">
        <f t="shared" si="59"/>
        <v>19</v>
      </c>
      <c r="AG157" s="60"/>
      <c r="AH157" s="60">
        <f t="shared" si="60"/>
        <v>767</v>
      </c>
      <c r="AI157" s="60"/>
      <c r="AJ157" s="60">
        <f t="shared" si="61"/>
        <v>1684</v>
      </c>
      <c r="AK157" s="66"/>
      <c r="AL157" s="60"/>
      <c r="AM157" s="60"/>
      <c r="AN157" s="60">
        <f t="shared" si="62"/>
        <v>-3363</v>
      </c>
      <c r="AO157" s="60"/>
      <c r="AP157" s="62">
        <f t="shared" si="63"/>
        <v>31996</v>
      </c>
      <c r="AQ157" s="60"/>
      <c r="AR157" s="62">
        <f t="shared" si="64"/>
        <v>17423</v>
      </c>
      <c r="AS157" s="66">
        <f t="shared" si="58"/>
        <v>1.1955671447196872</v>
      </c>
      <c r="AT157" s="9"/>
      <c r="AU157" s="9"/>
      <c r="AV157" s="64" t="str">
        <f>VLOOKUP($AC157,デモテーブル[#All],3,FALSE)</f>
        <v>1株式・投信等</v>
      </c>
      <c r="AW157" s="64" t="str">
        <f>VLOOKUP($AC157,デモテーブル[#All],4,FALSE)</f>
        <v>1株式</v>
      </c>
      <c r="AX157" s="64" t="str">
        <f>VLOOKUP($AC157,デモテーブル[#All],5,FALSE)</f>
        <v>情報・通信</v>
      </c>
      <c r="AY157" s="64" t="str">
        <f>VLOOKUP($AC157,デモテーブル[#All],6,FALSE)</f>
        <v>情報・通信</v>
      </c>
      <c r="AZ157" s="64" t="str">
        <f>VLOOKUP($AC157,デモテーブル[#All],7,FALSE)</f>
        <v>01 日本円</v>
      </c>
    </row>
    <row r="158" spans="2:52">
      <c r="B158" s="6">
        <v>44697</v>
      </c>
      <c r="C158" s="7">
        <v>157</v>
      </c>
      <c r="D158" s="95" t="s">
        <v>39</v>
      </c>
      <c r="E158" s="98" t="s">
        <v>275</v>
      </c>
      <c r="F158" s="65"/>
      <c r="G158" s="33" t="s">
        <v>379</v>
      </c>
      <c r="H158" t="s">
        <v>380</v>
      </c>
      <c r="I158">
        <v>9</v>
      </c>
      <c r="J158" s="57">
        <v>1976</v>
      </c>
      <c r="K158" s="57">
        <v>2718</v>
      </c>
      <c r="L158" t="s">
        <v>381</v>
      </c>
      <c r="M158" t="s">
        <v>382</v>
      </c>
      <c r="N158" t="s">
        <v>383</v>
      </c>
      <c r="O158" s="4">
        <v>0.3755</v>
      </c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39" t="s">
        <v>67</v>
      </c>
      <c r="AB158" s="60"/>
      <c r="AC158" s="61" t="str">
        <f t="shared" si="57"/>
        <v>4327</v>
      </c>
      <c r="AD158" s="60" t="str">
        <f>VLOOKUP($AC158,デモテーブル[#All],2,FALSE)</f>
        <v>日本エス・エイチ・エル</v>
      </c>
      <c r="AE158" s="60"/>
      <c r="AF158" s="60">
        <f t="shared" si="59"/>
        <v>9</v>
      </c>
      <c r="AG158" s="60"/>
      <c r="AH158" s="60">
        <f t="shared" si="60"/>
        <v>1976</v>
      </c>
      <c r="AI158" s="60"/>
      <c r="AJ158" s="60">
        <f t="shared" si="61"/>
        <v>2718</v>
      </c>
      <c r="AK158" s="66"/>
      <c r="AL158" s="60"/>
      <c r="AM158" s="60"/>
      <c r="AN158" s="60">
        <f t="shared" si="62"/>
        <v>0</v>
      </c>
      <c r="AO158" s="60"/>
      <c r="AP158" s="62">
        <f t="shared" si="63"/>
        <v>24462</v>
      </c>
      <c r="AQ158" s="60"/>
      <c r="AR158" s="62">
        <f t="shared" si="64"/>
        <v>6678</v>
      </c>
      <c r="AS158" s="66">
        <f t="shared" si="58"/>
        <v>0.37550607287449395</v>
      </c>
      <c r="AT158" s="9"/>
      <c r="AU158" s="9"/>
      <c r="AV158" s="64" t="str">
        <f>VLOOKUP($AC158,デモテーブル[#All],3,FALSE)</f>
        <v>1株式・投信等</v>
      </c>
      <c r="AW158" s="64" t="str">
        <f>VLOOKUP($AC158,デモテーブル[#All],4,FALSE)</f>
        <v>1株式</v>
      </c>
      <c r="AX158" s="64" t="str">
        <f>VLOOKUP($AC158,デモテーブル[#All],5,FALSE)</f>
        <v>サービス</v>
      </c>
      <c r="AY158" s="64" t="str">
        <f>VLOOKUP($AC158,デモテーブル[#All],6,FALSE)</f>
        <v>サービス</v>
      </c>
      <c r="AZ158" s="64" t="str">
        <f>VLOOKUP($AC158,デモテーブル[#All],7,FALSE)</f>
        <v>01 日本円</v>
      </c>
    </row>
    <row r="159" spans="2:52">
      <c r="B159" s="6">
        <v>44697</v>
      </c>
      <c r="C159" s="7">
        <v>158</v>
      </c>
      <c r="D159" s="95" t="s">
        <v>39</v>
      </c>
      <c r="E159" s="98" t="s">
        <v>275</v>
      </c>
      <c r="F159" s="65"/>
      <c r="G159" s="33" t="s">
        <v>384</v>
      </c>
      <c r="H159" t="s">
        <v>385</v>
      </c>
      <c r="I159">
        <v>9</v>
      </c>
      <c r="J159" s="57">
        <v>1382</v>
      </c>
      <c r="K159" s="57">
        <v>1934</v>
      </c>
      <c r="L159" t="s">
        <v>386</v>
      </c>
      <c r="M159" t="s">
        <v>387</v>
      </c>
      <c r="N159" t="s">
        <v>388</v>
      </c>
      <c r="O159" s="4">
        <v>0.39939999999999998</v>
      </c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39" t="s">
        <v>67</v>
      </c>
      <c r="AB159" s="60"/>
      <c r="AC159" s="61" t="str">
        <f t="shared" si="57"/>
        <v>4732</v>
      </c>
      <c r="AD159" s="60" t="str">
        <f>VLOOKUP($AC159,デモテーブル[#All],2,FALSE)</f>
        <v>ユー・エス・エス</v>
      </c>
      <c r="AE159" s="60"/>
      <c r="AF159" s="60">
        <f t="shared" si="59"/>
        <v>9</v>
      </c>
      <c r="AG159" s="60"/>
      <c r="AH159" s="60">
        <f t="shared" si="60"/>
        <v>1382</v>
      </c>
      <c r="AI159" s="60"/>
      <c r="AJ159" s="60">
        <f t="shared" si="61"/>
        <v>1934</v>
      </c>
      <c r="AK159" s="66"/>
      <c r="AL159" s="60"/>
      <c r="AM159" s="60"/>
      <c r="AN159" s="60">
        <f t="shared" si="62"/>
        <v>261</v>
      </c>
      <c r="AO159" s="60"/>
      <c r="AP159" s="62">
        <f t="shared" si="63"/>
        <v>17406</v>
      </c>
      <c r="AQ159" s="60"/>
      <c r="AR159" s="62">
        <f t="shared" si="64"/>
        <v>4968</v>
      </c>
      <c r="AS159" s="66">
        <f t="shared" si="58"/>
        <v>0.39942112879884228</v>
      </c>
      <c r="AT159" s="9"/>
      <c r="AU159" s="9"/>
      <c r="AV159" s="64" t="str">
        <f>VLOOKUP($AC159,デモテーブル[#All],3,FALSE)</f>
        <v>1株式・投信等</v>
      </c>
      <c r="AW159" s="64" t="str">
        <f>VLOOKUP($AC159,デモテーブル[#All],4,FALSE)</f>
        <v>1株式</v>
      </c>
      <c r="AX159" s="64" t="str">
        <f>VLOOKUP($AC159,デモテーブル[#All],5,FALSE)</f>
        <v>サービス</v>
      </c>
      <c r="AY159" s="64" t="str">
        <f>VLOOKUP($AC159,デモテーブル[#All],6,FALSE)</f>
        <v>サービス</v>
      </c>
      <c r="AZ159" s="64" t="str">
        <f>VLOOKUP($AC159,デモテーブル[#All],7,FALSE)</f>
        <v>01 日本円</v>
      </c>
    </row>
    <row r="160" spans="2:52">
      <c r="B160" s="6">
        <v>44697</v>
      </c>
      <c r="C160" s="7">
        <v>159</v>
      </c>
      <c r="D160" s="95" t="s">
        <v>39</v>
      </c>
      <c r="E160" s="98" t="s">
        <v>275</v>
      </c>
      <c r="F160" s="65"/>
      <c r="G160" s="33" t="s">
        <v>389</v>
      </c>
      <c r="H160" t="s">
        <v>390</v>
      </c>
      <c r="I160">
        <v>5</v>
      </c>
      <c r="J160" s="57">
        <v>3160</v>
      </c>
      <c r="K160" s="57">
        <v>5299</v>
      </c>
      <c r="L160" t="s">
        <v>391</v>
      </c>
      <c r="M160" t="s">
        <v>392</v>
      </c>
      <c r="N160" t="s">
        <v>393</v>
      </c>
      <c r="O160" s="4">
        <v>0.67689999999999995</v>
      </c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39" t="s">
        <v>67</v>
      </c>
      <c r="AB160" s="60"/>
      <c r="AC160" s="61" t="str">
        <f t="shared" si="57"/>
        <v>5108</v>
      </c>
      <c r="AD160" s="60" t="str">
        <f>VLOOKUP($AC160,デモテーブル[#All],2,FALSE)</f>
        <v>ブリヂストン</v>
      </c>
      <c r="AE160" s="60"/>
      <c r="AF160" s="60">
        <f t="shared" si="59"/>
        <v>5</v>
      </c>
      <c r="AG160" s="60"/>
      <c r="AH160" s="60">
        <f t="shared" si="60"/>
        <v>3160</v>
      </c>
      <c r="AI160" s="60"/>
      <c r="AJ160" s="60">
        <f t="shared" si="61"/>
        <v>5299</v>
      </c>
      <c r="AK160" s="66"/>
      <c r="AL160" s="60"/>
      <c r="AM160" s="60"/>
      <c r="AN160" s="60">
        <f t="shared" si="62"/>
        <v>505</v>
      </c>
      <c r="AO160" s="60"/>
      <c r="AP160" s="62">
        <f t="shared" si="63"/>
        <v>26495</v>
      </c>
      <c r="AQ160" s="60"/>
      <c r="AR160" s="62">
        <f t="shared" si="64"/>
        <v>10695</v>
      </c>
      <c r="AS160" s="66">
        <f t="shared" si="58"/>
        <v>0.67689873417721524</v>
      </c>
      <c r="AT160" s="9"/>
      <c r="AU160" s="9"/>
      <c r="AV160" s="64" t="str">
        <f>VLOOKUP($AC160,デモテーブル[#All],3,FALSE)</f>
        <v>1株式・投信等</v>
      </c>
      <c r="AW160" s="64" t="str">
        <f>VLOOKUP($AC160,デモテーブル[#All],4,FALSE)</f>
        <v>1株式</v>
      </c>
      <c r="AX160" s="64" t="str">
        <f>VLOOKUP($AC160,デモテーブル[#All],5,FALSE)</f>
        <v>製造業</v>
      </c>
      <c r="AY160" s="64" t="str">
        <f>VLOOKUP($AC160,デモテーブル[#All],6,FALSE)</f>
        <v>製造業・ゴム</v>
      </c>
      <c r="AZ160" s="64" t="str">
        <f>VLOOKUP($AC160,デモテーブル[#All],7,FALSE)</f>
        <v>01 日本円</v>
      </c>
    </row>
    <row r="161" spans="2:52">
      <c r="B161" s="6">
        <v>44697</v>
      </c>
      <c r="C161" s="7">
        <v>160</v>
      </c>
      <c r="D161" s="95" t="s">
        <v>39</v>
      </c>
      <c r="E161" s="98" t="s">
        <v>275</v>
      </c>
      <c r="F161" s="65"/>
      <c r="G161" s="33" t="s">
        <v>394</v>
      </c>
      <c r="H161" t="s">
        <v>395</v>
      </c>
      <c r="I161">
        <v>6</v>
      </c>
      <c r="J161" s="57">
        <v>1625</v>
      </c>
      <c r="K161" s="57">
        <v>2938</v>
      </c>
      <c r="L161" t="s">
        <v>396</v>
      </c>
      <c r="M161" t="s">
        <v>397</v>
      </c>
      <c r="N161" t="s">
        <v>398</v>
      </c>
      <c r="O161" s="4">
        <v>0.80800000000000005</v>
      </c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39" t="s">
        <v>67</v>
      </c>
      <c r="AB161" s="60"/>
      <c r="AC161" s="61" t="str">
        <f t="shared" si="57"/>
        <v>6087</v>
      </c>
      <c r="AD161" s="60" t="str">
        <f>VLOOKUP($AC161,デモテーブル[#All],2,FALSE)</f>
        <v>アビスト</v>
      </c>
      <c r="AE161" s="60"/>
      <c r="AF161" s="60">
        <f t="shared" si="59"/>
        <v>6</v>
      </c>
      <c r="AG161" s="60"/>
      <c r="AH161" s="60">
        <f t="shared" si="60"/>
        <v>1625</v>
      </c>
      <c r="AI161" s="60"/>
      <c r="AJ161" s="60">
        <f t="shared" si="61"/>
        <v>2938</v>
      </c>
      <c r="AK161" s="66"/>
      <c r="AL161" s="60"/>
      <c r="AM161" s="60"/>
      <c r="AN161" s="60">
        <f t="shared" si="62"/>
        <v>78</v>
      </c>
      <c r="AO161" s="60"/>
      <c r="AP161" s="62">
        <f t="shared" si="63"/>
        <v>17628</v>
      </c>
      <c r="AQ161" s="60"/>
      <c r="AR161" s="62">
        <f t="shared" si="64"/>
        <v>7878</v>
      </c>
      <c r="AS161" s="66">
        <f t="shared" si="58"/>
        <v>0.80800000000000005</v>
      </c>
      <c r="AT161" s="9"/>
      <c r="AU161" s="9"/>
      <c r="AV161" s="64" t="str">
        <f>VLOOKUP($AC161,デモテーブル[#All],3,FALSE)</f>
        <v>1株式・投信等</v>
      </c>
      <c r="AW161" s="64" t="str">
        <f>VLOOKUP($AC161,デモテーブル[#All],4,FALSE)</f>
        <v>1株式</v>
      </c>
      <c r="AX161" s="64" t="str">
        <f>VLOOKUP($AC161,デモテーブル[#All],5,FALSE)</f>
        <v>サービス</v>
      </c>
      <c r="AY161" s="64" t="str">
        <f>VLOOKUP($AC161,デモテーブル[#All],6,FALSE)</f>
        <v>サービス</v>
      </c>
      <c r="AZ161" s="64" t="str">
        <f>VLOOKUP($AC161,デモテーブル[#All],7,FALSE)</f>
        <v>01 日本円</v>
      </c>
    </row>
    <row r="162" spans="2:52">
      <c r="B162" s="6">
        <v>44697</v>
      </c>
      <c r="C162" s="7">
        <v>161</v>
      </c>
      <c r="D162" s="95" t="s">
        <v>39</v>
      </c>
      <c r="E162" s="98" t="s">
        <v>275</v>
      </c>
      <c r="F162" s="65"/>
      <c r="G162" s="33" t="s">
        <v>399</v>
      </c>
      <c r="H162" t="s">
        <v>400</v>
      </c>
      <c r="I162">
        <v>13</v>
      </c>
      <c r="J162" s="57">
        <v>776</v>
      </c>
      <c r="K162" s="57">
        <v>1099</v>
      </c>
      <c r="L162" t="s">
        <v>401</v>
      </c>
      <c r="M162" t="s">
        <v>402</v>
      </c>
      <c r="N162" t="s">
        <v>403</v>
      </c>
      <c r="O162" s="4">
        <v>0.41620000000000001</v>
      </c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39" t="s">
        <v>67</v>
      </c>
      <c r="AB162" s="60"/>
      <c r="AC162" s="61" t="str">
        <f t="shared" si="57"/>
        <v>6113</v>
      </c>
      <c r="AD162" s="60" t="str">
        <f>VLOOKUP($AC162,デモテーブル[#All],2,FALSE)</f>
        <v>アマダ</v>
      </c>
      <c r="AE162" s="60"/>
      <c r="AF162" s="60">
        <f t="shared" si="59"/>
        <v>13</v>
      </c>
      <c r="AG162" s="60"/>
      <c r="AH162" s="60">
        <f t="shared" si="60"/>
        <v>776</v>
      </c>
      <c r="AI162" s="60"/>
      <c r="AJ162" s="60">
        <f t="shared" si="61"/>
        <v>1099</v>
      </c>
      <c r="AK162" s="66"/>
      <c r="AL162" s="60"/>
      <c r="AM162" s="60"/>
      <c r="AN162" s="60">
        <f t="shared" si="62"/>
        <v>26</v>
      </c>
      <c r="AO162" s="60"/>
      <c r="AP162" s="62">
        <f t="shared" si="63"/>
        <v>14287</v>
      </c>
      <c r="AQ162" s="60"/>
      <c r="AR162" s="62">
        <f t="shared" si="64"/>
        <v>4199</v>
      </c>
      <c r="AS162" s="66">
        <f t="shared" si="58"/>
        <v>0.41623711340206188</v>
      </c>
      <c r="AT162" s="9"/>
      <c r="AU162" s="9"/>
      <c r="AV162" s="64" t="str">
        <f>VLOOKUP($AC162,デモテーブル[#All],3,FALSE)</f>
        <v>1株式・投信等</v>
      </c>
      <c r="AW162" s="64" t="str">
        <f>VLOOKUP($AC162,デモテーブル[#All],4,FALSE)</f>
        <v>1株式</v>
      </c>
      <c r="AX162" s="64" t="str">
        <f>VLOOKUP($AC162,デモテーブル[#All],5,FALSE)</f>
        <v>製造業</v>
      </c>
      <c r="AY162" s="64" t="str">
        <f>VLOOKUP($AC162,デモテーブル[#All],6,FALSE)</f>
        <v>製造業・機械</v>
      </c>
      <c r="AZ162" s="64" t="str">
        <f>VLOOKUP($AC162,デモテーブル[#All],7,FALSE)</f>
        <v>01 日本円</v>
      </c>
    </row>
    <row r="163" spans="2:52">
      <c r="B163" s="6">
        <v>44697</v>
      </c>
      <c r="C163" s="7">
        <v>162</v>
      </c>
      <c r="D163" s="95" t="s">
        <v>39</v>
      </c>
      <c r="E163" s="98" t="s">
        <v>275</v>
      </c>
      <c r="F163" s="65"/>
      <c r="G163" s="33" t="s">
        <v>404</v>
      </c>
      <c r="H163" t="s">
        <v>405</v>
      </c>
      <c r="I163">
        <v>5</v>
      </c>
      <c r="J163" s="57">
        <v>1715</v>
      </c>
      <c r="K163" s="57">
        <v>2845</v>
      </c>
      <c r="L163" t="s">
        <v>406</v>
      </c>
      <c r="M163" t="s">
        <v>407</v>
      </c>
      <c r="N163" t="s">
        <v>408</v>
      </c>
      <c r="O163" s="4">
        <v>0.65890000000000004</v>
      </c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39" t="s">
        <v>67</v>
      </c>
      <c r="AB163" s="60"/>
      <c r="AC163" s="61" t="str">
        <f t="shared" si="57"/>
        <v>6301</v>
      </c>
      <c r="AD163" s="60" t="str">
        <f>VLOOKUP($AC163,デモテーブル[#All],2,FALSE)</f>
        <v>小松製作所</v>
      </c>
      <c r="AE163" s="60"/>
      <c r="AF163" s="60">
        <f t="shared" si="59"/>
        <v>5</v>
      </c>
      <c r="AG163" s="60"/>
      <c r="AH163" s="60">
        <f t="shared" si="60"/>
        <v>1715</v>
      </c>
      <c r="AI163" s="60"/>
      <c r="AJ163" s="60">
        <f t="shared" si="61"/>
        <v>2845</v>
      </c>
      <c r="AK163" s="66"/>
      <c r="AL163" s="60"/>
      <c r="AM163" s="60"/>
      <c r="AN163" s="60">
        <f t="shared" si="62"/>
        <v>128</v>
      </c>
      <c r="AO163" s="60"/>
      <c r="AP163" s="62">
        <f t="shared" si="63"/>
        <v>14225</v>
      </c>
      <c r="AQ163" s="60"/>
      <c r="AR163" s="62">
        <f t="shared" si="64"/>
        <v>5650</v>
      </c>
      <c r="AS163" s="66">
        <f t="shared" si="58"/>
        <v>0.65889212827988342</v>
      </c>
      <c r="AT163" s="9"/>
      <c r="AU163" s="9"/>
      <c r="AV163" s="64" t="str">
        <f>VLOOKUP($AC163,デモテーブル[#All],3,FALSE)</f>
        <v>1株式・投信等</v>
      </c>
      <c r="AW163" s="64" t="str">
        <f>VLOOKUP($AC163,デモテーブル[#All],4,FALSE)</f>
        <v>1株式</v>
      </c>
      <c r="AX163" s="64" t="str">
        <f>VLOOKUP($AC163,デモテーブル[#All],5,FALSE)</f>
        <v>製造業</v>
      </c>
      <c r="AY163" s="64" t="str">
        <f>VLOOKUP($AC163,デモテーブル[#All],6,FALSE)</f>
        <v>製造業・機械</v>
      </c>
      <c r="AZ163" s="64" t="str">
        <f>VLOOKUP($AC163,デモテーブル[#All],7,FALSE)</f>
        <v>01 日本円</v>
      </c>
    </row>
    <row r="164" spans="2:52">
      <c r="B164" s="6">
        <v>44697</v>
      </c>
      <c r="C164" s="7">
        <v>163</v>
      </c>
      <c r="D164" s="95" t="s">
        <v>39</v>
      </c>
      <c r="E164" s="98" t="s">
        <v>275</v>
      </c>
      <c r="F164" s="65"/>
      <c r="G164" s="33" t="s">
        <v>409</v>
      </c>
      <c r="H164" t="s">
        <v>410</v>
      </c>
      <c r="I164">
        <v>8</v>
      </c>
      <c r="J164" s="57">
        <v>883</v>
      </c>
      <c r="K164" s="57">
        <v>1071</v>
      </c>
      <c r="L164" t="s">
        <v>411</v>
      </c>
      <c r="M164" t="s">
        <v>412</v>
      </c>
      <c r="N164" t="s">
        <v>413</v>
      </c>
      <c r="O164" s="4">
        <v>0.21290000000000001</v>
      </c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39" t="s">
        <v>67</v>
      </c>
      <c r="AB164" s="60"/>
      <c r="AC164" s="61" t="str">
        <f t="shared" si="57"/>
        <v>7820</v>
      </c>
      <c r="AD164" s="60" t="str">
        <f>VLOOKUP($AC164,デモテーブル[#All],2,FALSE)</f>
        <v>ニホンフラッシュ</v>
      </c>
      <c r="AE164" s="60"/>
      <c r="AF164" s="60">
        <f t="shared" si="59"/>
        <v>8</v>
      </c>
      <c r="AG164" s="60"/>
      <c r="AH164" s="60">
        <f t="shared" si="60"/>
        <v>883</v>
      </c>
      <c r="AI164" s="60"/>
      <c r="AJ164" s="60">
        <f t="shared" si="61"/>
        <v>1071</v>
      </c>
      <c r="AK164" s="66"/>
      <c r="AL164" s="60"/>
      <c r="AM164" s="60"/>
      <c r="AN164" s="60">
        <f t="shared" si="62"/>
        <v>64</v>
      </c>
      <c r="AO164" s="60"/>
      <c r="AP164" s="62">
        <f t="shared" si="63"/>
        <v>8568</v>
      </c>
      <c r="AQ164" s="60"/>
      <c r="AR164" s="62">
        <f t="shared" si="64"/>
        <v>1504</v>
      </c>
      <c r="AS164" s="66">
        <f t="shared" si="58"/>
        <v>0.21291053227633069</v>
      </c>
      <c r="AT164" s="9"/>
      <c r="AU164" s="9"/>
      <c r="AV164" s="64" t="str">
        <f>VLOOKUP($AC164,デモテーブル[#All],3,FALSE)</f>
        <v>1株式・投信等</v>
      </c>
      <c r="AW164" s="64" t="str">
        <f>VLOOKUP($AC164,デモテーブル[#All],4,FALSE)</f>
        <v>1株式</v>
      </c>
      <c r="AX164" s="64" t="str">
        <f>VLOOKUP($AC164,デモテーブル[#All],5,FALSE)</f>
        <v>製造業</v>
      </c>
      <c r="AY164" s="64" t="str">
        <f>VLOOKUP($AC164,デモテーブル[#All],6,FALSE)</f>
        <v>製造業・その他製品</v>
      </c>
      <c r="AZ164" s="64" t="str">
        <f>VLOOKUP($AC164,デモテーブル[#All],7,FALSE)</f>
        <v>01 日本円</v>
      </c>
    </row>
    <row r="165" spans="2:52">
      <c r="B165" s="6">
        <v>44697</v>
      </c>
      <c r="C165" s="7">
        <v>164</v>
      </c>
      <c r="D165" s="95" t="s">
        <v>39</v>
      </c>
      <c r="E165" s="98" t="s">
        <v>275</v>
      </c>
      <c r="F165" s="65"/>
      <c r="G165" s="33" t="s">
        <v>414</v>
      </c>
      <c r="H165" t="s">
        <v>415</v>
      </c>
      <c r="I165">
        <v>7</v>
      </c>
      <c r="J165" s="57">
        <v>1872</v>
      </c>
      <c r="K165" s="57">
        <v>2478</v>
      </c>
      <c r="L165" t="s">
        <v>416</v>
      </c>
      <c r="M165" t="s">
        <v>303</v>
      </c>
      <c r="N165" t="s">
        <v>417</v>
      </c>
      <c r="O165" s="4">
        <v>0.32369999999999999</v>
      </c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39" t="s">
        <v>67</v>
      </c>
      <c r="AB165" s="60"/>
      <c r="AC165" s="61" t="str">
        <f t="shared" si="57"/>
        <v>7995</v>
      </c>
      <c r="AD165" s="60" t="str">
        <f>VLOOKUP($AC165,デモテーブル[#All],2,FALSE)</f>
        <v>バルカー</v>
      </c>
      <c r="AE165" s="60"/>
      <c r="AF165" s="60">
        <f t="shared" si="59"/>
        <v>7</v>
      </c>
      <c r="AG165" s="60"/>
      <c r="AH165" s="60">
        <f t="shared" si="60"/>
        <v>1872</v>
      </c>
      <c r="AI165" s="60"/>
      <c r="AJ165" s="60">
        <f t="shared" si="61"/>
        <v>2478</v>
      </c>
      <c r="AK165" s="66"/>
      <c r="AL165" s="60"/>
      <c r="AM165" s="60"/>
      <c r="AN165" s="60">
        <f t="shared" si="62"/>
        <v>-350</v>
      </c>
      <c r="AO165" s="60"/>
      <c r="AP165" s="62">
        <f t="shared" si="63"/>
        <v>17346</v>
      </c>
      <c r="AQ165" s="60"/>
      <c r="AR165" s="62">
        <f t="shared" si="64"/>
        <v>4242</v>
      </c>
      <c r="AS165" s="66">
        <f t="shared" si="58"/>
        <v>0.32371794871794873</v>
      </c>
      <c r="AT165" s="9"/>
      <c r="AU165" s="9"/>
      <c r="AV165" s="64" t="str">
        <f>VLOOKUP($AC165,デモテーブル[#All],3,FALSE)</f>
        <v>1株式・投信等</v>
      </c>
      <c r="AW165" s="64" t="str">
        <f>VLOOKUP($AC165,デモテーブル[#All],4,FALSE)</f>
        <v>1株式</v>
      </c>
      <c r="AX165" s="64" t="str">
        <f>VLOOKUP($AC165,デモテーブル[#All],5,FALSE)</f>
        <v>化学</v>
      </c>
      <c r="AY165" s="64" t="str">
        <f>VLOOKUP($AC165,デモテーブル[#All],6,FALSE)</f>
        <v>化学</v>
      </c>
      <c r="AZ165" s="64" t="str">
        <f>VLOOKUP($AC165,デモテーブル[#All],7,FALSE)</f>
        <v>01 日本円</v>
      </c>
    </row>
    <row r="166" spans="2:52">
      <c r="B166" s="6">
        <v>44697</v>
      </c>
      <c r="C166" s="7">
        <v>165</v>
      </c>
      <c r="D166" s="95" t="s">
        <v>39</v>
      </c>
      <c r="E166" s="98" t="s">
        <v>275</v>
      </c>
      <c r="F166" s="65"/>
      <c r="J166" s="57"/>
      <c r="K166" s="57"/>
      <c r="O166" s="4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39" t="s">
        <v>67</v>
      </c>
      <c r="AB166" s="60"/>
      <c r="AC166" s="61" t="str">
        <f t="shared" ref="AC166:AC174" si="65">TEXT(G166,"@")</f>
        <v>0</v>
      </c>
      <c r="AD166" s="60" t="e">
        <f>VLOOKUP($AC166,デモテーブル[#All],2,FALSE)</f>
        <v>#N/A</v>
      </c>
      <c r="AE166" s="60"/>
      <c r="AF166" s="60">
        <f t="shared" ref="AF166:AF174" si="66">I166</f>
        <v>0</v>
      </c>
      <c r="AG166" s="60"/>
      <c r="AH166" s="60">
        <f t="shared" ref="AH166:AH174" si="67">J166</f>
        <v>0</v>
      </c>
      <c r="AI166" s="60"/>
      <c r="AJ166" s="60">
        <f t="shared" ref="AJ166:AJ174" si="68">K166</f>
        <v>0</v>
      </c>
      <c r="AK166" s="66"/>
      <c r="AL166" s="60"/>
      <c r="AM166" s="60"/>
      <c r="AN166" s="60" t="str">
        <f t="shared" ref="AN166:AN174" si="69">IF(M166="","",VALUE(LEFT(M166,FIND("円",M166)-1)))</f>
        <v/>
      </c>
      <c r="AO166" s="60"/>
      <c r="AP166" s="62" t="str">
        <f t="shared" ref="AP166:AP174" si="70">IF(L166="","",VALUE(LEFT(L166,FIND("円",L166)-1)))</f>
        <v/>
      </c>
      <c r="AQ166" s="60"/>
      <c r="AR166" s="62" t="str">
        <f t="shared" ref="AR166:AR174" si="71">IF(N166="","",VALUE(LEFT(N166,FIND("円",N166)-1)))</f>
        <v/>
      </c>
      <c r="AS166" s="66" t="e">
        <f t="shared" ref="AS166:AS174" si="72">AR166/(AP166-AR166)</f>
        <v>#VALUE!</v>
      </c>
      <c r="AT166" s="9"/>
      <c r="AU166" s="9"/>
      <c r="AV166" s="64" t="e">
        <f>VLOOKUP($AC166,デモテーブル[#All],3,FALSE)</f>
        <v>#N/A</v>
      </c>
      <c r="AW166" s="64" t="e">
        <f>VLOOKUP($AC166,デモテーブル[#All],4,FALSE)</f>
        <v>#N/A</v>
      </c>
      <c r="AX166" s="64" t="e">
        <f>VLOOKUP($AC166,デモテーブル[#All],5,FALSE)</f>
        <v>#N/A</v>
      </c>
      <c r="AY166" s="64" t="e">
        <f>VLOOKUP($AC166,デモテーブル[#All],6,FALSE)</f>
        <v>#N/A</v>
      </c>
      <c r="AZ166" s="64" t="e">
        <f>VLOOKUP($AC166,デモテーブル[#All],7,FALSE)</f>
        <v>#N/A</v>
      </c>
    </row>
    <row r="167" spans="2:52">
      <c r="B167" s="6">
        <v>44697</v>
      </c>
      <c r="C167" s="7">
        <v>166</v>
      </c>
      <c r="D167" s="95" t="s">
        <v>39</v>
      </c>
      <c r="E167" s="98" t="s">
        <v>275</v>
      </c>
      <c r="F167" s="65"/>
      <c r="J167" s="57"/>
      <c r="K167" s="57"/>
      <c r="O167" s="4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39" t="s">
        <v>67</v>
      </c>
      <c r="AB167" s="60"/>
      <c r="AC167" s="61" t="str">
        <f t="shared" si="65"/>
        <v>0</v>
      </c>
      <c r="AD167" s="60" t="e">
        <f>VLOOKUP($AC167,デモテーブル[#All],2,FALSE)</f>
        <v>#N/A</v>
      </c>
      <c r="AE167" s="60"/>
      <c r="AF167" s="60">
        <f t="shared" si="66"/>
        <v>0</v>
      </c>
      <c r="AG167" s="60"/>
      <c r="AH167" s="60">
        <f t="shared" si="67"/>
        <v>0</v>
      </c>
      <c r="AI167" s="60"/>
      <c r="AJ167" s="60">
        <f t="shared" si="68"/>
        <v>0</v>
      </c>
      <c r="AK167" s="66"/>
      <c r="AL167" s="60"/>
      <c r="AM167" s="60"/>
      <c r="AN167" s="60" t="str">
        <f t="shared" si="69"/>
        <v/>
      </c>
      <c r="AO167" s="60"/>
      <c r="AP167" s="62" t="str">
        <f t="shared" si="70"/>
        <v/>
      </c>
      <c r="AQ167" s="60"/>
      <c r="AR167" s="62" t="str">
        <f t="shared" si="71"/>
        <v/>
      </c>
      <c r="AS167" s="66" t="e">
        <f t="shared" si="72"/>
        <v>#VALUE!</v>
      </c>
      <c r="AT167" s="9"/>
      <c r="AU167" s="9"/>
      <c r="AV167" s="64" t="e">
        <f>VLOOKUP($AC167,デモテーブル[#All],3,FALSE)</f>
        <v>#N/A</v>
      </c>
      <c r="AW167" s="64" t="e">
        <f>VLOOKUP($AC167,デモテーブル[#All],4,FALSE)</f>
        <v>#N/A</v>
      </c>
      <c r="AX167" s="64" t="e">
        <f>VLOOKUP($AC167,デモテーブル[#All],5,FALSE)</f>
        <v>#N/A</v>
      </c>
      <c r="AY167" s="64" t="e">
        <f>VLOOKUP($AC167,デモテーブル[#All],6,FALSE)</f>
        <v>#N/A</v>
      </c>
      <c r="AZ167" s="64" t="e">
        <f>VLOOKUP($AC167,デモテーブル[#All],7,FALSE)</f>
        <v>#N/A</v>
      </c>
    </row>
    <row r="168" spans="2:52">
      <c r="B168" s="6">
        <v>44697</v>
      </c>
      <c r="C168" s="7">
        <v>167</v>
      </c>
      <c r="D168" s="95" t="s">
        <v>39</v>
      </c>
      <c r="E168" s="98" t="s">
        <v>275</v>
      </c>
      <c r="F168" s="65"/>
      <c r="G168" s="65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39" t="s">
        <v>67</v>
      </c>
      <c r="AB168" s="60"/>
      <c r="AC168" s="61" t="str">
        <f t="shared" si="65"/>
        <v>0</v>
      </c>
      <c r="AD168" s="60" t="e">
        <f>VLOOKUP($AC168,デモテーブル[#All],2,FALSE)</f>
        <v>#N/A</v>
      </c>
      <c r="AE168" s="60"/>
      <c r="AF168" s="60">
        <f t="shared" si="66"/>
        <v>0</v>
      </c>
      <c r="AG168" s="60"/>
      <c r="AH168" s="60">
        <f t="shared" si="67"/>
        <v>0</v>
      </c>
      <c r="AI168" s="60"/>
      <c r="AJ168" s="60">
        <f t="shared" si="68"/>
        <v>0</v>
      </c>
      <c r="AK168" s="66"/>
      <c r="AL168" s="60"/>
      <c r="AM168" s="60"/>
      <c r="AN168" s="60" t="str">
        <f t="shared" si="69"/>
        <v/>
      </c>
      <c r="AO168" s="60"/>
      <c r="AP168" s="62" t="str">
        <f t="shared" si="70"/>
        <v/>
      </c>
      <c r="AQ168" s="60"/>
      <c r="AR168" s="62" t="str">
        <f t="shared" si="71"/>
        <v/>
      </c>
      <c r="AS168" s="66" t="e">
        <f t="shared" si="72"/>
        <v>#VALUE!</v>
      </c>
      <c r="AT168" s="9"/>
      <c r="AU168" s="9"/>
      <c r="AV168" s="64" t="e">
        <f>VLOOKUP($AC168,デモテーブル[#All],3,FALSE)</f>
        <v>#N/A</v>
      </c>
      <c r="AW168" s="64" t="e">
        <f>VLOOKUP($AC168,デモテーブル[#All],4,FALSE)</f>
        <v>#N/A</v>
      </c>
      <c r="AX168" s="64" t="e">
        <f>VLOOKUP($AC168,デモテーブル[#All],5,FALSE)</f>
        <v>#N/A</v>
      </c>
      <c r="AY168" s="64" t="e">
        <f>VLOOKUP($AC168,デモテーブル[#All],6,FALSE)</f>
        <v>#N/A</v>
      </c>
      <c r="AZ168" s="64" t="e">
        <f>VLOOKUP($AC168,デモテーブル[#All],7,FALSE)</f>
        <v>#N/A</v>
      </c>
    </row>
    <row r="169" spans="2:52">
      <c r="B169" s="6">
        <v>44697</v>
      </c>
      <c r="C169" s="7">
        <v>168</v>
      </c>
      <c r="D169" s="95" t="s">
        <v>39</v>
      </c>
      <c r="E169" s="98" t="s">
        <v>275</v>
      </c>
      <c r="F169" s="65"/>
      <c r="G169" s="65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39" t="s">
        <v>67</v>
      </c>
      <c r="AB169" s="60"/>
      <c r="AC169" s="61" t="str">
        <f t="shared" si="65"/>
        <v>0</v>
      </c>
      <c r="AD169" s="60" t="e">
        <f>VLOOKUP($AC169,デモテーブル[#All],2,FALSE)</f>
        <v>#N/A</v>
      </c>
      <c r="AE169" s="60"/>
      <c r="AF169" s="60">
        <f t="shared" si="66"/>
        <v>0</v>
      </c>
      <c r="AG169" s="60"/>
      <c r="AH169" s="60">
        <f t="shared" si="67"/>
        <v>0</v>
      </c>
      <c r="AI169" s="60"/>
      <c r="AJ169" s="60">
        <f t="shared" si="68"/>
        <v>0</v>
      </c>
      <c r="AK169" s="66"/>
      <c r="AL169" s="60"/>
      <c r="AM169" s="60"/>
      <c r="AN169" s="60" t="str">
        <f t="shared" si="69"/>
        <v/>
      </c>
      <c r="AO169" s="60"/>
      <c r="AP169" s="62" t="str">
        <f t="shared" si="70"/>
        <v/>
      </c>
      <c r="AQ169" s="60"/>
      <c r="AR169" s="62" t="str">
        <f t="shared" si="71"/>
        <v/>
      </c>
      <c r="AS169" s="66" t="e">
        <f t="shared" si="72"/>
        <v>#VALUE!</v>
      </c>
      <c r="AT169" s="9"/>
      <c r="AU169" s="9"/>
      <c r="AV169" s="64" t="e">
        <f>VLOOKUP($AC169,デモテーブル[#All],3,FALSE)</f>
        <v>#N/A</v>
      </c>
      <c r="AW169" s="64" t="e">
        <f>VLOOKUP($AC169,デモテーブル[#All],4,FALSE)</f>
        <v>#N/A</v>
      </c>
      <c r="AX169" s="64" t="e">
        <f>VLOOKUP($AC169,デモテーブル[#All],5,FALSE)</f>
        <v>#N/A</v>
      </c>
      <c r="AY169" s="64" t="e">
        <f>VLOOKUP($AC169,デモテーブル[#All],6,FALSE)</f>
        <v>#N/A</v>
      </c>
      <c r="AZ169" s="64" t="e">
        <f>VLOOKUP($AC169,デモテーブル[#All],7,FALSE)</f>
        <v>#N/A</v>
      </c>
    </row>
    <row r="170" spans="2:52">
      <c r="B170" s="6">
        <v>44697</v>
      </c>
      <c r="C170" s="7">
        <v>169</v>
      </c>
      <c r="D170" s="95" t="s">
        <v>39</v>
      </c>
      <c r="E170" s="98" t="s">
        <v>275</v>
      </c>
      <c r="F170" s="65"/>
      <c r="G170" s="65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39" t="s">
        <v>67</v>
      </c>
      <c r="AB170" s="60"/>
      <c r="AC170" s="61" t="str">
        <f t="shared" si="65"/>
        <v>0</v>
      </c>
      <c r="AD170" s="60" t="e">
        <f>VLOOKUP($AC170,デモテーブル[#All],2,FALSE)</f>
        <v>#N/A</v>
      </c>
      <c r="AE170" s="60"/>
      <c r="AF170" s="60">
        <f t="shared" si="66"/>
        <v>0</v>
      </c>
      <c r="AG170" s="60"/>
      <c r="AH170" s="60">
        <f t="shared" si="67"/>
        <v>0</v>
      </c>
      <c r="AI170" s="60"/>
      <c r="AJ170" s="60">
        <f t="shared" si="68"/>
        <v>0</v>
      </c>
      <c r="AK170" s="66"/>
      <c r="AL170" s="60"/>
      <c r="AM170" s="60"/>
      <c r="AN170" s="60" t="str">
        <f t="shared" si="69"/>
        <v/>
      </c>
      <c r="AO170" s="60"/>
      <c r="AP170" s="62" t="str">
        <f t="shared" si="70"/>
        <v/>
      </c>
      <c r="AQ170" s="60"/>
      <c r="AR170" s="62" t="str">
        <f t="shared" si="71"/>
        <v/>
      </c>
      <c r="AS170" s="66" t="e">
        <f t="shared" si="72"/>
        <v>#VALUE!</v>
      </c>
      <c r="AT170" s="9"/>
      <c r="AU170" s="9"/>
      <c r="AV170" s="64" t="e">
        <f>VLOOKUP($AC170,デモテーブル[#All],3,FALSE)</f>
        <v>#N/A</v>
      </c>
      <c r="AW170" s="64" t="e">
        <f>VLOOKUP($AC170,デモテーブル[#All],4,FALSE)</f>
        <v>#N/A</v>
      </c>
      <c r="AX170" s="64" t="e">
        <f>VLOOKUP($AC170,デモテーブル[#All],5,FALSE)</f>
        <v>#N/A</v>
      </c>
      <c r="AY170" s="64" t="e">
        <f>VLOOKUP($AC170,デモテーブル[#All],6,FALSE)</f>
        <v>#N/A</v>
      </c>
      <c r="AZ170" s="64" t="e">
        <f>VLOOKUP($AC170,デモテーブル[#All],7,FALSE)</f>
        <v>#N/A</v>
      </c>
    </row>
    <row r="171" spans="2:52">
      <c r="B171" s="6">
        <v>44697</v>
      </c>
      <c r="C171" s="7">
        <v>170</v>
      </c>
      <c r="D171" s="95" t="s">
        <v>39</v>
      </c>
      <c r="E171" s="98" t="s">
        <v>275</v>
      </c>
      <c r="F171" s="65"/>
      <c r="G171" s="65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39" t="s">
        <v>67</v>
      </c>
      <c r="AB171" s="60"/>
      <c r="AC171" s="61" t="str">
        <f t="shared" si="65"/>
        <v>0</v>
      </c>
      <c r="AD171" s="60" t="e">
        <f>VLOOKUP($AC171,デモテーブル[#All],2,FALSE)</f>
        <v>#N/A</v>
      </c>
      <c r="AE171" s="60"/>
      <c r="AF171" s="60">
        <f t="shared" si="66"/>
        <v>0</v>
      </c>
      <c r="AG171" s="60"/>
      <c r="AH171" s="60">
        <f t="shared" si="67"/>
        <v>0</v>
      </c>
      <c r="AI171" s="60"/>
      <c r="AJ171" s="60">
        <f t="shared" si="68"/>
        <v>0</v>
      </c>
      <c r="AK171" s="66"/>
      <c r="AL171" s="60"/>
      <c r="AM171" s="60"/>
      <c r="AN171" s="60" t="str">
        <f t="shared" si="69"/>
        <v/>
      </c>
      <c r="AO171" s="60"/>
      <c r="AP171" s="62" t="str">
        <f t="shared" si="70"/>
        <v/>
      </c>
      <c r="AQ171" s="60"/>
      <c r="AR171" s="62" t="str">
        <f t="shared" si="71"/>
        <v/>
      </c>
      <c r="AS171" s="66" t="e">
        <f t="shared" si="72"/>
        <v>#VALUE!</v>
      </c>
      <c r="AT171" s="9"/>
      <c r="AU171" s="9"/>
      <c r="AV171" s="64" t="e">
        <f>VLOOKUP($AC171,デモテーブル[#All],3,FALSE)</f>
        <v>#N/A</v>
      </c>
      <c r="AW171" s="64" t="e">
        <f>VLOOKUP($AC171,デモテーブル[#All],4,FALSE)</f>
        <v>#N/A</v>
      </c>
      <c r="AX171" s="64" t="e">
        <f>VLOOKUP($AC171,デモテーブル[#All],5,FALSE)</f>
        <v>#N/A</v>
      </c>
      <c r="AY171" s="64" t="e">
        <f>VLOOKUP($AC171,デモテーブル[#All],6,FALSE)</f>
        <v>#N/A</v>
      </c>
      <c r="AZ171" s="64" t="e">
        <f>VLOOKUP($AC171,デモテーブル[#All],7,FALSE)</f>
        <v>#N/A</v>
      </c>
    </row>
    <row r="172" spans="2:52">
      <c r="B172" s="6">
        <v>44697</v>
      </c>
      <c r="C172" s="7">
        <v>171</v>
      </c>
      <c r="D172" s="95" t="s">
        <v>39</v>
      </c>
      <c r="E172" s="98" t="s">
        <v>275</v>
      </c>
      <c r="F172" s="65"/>
      <c r="G172" s="65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39" t="s">
        <v>67</v>
      </c>
      <c r="AB172" s="60"/>
      <c r="AC172" s="61" t="str">
        <f t="shared" si="65"/>
        <v>0</v>
      </c>
      <c r="AD172" s="60" t="e">
        <f>VLOOKUP($AC172,デモテーブル[#All],2,FALSE)</f>
        <v>#N/A</v>
      </c>
      <c r="AE172" s="60"/>
      <c r="AF172" s="60">
        <f t="shared" si="66"/>
        <v>0</v>
      </c>
      <c r="AG172" s="60"/>
      <c r="AH172" s="60">
        <f t="shared" si="67"/>
        <v>0</v>
      </c>
      <c r="AI172" s="60"/>
      <c r="AJ172" s="60">
        <f t="shared" si="68"/>
        <v>0</v>
      </c>
      <c r="AK172" s="66"/>
      <c r="AL172" s="60"/>
      <c r="AM172" s="60"/>
      <c r="AN172" s="60" t="str">
        <f t="shared" si="69"/>
        <v/>
      </c>
      <c r="AO172" s="60"/>
      <c r="AP172" s="62" t="str">
        <f t="shared" si="70"/>
        <v/>
      </c>
      <c r="AQ172" s="60"/>
      <c r="AR172" s="62" t="str">
        <f t="shared" si="71"/>
        <v/>
      </c>
      <c r="AS172" s="66" t="e">
        <f t="shared" si="72"/>
        <v>#VALUE!</v>
      </c>
      <c r="AT172" s="9"/>
      <c r="AU172" s="9"/>
      <c r="AV172" s="64" t="e">
        <f>VLOOKUP($AC172,デモテーブル[#All],3,FALSE)</f>
        <v>#N/A</v>
      </c>
      <c r="AW172" s="64" t="e">
        <f>VLOOKUP($AC172,デモテーブル[#All],4,FALSE)</f>
        <v>#N/A</v>
      </c>
      <c r="AX172" s="64" t="e">
        <f>VLOOKUP($AC172,デモテーブル[#All],5,FALSE)</f>
        <v>#N/A</v>
      </c>
      <c r="AY172" s="64" t="e">
        <f>VLOOKUP($AC172,デモテーブル[#All],6,FALSE)</f>
        <v>#N/A</v>
      </c>
      <c r="AZ172" s="64" t="e">
        <f>VLOOKUP($AC172,デモテーブル[#All],7,FALSE)</f>
        <v>#N/A</v>
      </c>
    </row>
    <row r="173" spans="2:52">
      <c r="B173" s="6">
        <v>44697</v>
      </c>
      <c r="C173" s="7">
        <v>172</v>
      </c>
      <c r="D173" s="95" t="s">
        <v>39</v>
      </c>
      <c r="E173" s="98" t="s">
        <v>275</v>
      </c>
      <c r="F173" s="65"/>
      <c r="G173" s="65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39" t="s">
        <v>67</v>
      </c>
      <c r="AB173" s="60"/>
      <c r="AC173" s="61" t="str">
        <f t="shared" si="65"/>
        <v>0</v>
      </c>
      <c r="AD173" s="60" t="e">
        <f>VLOOKUP($AC173,デモテーブル[#All],2,FALSE)</f>
        <v>#N/A</v>
      </c>
      <c r="AE173" s="60"/>
      <c r="AF173" s="60">
        <f t="shared" si="66"/>
        <v>0</v>
      </c>
      <c r="AG173" s="60"/>
      <c r="AH173" s="60">
        <f t="shared" si="67"/>
        <v>0</v>
      </c>
      <c r="AI173" s="60"/>
      <c r="AJ173" s="60">
        <f t="shared" si="68"/>
        <v>0</v>
      </c>
      <c r="AK173" s="66"/>
      <c r="AL173" s="60"/>
      <c r="AM173" s="60"/>
      <c r="AN173" s="60" t="str">
        <f t="shared" si="69"/>
        <v/>
      </c>
      <c r="AO173" s="60"/>
      <c r="AP173" s="62" t="str">
        <f t="shared" si="70"/>
        <v/>
      </c>
      <c r="AQ173" s="60"/>
      <c r="AR173" s="62" t="str">
        <f t="shared" si="71"/>
        <v/>
      </c>
      <c r="AS173" s="66" t="e">
        <f t="shared" si="72"/>
        <v>#VALUE!</v>
      </c>
      <c r="AT173" s="9"/>
      <c r="AU173" s="9"/>
      <c r="AV173" s="64" t="e">
        <f>VLOOKUP($AC173,デモテーブル[#All],3,FALSE)</f>
        <v>#N/A</v>
      </c>
      <c r="AW173" s="64" t="e">
        <f>VLOOKUP($AC173,デモテーブル[#All],4,FALSE)</f>
        <v>#N/A</v>
      </c>
      <c r="AX173" s="64" t="e">
        <f>VLOOKUP($AC173,デモテーブル[#All],5,FALSE)</f>
        <v>#N/A</v>
      </c>
      <c r="AY173" s="64" t="e">
        <f>VLOOKUP($AC173,デモテーブル[#All],6,FALSE)</f>
        <v>#N/A</v>
      </c>
      <c r="AZ173" s="64" t="e">
        <f>VLOOKUP($AC173,デモテーブル[#All],7,FALSE)</f>
        <v>#N/A</v>
      </c>
    </row>
    <row r="174" spans="2:52">
      <c r="B174" s="6">
        <v>44697</v>
      </c>
      <c r="C174" s="7">
        <v>173</v>
      </c>
      <c r="D174" s="95" t="s">
        <v>39</v>
      </c>
      <c r="E174" s="98" t="s">
        <v>275</v>
      </c>
      <c r="F174" s="65"/>
      <c r="G174" s="65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39" t="s">
        <v>67</v>
      </c>
      <c r="AB174" s="60"/>
      <c r="AC174" s="61" t="str">
        <f t="shared" si="65"/>
        <v>0</v>
      </c>
      <c r="AD174" s="60" t="e">
        <f>VLOOKUP($AC174,デモテーブル[#All],2,FALSE)</f>
        <v>#N/A</v>
      </c>
      <c r="AE174" s="60"/>
      <c r="AF174" s="60">
        <f t="shared" si="66"/>
        <v>0</v>
      </c>
      <c r="AG174" s="60"/>
      <c r="AH174" s="60">
        <f t="shared" si="67"/>
        <v>0</v>
      </c>
      <c r="AI174" s="60"/>
      <c r="AJ174" s="60">
        <f t="shared" si="68"/>
        <v>0</v>
      </c>
      <c r="AK174" s="66"/>
      <c r="AL174" s="60"/>
      <c r="AM174" s="60"/>
      <c r="AN174" s="60" t="str">
        <f t="shared" si="69"/>
        <v/>
      </c>
      <c r="AO174" s="60"/>
      <c r="AP174" s="62" t="str">
        <f t="shared" si="70"/>
        <v/>
      </c>
      <c r="AQ174" s="60"/>
      <c r="AR174" s="62" t="str">
        <f t="shared" si="71"/>
        <v/>
      </c>
      <c r="AS174" s="66" t="e">
        <f t="shared" si="72"/>
        <v>#VALUE!</v>
      </c>
      <c r="AT174" s="9"/>
      <c r="AU174" s="9"/>
      <c r="AV174" s="64" t="e">
        <f>VLOOKUP($AC174,デモテーブル[#All],3,FALSE)</f>
        <v>#N/A</v>
      </c>
      <c r="AW174" s="64" t="e">
        <f>VLOOKUP($AC174,デモテーブル[#All],4,FALSE)</f>
        <v>#N/A</v>
      </c>
      <c r="AX174" s="64" t="e">
        <f>VLOOKUP($AC174,デモテーブル[#All],5,FALSE)</f>
        <v>#N/A</v>
      </c>
      <c r="AY174" s="64" t="e">
        <f>VLOOKUP($AC174,デモテーブル[#All],6,FALSE)</f>
        <v>#N/A</v>
      </c>
      <c r="AZ174" s="64" t="e">
        <f>VLOOKUP($AC174,デモテーブル[#All],7,FALSE)</f>
        <v>#N/A</v>
      </c>
    </row>
    <row r="175" spans="2:52">
      <c r="B175" s="6">
        <v>44697</v>
      </c>
      <c r="C175" s="7">
        <v>174</v>
      </c>
      <c r="D175" s="95" t="s">
        <v>39</v>
      </c>
      <c r="E175" s="96"/>
      <c r="F175" s="67" t="s">
        <v>462</v>
      </c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8"/>
      <c r="AB175" s="69"/>
      <c r="AC175" s="70"/>
      <c r="AD175" s="69"/>
      <c r="AE175" s="69"/>
      <c r="AF175" s="69"/>
      <c r="AG175" s="69"/>
      <c r="AH175" s="71"/>
      <c r="AI175" s="69"/>
      <c r="AJ175" s="69"/>
      <c r="AK175" s="72"/>
      <c r="AL175" s="69"/>
      <c r="AM175" s="69"/>
      <c r="AN175" s="69"/>
      <c r="AO175" s="69"/>
      <c r="AP175" s="160"/>
      <c r="AQ175" s="69"/>
      <c r="AR175" s="160"/>
      <c r="AS175" s="158"/>
      <c r="AT175" s="9"/>
      <c r="AU175" s="9"/>
      <c r="AV175" s="69"/>
      <c r="AW175" s="69"/>
      <c r="AX175" s="69"/>
      <c r="AY175" s="69"/>
      <c r="AZ175" s="69" t="s">
        <v>462</v>
      </c>
    </row>
    <row r="177" spans="12:45" ht="19.5" thickBot="1">
      <c r="N177" s="74"/>
      <c r="P177" s="75"/>
      <c r="Q177" s="4"/>
      <c r="AF177" s="131"/>
      <c r="AG177" s="131"/>
      <c r="AH177" s="77"/>
      <c r="AJ177" s="77"/>
      <c r="AK177" s="46"/>
      <c r="AN177" s="131"/>
      <c r="AO177" s="131"/>
      <c r="AP177" s="77" t="s">
        <v>708</v>
      </c>
      <c r="AR177" s="77" t="s">
        <v>709</v>
      </c>
      <c r="AS177" s="159" t="s">
        <v>815</v>
      </c>
    </row>
    <row r="178" spans="12:45" ht="19.5" thickBot="1">
      <c r="L178" s="78"/>
      <c r="N178" s="78"/>
      <c r="P178" s="78"/>
      <c r="Q178" s="79"/>
      <c r="AF178" s="131"/>
      <c r="AG178" s="131"/>
      <c r="AH178" s="77"/>
      <c r="AJ178" s="77"/>
      <c r="AK178" s="46"/>
      <c r="AN178" s="131"/>
      <c r="AO178" s="131"/>
      <c r="AP178" s="132">
        <f>SUBTOTAL(9,$AP$2:$AP$175)</f>
        <v>9432688</v>
      </c>
      <c r="AQ178" s="80"/>
      <c r="AR178" s="253">
        <f>SUBTOTAL(9,$AR$2:$AR$175)</f>
        <v>639994</v>
      </c>
      <c r="AS178" s="254">
        <f t="shared" ref="AS178" si="73">AR178/(AP178-AR178)</f>
        <v>7.2787020678758974E-2</v>
      </c>
    </row>
    <row r="179" spans="12:45">
      <c r="AF179" s="131"/>
      <c r="AG179" s="131"/>
    </row>
  </sheetData>
  <sheetProtection selectLockedCells="1"/>
  <autoFilter ref="A1:AZ175" xr:uid="{00000000-0009-0000-0000-000000000000}"/>
  <mergeCells count="24">
    <mergeCell ref="I29:I30"/>
    <mergeCell ref="J29:J30"/>
    <mergeCell ref="K29:K30"/>
    <mergeCell ref="L29:L30"/>
    <mergeCell ref="M29:M30"/>
    <mergeCell ref="N68:N69"/>
    <mergeCell ref="O68:O69"/>
    <mergeCell ref="P68:P69"/>
    <mergeCell ref="O29:O30"/>
    <mergeCell ref="P29:P30"/>
    <mergeCell ref="N29:N30"/>
    <mergeCell ref="I68:I69"/>
    <mergeCell ref="J68:J69"/>
    <mergeCell ref="K68:K69"/>
    <mergeCell ref="L68:L69"/>
    <mergeCell ref="M68:M69"/>
    <mergeCell ref="P134:P135"/>
    <mergeCell ref="I134:I135"/>
    <mergeCell ref="J134:J135"/>
    <mergeCell ref="K134:K135"/>
    <mergeCell ref="L134:L135"/>
    <mergeCell ref="M134:M135"/>
    <mergeCell ref="N134:N135"/>
    <mergeCell ref="O134:O135"/>
  </mergeCells>
  <phoneticPr fontId="3"/>
  <hyperlinks>
    <hyperlink ref="G21" r:id="rId1" display="https://moneyforward.com/accounts/show/aTl3rewj2uJV-_RaZJQlYA" xr:uid="{B59C5798-AFB4-48D7-821D-36654DA0C990}"/>
    <hyperlink ref="H21" r:id="rId2" display="https://moneyforward.com/accounts/show/aTl3rewj2uJV-_RaZJQlYA" xr:uid="{A76EA578-04F6-46AF-9AA4-D8215CED60D3}"/>
    <hyperlink ref="G60" r:id="rId3" display="https://moneyforward.com/accounts/show/0xPP-c2tui0nxfGWg5tcnw" xr:uid="{D6B7EEC1-8802-4F51-8D7E-2C066C26C0D2}"/>
    <hyperlink ref="H60" r:id="rId4" display="https://moneyforward.com/accounts/show/0xPP-c2tui0nxfGWg5tcnw" xr:uid="{05A774FA-4682-4FD6-BB32-68B8C1EB72D3}"/>
    <hyperlink ref="H128" r:id="rId5" display="https://moneyforward.com/accounts/show/0xPP-c2tui0nxfGWg5tcnw" xr:uid="{8BD6EA08-4241-4CD7-B6C1-0281A5470C0B}"/>
    <hyperlink ref="G128" r:id="rId6" display="https://moneyforward.com/accounts/show/0xPP-c2tui0nxfGWg5tcnw" xr:uid="{F46B02F0-A37A-4323-A7FD-135CB6DC6530}"/>
  </hyperlinks>
  <pageMargins left="0.7" right="0.7" top="0.48" bottom="0.48" header="0.3" footer="0.3"/>
  <pageSetup paperSize="9" orientation="portrait" r:id="rId7"/>
  <legacy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9A714-9858-4233-9870-7E0F143577D4}">
  <sheetPr>
    <tabColor rgb="FFFFC000"/>
    <pageSetUpPr fitToPage="1"/>
  </sheetPr>
  <dimension ref="B1:O132"/>
  <sheetViews>
    <sheetView showGridLines="0" tabSelected="1" topLeftCell="A16" zoomScale="70" zoomScaleNormal="70" workbookViewId="0">
      <selection activeCell="C25" sqref="C25"/>
    </sheetView>
  </sheetViews>
  <sheetFormatPr defaultRowHeight="18.75"/>
  <cols>
    <col min="2" max="2" width="21" bestFit="1" customWidth="1"/>
    <col min="3" max="3" width="21.375" bestFit="1" customWidth="1"/>
    <col min="4" max="4" width="17.5" bestFit="1" customWidth="1"/>
    <col min="5" max="5" width="19.25" bestFit="1" customWidth="1"/>
    <col min="6" max="6" width="14.625" bestFit="1" customWidth="1"/>
    <col min="7" max="7" width="4.5" customWidth="1"/>
    <col min="8" max="8" width="15.75" style="181" customWidth="1"/>
    <col min="9" max="9" width="15.375" style="182" customWidth="1"/>
    <col min="10" max="10" width="12.625" style="185" customWidth="1"/>
    <col min="11" max="11" width="6.5" style="181" customWidth="1"/>
    <col min="12" max="12" width="12.125" customWidth="1"/>
    <col min="13" max="13" width="29" bestFit="1" customWidth="1"/>
    <col min="14" max="14" width="23.125" bestFit="1" customWidth="1"/>
    <col min="15" max="15" width="18" customWidth="1"/>
    <col min="16" max="16" width="23.125" bestFit="1" customWidth="1"/>
    <col min="17" max="17" width="29" bestFit="1" customWidth="1"/>
    <col min="18" max="18" width="23.125" bestFit="1" customWidth="1"/>
    <col min="19" max="19" width="29" bestFit="1" customWidth="1"/>
    <col min="20" max="20" width="23.125" bestFit="1" customWidth="1"/>
    <col min="21" max="21" width="29" bestFit="1" customWidth="1"/>
    <col min="22" max="22" width="23.125" bestFit="1" customWidth="1"/>
    <col min="23" max="23" width="29" bestFit="1" customWidth="1"/>
    <col min="24" max="24" width="23.125" bestFit="1" customWidth="1"/>
    <col min="25" max="25" width="29" bestFit="1" customWidth="1"/>
    <col min="26" max="26" width="30.625" bestFit="1" customWidth="1"/>
    <col min="27" max="27" width="36.5" bestFit="1" customWidth="1"/>
  </cols>
  <sheetData>
    <row r="1" spans="3:12">
      <c r="J1" s="181"/>
    </row>
    <row r="2" spans="3:12">
      <c r="C2" s="133"/>
      <c r="J2" s="181"/>
    </row>
    <row r="4" spans="3:12">
      <c r="J4" s="181"/>
      <c r="L4" s="183"/>
    </row>
    <row r="5" spans="3:12">
      <c r="J5" s="181"/>
    </row>
    <row r="6" spans="3:12" ht="30">
      <c r="D6" s="184" t="s">
        <v>743</v>
      </c>
      <c r="J6" s="181"/>
    </row>
    <row r="7" spans="3:12">
      <c r="J7" s="181"/>
    </row>
    <row r="8" spans="3:12">
      <c r="J8" s="181"/>
    </row>
    <row r="9" spans="3:12">
      <c r="J9" s="181"/>
    </row>
    <row r="10" spans="3:12">
      <c r="J10" s="181"/>
    </row>
    <row r="11" spans="3:12">
      <c r="J11" s="181"/>
    </row>
    <row r="12" spans="3:12">
      <c r="J12" s="181"/>
    </row>
    <row r="13" spans="3:12">
      <c r="J13" s="181"/>
    </row>
    <row r="14" spans="3:12">
      <c r="J14" s="181"/>
    </row>
    <row r="15" spans="3:12">
      <c r="J15" s="181"/>
    </row>
    <row r="16" spans="3:12">
      <c r="J16" s="181"/>
    </row>
    <row r="18" spans="2:12">
      <c r="B18" s="137" t="s">
        <v>714</v>
      </c>
      <c r="C18" t="s">
        <v>39</v>
      </c>
    </row>
    <row r="19" spans="2:12">
      <c r="B19" s="137" t="s">
        <v>713</v>
      </c>
      <c r="C19" s="133">
        <v>44697</v>
      </c>
    </row>
    <row r="20" spans="2:12">
      <c r="I20" s="186"/>
      <c r="J20" s="187"/>
    </row>
    <row r="21" spans="2:12">
      <c r="C21" s="137" t="s">
        <v>715</v>
      </c>
      <c r="I21" s="186"/>
      <c r="J21" s="187"/>
    </row>
    <row r="22" spans="2:12" ht="19.5" thickBot="1">
      <c r="B22" s="137" t="s">
        <v>716</v>
      </c>
      <c r="C22" s="256" t="s">
        <v>744</v>
      </c>
      <c r="D22" t="s">
        <v>816</v>
      </c>
      <c r="E22" t="s">
        <v>745</v>
      </c>
      <c r="F22" t="s">
        <v>826</v>
      </c>
      <c r="I22" s="186"/>
      <c r="J22" s="187"/>
    </row>
    <row r="23" spans="2:12">
      <c r="B23" s="134" t="s">
        <v>717</v>
      </c>
      <c r="C23" s="256">
        <v>4487867</v>
      </c>
      <c r="D23" s="4">
        <v>0.47577816630847963</v>
      </c>
      <c r="E23" s="257">
        <v>656047</v>
      </c>
      <c r="F23" s="4">
        <v>0.17121028649571221</v>
      </c>
      <c r="H23" s="188" t="s">
        <v>717</v>
      </c>
      <c r="I23" s="189"/>
      <c r="J23" s="190">
        <f>GETPIVOTDATA("合計 / 時価評価額[円]",$B$21,"3区分・大","1株式・投信等")</f>
        <v>4487867</v>
      </c>
      <c r="K23" s="191"/>
      <c r="L23" s="135"/>
    </row>
    <row r="24" spans="2:12">
      <c r="B24" s="136" t="s">
        <v>718</v>
      </c>
      <c r="C24" s="256">
        <v>3960854</v>
      </c>
      <c r="D24" s="4">
        <v>0.41990724171095239</v>
      </c>
      <c r="E24" s="257">
        <v>632663</v>
      </c>
      <c r="F24" s="4">
        <v>0.19009215516777733</v>
      </c>
      <c r="H24" s="192" t="s">
        <v>718</v>
      </c>
      <c r="I24" s="193">
        <f>GETPIVOTDATA("合計 / 時価評価額[円]",$B$21,"3区分・大","1株式・投信等","3区分・中","1株式")</f>
        <v>3960854</v>
      </c>
      <c r="J24" s="194"/>
      <c r="K24" s="191"/>
      <c r="L24" s="135"/>
    </row>
    <row r="25" spans="2:12">
      <c r="B25" s="136" t="s">
        <v>719</v>
      </c>
      <c r="C25" s="256">
        <v>527013</v>
      </c>
      <c r="D25" s="4">
        <v>5.5870924597527238E-2</v>
      </c>
      <c r="E25" s="257">
        <v>23384</v>
      </c>
      <c r="F25" s="4">
        <v>4.6431003774603928E-2</v>
      </c>
      <c r="H25" s="192" t="s">
        <v>719</v>
      </c>
      <c r="I25" s="193">
        <f>GETPIVOTDATA("合計 / 時価評価額[円]",$B$21,"3区分・大","1株式・投信等","3区分・中","1投信")</f>
        <v>527013</v>
      </c>
      <c r="J25" s="194"/>
      <c r="K25" s="191"/>
      <c r="L25" s="135"/>
    </row>
    <row r="26" spans="2:12">
      <c r="B26" s="134" t="s">
        <v>720</v>
      </c>
      <c r="C26" s="256">
        <v>4109794</v>
      </c>
      <c r="D26" s="4">
        <v>0.4356970144671381</v>
      </c>
      <c r="E26" s="257">
        <v>-103051</v>
      </c>
      <c r="F26" s="4">
        <v>-2.4461142054834677E-2</v>
      </c>
      <c r="H26" s="195" t="s">
        <v>746</v>
      </c>
      <c r="I26" s="193"/>
      <c r="J26" s="194">
        <f>GETPIVOTDATA("合計 / 時価評価額[円]",$B$21,"3区分・大","2現金・米国債など")</f>
        <v>4109794</v>
      </c>
      <c r="K26" s="191"/>
      <c r="L26" s="135"/>
    </row>
    <row r="27" spans="2:12">
      <c r="B27" s="136" t="s">
        <v>721</v>
      </c>
      <c r="C27" s="256">
        <v>3293396</v>
      </c>
      <c r="D27" s="4">
        <v>0.34914713600195407</v>
      </c>
      <c r="E27" s="257"/>
      <c r="F27" s="4">
        <v>0</v>
      </c>
      <c r="H27" s="192" t="s">
        <v>721</v>
      </c>
      <c r="I27" s="193">
        <f>GETPIVOTDATA("合計 / 時価評価額[円]",$B$21,"3区分・大","2現金・米国債など","3区分・中","2現金")</f>
        <v>3293396</v>
      </c>
      <c r="J27" s="194"/>
      <c r="K27" s="191"/>
      <c r="L27" s="135"/>
    </row>
    <row r="28" spans="2:12">
      <c r="B28" s="136" t="s">
        <v>722</v>
      </c>
      <c r="C28" s="256">
        <v>816398</v>
      </c>
      <c r="D28" s="4">
        <v>8.6549878465184055E-2</v>
      </c>
      <c r="E28" s="257">
        <v>-103051</v>
      </c>
      <c r="F28" s="4">
        <v>-0.1120790821459374</v>
      </c>
      <c r="H28" s="192" t="s">
        <v>747</v>
      </c>
      <c r="I28" s="193">
        <f>GETPIVOTDATA("合計 / 時価評価額[円]",$B$21,"3区分・大","2現金・米国債など","3区分・中","2米国債など")</f>
        <v>816398</v>
      </c>
      <c r="J28" s="194"/>
      <c r="K28" s="191"/>
      <c r="L28" s="135"/>
    </row>
    <row r="29" spans="2:12">
      <c r="B29" s="134" t="s">
        <v>723</v>
      </c>
      <c r="C29" s="256">
        <v>835027</v>
      </c>
      <c r="D29" s="4">
        <v>8.8524819224382281E-2</v>
      </c>
      <c r="E29" s="257">
        <v>86998</v>
      </c>
      <c r="F29" s="4">
        <v>0.1163029775583567</v>
      </c>
      <c r="H29" s="195" t="s">
        <v>723</v>
      </c>
      <c r="I29" s="193"/>
      <c r="J29" s="194">
        <f>GETPIVOTDATA("合計 / 時価評価額[円]",$B$21,"3区分・大","3貴金属･ｺﾓ・仮通")</f>
        <v>835027</v>
      </c>
      <c r="K29" s="191"/>
      <c r="L29" s="135"/>
    </row>
    <row r="30" spans="2:12">
      <c r="B30" s="136" t="s">
        <v>534</v>
      </c>
      <c r="C30" s="256">
        <v>358553</v>
      </c>
      <c r="D30" s="4">
        <v>3.801175232340983E-2</v>
      </c>
      <c r="E30" s="257">
        <v>81017</v>
      </c>
      <c r="F30" s="4">
        <v>0.29191528306237752</v>
      </c>
      <c r="H30" s="192" t="s">
        <v>724</v>
      </c>
      <c r="I30" s="193">
        <f>GETPIVOTDATA("合計 / 時価評価額[円]",$B$21,"3区分・大","3貴金属･ｺﾓ・仮通","3区分・中","3貴金属")</f>
        <v>476474</v>
      </c>
      <c r="J30" s="194"/>
      <c r="K30" s="191"/>
      <c r="L30" s="135"/>
    </row>
    <row r="31" spans="2:12">
      <c r="B31" s="136" t="s">
        <v>724</v>
      </c>
      <c r="C31" s="256">
        <v>476474</v>
      </c>
      <c r="D31" s="4">
        <v>5.0513066900972445E-2</v>
      </c>
      <c r="E31" s="257">
        <v>5981</v>
      </c>
      <c r="F31" s="4">
        <v>1.2712197630995573E-2</v>
      </c>
      <c r="H31" s="192" t="s">
        <v>534</v>
      </c>
      <c r="I31" s="193">
        <f>GETPIVOTDATA("合計 / 時価評価額[円]",$B$21,"3区分・大","3貴金属･ｺﾓ・仮通","3区分・中","3ｺﾓﾃﾞｨﾃｲ")</f>
        <v>358553</v>
      </c>
      <c r="J31" s="194"/>
      <c r="K31" s="191"/>
      <c r="L31" s="135"/>
    </row>
    <row r="32" spans="2:12" ht="19.5" thickBot="1">
      <c r="B32" s="134" t="s">
        <v>725</v>
      </c>
      <c r="C32" s="256">
        <v>9432688</v>
      </c>
      <c r="D32" s="4">
        <v>1</v>
      </c>
      <c r="E32" s="257">
        <v>639994</v>
      </c>
      <c r="F32" s="4">
        <v>7.2787020678758974E-2</v>
      </c>
      <c r="H32" s="196"/>
      <c r="I32" s="197"/>
      <c r="J32" s="198"/>
      <c r="K32" s="191"/>
      <c r="L32" s="135"/>
    </row>
    <row r="33" spans="2:15" ht="25.5" thickTop="1" thickBot="1">
      <c r="H33" s="199" t="s">
        <v>748</v>
      </c>
      <c r="I33" s="258">
        <f>SUM(I23:I32)</f>
        <v>9432688</v>
      </c>
      <c r="J33" s="259">
        <f>SUM(J23:J32)</f>
        <v>9432688</v>
      </c>
      <c r="K33" s="200">
        <f>I33-J33</f>
        <v>0</v>
      </c>
      <c r="L33" s="135"/>
    </row>
    <row r="34" spans="2:15" ht="19.5" thickTop="1">
      <c r="H34" s="201"/>
      <c r="L34" s="135"/>
    </row>
    <row r="35" spans="2:15">
      <c r="H35" s="201"/>
      <c r="L35" s="135"/>
    </row>
    <row r="36" spans="2:15">
      <c r="H36" s="201"/>
      <c r="L36" s="135"/>
    </row>
    <row r="37" spans="2:15">
      <c r="H37" s="201"/>
      <c r="L37" s="135"/>
    </row>
    <row r="38" spans="2:15">
      <c r="H38" s="201"/>
      <c r="L38" s="135"/>
    </row>
    <row r="39" spans="2:15">
      <c r="H39" s="201"/>
      <c r="L39" s="135"/>
    </row>
    <row r="40" spans="2:15" ht="30.75" thickBot="1">
      <c r="E40" s="184" t="s">
        <v>743</v>
      </c>
      <c r="I40" s="202" t="s">
        <v>749</v>
      </c>
    </row>
    <row r="41" spans="2:15" ht="20.25" thickTop="1" thickBot="1">
      <c r="B41" s="203" t="s">
        <v>750</v>
      </c>
      <c r="C41" s="204" t="s">
        <v>751</v>
      </c>
      <c r="D41" s="205" t="s">
        <v>752</v>
      </c>
      <c r="E41" s="206"/>
      <c r="F41" s="181"/>
      <c r="G41" s="207" t="s">
        <v>753</v>
      </c>
      <c r="H41" s="208" t="s">
        <v>754</v>
      </c>
      <c r="I41" s="209">
        <f>E43</f>
        <v>0</v>
      </c>
      <c r="J41" s="185" t="s">
        <v>755</v>
      </c>
      <c r="O41" s="207"/>
    </row>
    <row r="42" spans="2:15" ht="19.5" thickBot="1">
      <c r="B42" s="203" t="s">
        <v>750</v>
      </c>
      <c r="C42" s="210" t="s">
        <v>755</v>
      </c>
      <c r="D42" s="211"/>
      <c r="E42" s="212"/>
      <c r="F42" s="181"/>
      <c r="G42" s="207" t="s">
        <v>753</v>
      </c>
      <c r="H42" s="213" t="s">
        <v>756</v>
      </c>
      <c r="I42" s="214">
        <f>E46</f>
        <v>0</v>
      </c>
      <c r="J42" s="185" t="s">
        <v>757</v>
      </c>
    </row>
    <row r="43" spans="2:15" ht="20.25" thickTop="1" thickBot="1">
      <c r="B43" s="215"/>
      <c r="C43" s="216"/>
      <c r="D43" s="215" t="s">
        <v>758</v>
      </c>
      <c r="E43" s="217">
        <f>SUM(E41:E42)</f>
        <v>0</v>
      </c>
      <c r="F43" s="181"/>
      <c r="G43" s="207"/>
      <c r="H43" s="181" t="s">
        <v>759</v>
      </c>
      <c r="I43" s="182">
        <f>I42*(-1)</f>
        <v>0</v>
      </c>
    </row>
    <row r="44" spans="2:15" ht="20.25" thickTop="1" thickBot="1">
      <c r="B44" s="203" t="s">
        <v>750</v>
      </c>
      <c r="C44" s="218" t="s">
        <v>760</v>
      </c>
      <c r="D44" s="205" t="s">
        <v>761</v>
      </c>
      <c r="E44" s="206"/>
      <c r="F44" s="181"/>
      <c r="G44" s="207" t="s">
        <v>753</v>
      </c>
      <c r="H44" s="213" t="s">
        <v>762</v>
      </c>
      <c r="I44" s="214">
        <f>E53</f>
        <v>33333</v>
      </c>
      <c r="J44" s="185" t="s">
        <v>757</v>
      </c>
    </row>
    <row r="45" spans="2:15" ht="19.5" thickBot="1">
      <c r="B45" s="203" t="s">
        <v>750</v>
      </c>
      <c r="C45" s="219" t="s">
        <v>757</v>
      </c>
      <c r="D45" s="211"/>
      <c r="E45" s="212"/>
      <c r="F45" s="181"/>
      <c r="G45" s="207"/>
      <c r="H45" s="181" t="s">
        <v>759</v>
      </c>
      <c r="I45" s="182">
        <f>I44*(-1)</f>
        <v>-33333</v>
      </c>
    </row>
    <row r="46" spans="2:15" ht="20.25" thickTop="1" thickBot="1">
      <c r="B46" s="215"/>
      <c r="C46" s="216"/>
      <c r="D46" s="215" t="s">
        <v>758</v>
      </c>
      <c r="E46" s="217">
        <f>SUM(E44:E45)</f>
        <v>0</v>
      </c>
      <c r="F46" s="181"/>
      <c r="G46" s="207" t="s">
        <v>753</v>
      </c>
      <c r="H46" s="208" t="s">
        <v>763</v>
      </c>
      <c r="I46" s="214">
        <f>E57</f>
        <v>0</v>
      </c>
      <c r="J46" s="185" t="s">
        <v>757</v>
      </c>
    </row>
    <row r="47" spans="2:15" ht="20.25" thickTop="1" thickBot="1">
      <c r="B47" s="203" t="s">
        <v>750</v>
      </c>
      <c r="C47" s="218" t="s">
        <v>764</v>
      </c>
      <c r="D47" s="205" t="s">
        <v>822</v>
      </c>
      <c r="E47" s="206">
        <v>33333</v>
      </c>
      <c r="F47" s="181"/>
      <c r="G47" s="207"/>
      <c r="H47" s="181" t="s">
        <v>759</v>
      </c>
      <c r="I47" s="182">
        <f>I46*(-1)</f>
        <v>0</v>
      </c>
    </row>
    <row r="48" spans="2:15" ht="19.5" thickBot="1">
      <c r="B48" s="203" t="s">
        <v>750</v>
      </c>
      <c r="C48" s="219" t="s">
        <v>757</v>
      </c>
      <c r="D48" s="220" t="s">
        <v>765</v>
      </c>
      <c r="E48" s="221"/>
      <c r="F48" s="181"/>
      <c r="G48" s="207" t="s">
        <v>753</v>
      </c>
      <c r="H48" s="222" t="s">
        <v>766</v>
      </c>
      <c r="I48" s="214">
        <f>E61</f>
        <v>0</v>
      </c>
      <c r="J48" s="185" t="s">
        <v>757</v>
      </c>
    </row>
    <row r="49" spans="2:12" ht="19.5" thickBot="1">
      <c r="B49" s="203" t="s">
        <v>750</v>
      </c>
      <c r="C49" s="223"/>
      <c r="D49" s="220"/>
      <c r="E49" s="221"/>
      <c r="F49" s="181"/>
      <c r="G49" s="207"/>
      <c r="H49" s="181" t="s">
        <v>759</v>
      </c>
      <c r="I49" s="182">
        <f>I48*(-1)</f>
        <v>0</v>
      </c>
    </row>
    <row r="50" spans="2:12" ht="19.5" thickBot="1">
      <c r="B50" s="203" t="s">
        <v>750</v>
      </c>
      <c r="C50" s="224"/>
      <c r="D50" s="220"/>
      <c r="E50" s="221"/>
      <c r="F50" s="181"/>
      <c r="G50" s="207" t="s">
        <v>753</v>
      </c>
      <c r="H50" s="222" t="s">
        <v>767</v>
      </c>
      <c r="I50" s="214">
        <f>E65</f>
        <v>0</v>
      </c>
      <c r="J50" s="185" t="s">
        <v>757</v>
      </c>
    </row>
    <row r="51" spans="2:12">
      <c r="B51" s="203" t="s">
        <v>750</v>
      </c>
      <c r="C51" s="224"/>
      <c r="D51" s="220"/>
      <c r="E51" s="221"/>
      <c r="F51" s="181"/>
      <c r="G51" s="207"/>
      <c r="H51" s="181" t="s">
        <v>759</v>
      </c>
      <c r="I51" s="182">
        <f>I50*(-1)</f>
        <v>0</v>
      </c>
    </row>
    <row r="52" spans="2:12" ht="19.5" thickBot="1">
      <c r="B52" s="203" t="s">
        <v>750</v>
      </c>
      <c r="C52" s="224"/>
      <c r="D52" s="211"/>
      <c r="E52" s="212"/>
      <c r="F52" s="181"/>
    </row>
    <row r="53" spans="2:12" ht="20.25" thickTop="1" thickBot="1">
      <c r="B53" s="225"/>
      <c r="C53" s="216"/>
      <c r="D53" s="215" t="s">
        <v>758</v>
      </c>
      <c r="E53" s="217">
        <f>SUM(E47:E52)</f>
        <v>33333</v>
      </c>
      <c r="F53" s="181"/>
    </row>
    <row r="54" spans="2:12" ht="19.5" thickTop="1">
      <c r="B54" s="203" t="s">
        <v>750</v>
      </c>
      <c r="C54" s="204" t="s">
        <v>768</v>
      </c>
      <c r="D54" s="205"/>
      <c r="E54" s="206"/>
      <c r="F54" s="181"/>
      <c r="G54" s="226"/>
      <c r="H54" s="188" t="s">
        <v>717</v>
      </c>
      <c r="I54" s="227"/>
      <c r="J54" s="228">
        <f>SUM(I55:I56)</f>
        <v>4521200</v>
      </c>
    </row>
    <row r="55" spans="2:12">
      <c r="B55" s="203" t="s">
        <v>750</v>
      </c>
      <c r="C55" s="229" t="s">
        <v>757</v>
      </c>
      <c r="D55" s="220"/>
      <c r="E55" s="221"/>
      <c r="F55" s="181"/>
      <c r="G55" s="207"/>
      <c r="H55" s="192" t="s">
        <v>718</v>
      </c>
      <c r="I55" s="230">
        <f>I24+I42</f>
        <v>3960854</v>
      </c>
      <c r="J55" s="231"/>
    </row>
    <row r="56" spans="2:12" ht="19.5" thickBot="1">
      <c r="B56" s="203" t="s">
        <v>750</v>
      </c>
      <c r="C56" s="232"/>
      <c r="D56" s="211"/>
      <c r="E56" s="212"/>
      <c r="F56" s="233"/>
      <c r="G56" s="207"/>
      <c r="H56" s="192" t="s">
        <v>719</v>
      </c>
      <c r="I56" s="230">
        <f>I25+I44</f>
        <v>560346</v>
      </c>
      <c r="J56" s="231"/>
    </row>
    <row r="57" spans="2:12" ht="20.25" thickTop="1" thickBot="1">
      <c r="B57" s="225"/>
      <c r="C57" s="216"/>
      <c r="D57" s="215" t="s">
        <v>758</v>
      </c>
      <c r="E57" s="217">
        <f>SUM(E54:E56)</f>
        <v>0</v>
      </c>
      <c r="F57" s="181"/>
      <c r="G57" s="207"/>
      <c r="H57" s="195" t="s">
        <v>746</v>
      </c>
      <c r="I57" s="230"/>
      <c r="J57" s="231">
        <f>SUM(I58:I59)</f>
        <v>4076461</v>
      </c>
    </row>
    <row r="58" spans="2:12" ht="19.5" thickTop="1">
      <c r="B58" s="203" t="s">
        <v>750</v>
      </c>
      <c r="C58" s="234" t="s">
        <v>769</v>
      </c>
      <c r="D58" s="205" t="s">
        <v>770</v>
      </c>
      <c r="E58" s="206"/>
      <c r="F58" s="181"/>
      <c r="H58" s="192" t="s">
        <v>721</v>
      </c>
      <c r="I58" s="230">
        <f>I27+I41+I43+I45+I47+I49+I51</f>
        <v>3260063</v>
      </c>
      <c r="J58" s="231"/>
    </row>
    <row r="59" spans="2:12">
      <c r="B59" s="203" t="s">
        <v>750</v>
      </c>
      <c r="C59" s="235" t="s">
        <v>757</v>
      </c>
      <c r="D59" s="220"/>
      <c r="E59" s="221"/>
      <c r="F59" s="181"/>
      <c r="H59" s="192" t="s">
        <v>722</v>
      </c>
      <c r="I59" s="230">
        <f>I28+I46</f>
        <v>816398</v>
      </c>
      <c r="J59" s="231"/>
    </row>
    <row r="60" spans="2:12" ht="19.5" thickBot="1">
      <c r="B60" s="203" t="s">
        <v>750</v>
      </c>
      <c r="C60" s="236"/>
      <c r="D60" s="211"/>
      <c r="E60" s="212"/>
      <c r="F60" s="181"/>
      <c r="H60" s="195" t="s">
        <v>723</v>
      </c>
      <c r="I60" s="230"/>
      <c r="J60" s="231">
        <f>SUM(I61:I63)</f>
        <v>835027</v>
      </c>
    </row>
    <row r="61" spans="2:12" ht="20.25" thickTop="1" thickBot="1">
      <c r="B61" s="225"/>
      <c r="C61" s="216"/>
      <c r="D61" s="215" t="s">
        <v>758</v>
      </c>
      <c r="E61" s="217">
        <f>SUM(E58:E60)</f>
        <v>0</v>
      </c>
      <c r="F61" s="181"/>
      <c r="H61" s="192" t="s">
        <v>724</v>
      </c>
      <c r="I61" s="230">
        <f>I30+I48</f>
        <v>476474</v>
      </c>
      <c r="J61" s="231"/>
    </row>
    <row r="62" spans="2:12" ht="19.5" thickTop="1">
      <c r="B62" s="203" t="s">
        <v>750</v>
      </c>
      <c r="C62" s="234" t="s">
        <v>771</v>
      </c>
      <c r="D62" s="205" t="s">
        <v>772</v>
      </c>
      <c r="E62" s="206"/>
      <c r="F62" s="181"/>
      <c r="H62" s="192" t="s">
        <v>534</v>
      </c>
      <c r="I62" s="230">
        <f>I31+I50</f>
        <v>358553</v>
      </c>
      <c r="J62" s="231"/>
    </row>
    <row r="63" spans="2:12" ht="19.5" thickBot="1">
      <c r="B63" s="203" t="s">
        <v>750</v>
      </c>
      <c r="C63" s="237" t="s">
        <v>757</v>
      </c>
      <c r="D63" s="220"/>
      <c r="E63" s="221"/>
      <c r="F63" s="181"/>
      <c r="H63" s="196"/>
      <c r="I63" s="238"/>
      <c r="J63" s="239"/>
    </row>
    <row r="64" spans="2:12" ht="25.5" thickTop="1" thickBot="1">
      <c r="B64" s="203" t="s">
        <v>750</v>
      </c>
      <c r="C64" s="236"/>
      <c r="D64" s="211"/>
      <c r="E64" s="212"/>
      <c r="F64" s="181"/>
      <c r="G64" s="207"/>
      <c r="H64" s="199" t="s">
        <v>748</v>
      </c>
      <c r="I64" s="258">
        <f>SUM(I54:I63)</f>
        <v>9432688</v>
      </c>
      <c r="J64" s="259">
        <f>SUM(J54:J63)</f>
        <v>9432688</v>
      </c>
      <c r="K64" s="200">
        <f>I64-J64</f>
        <v>0</v>
      </c>
      <c r="L64" s="240"/>
    </row>
    <row r="65" spans="2:11" ht="20.25" thickTop="1" thickBot="1">
      <c r="B65" s="225"/>
      <c r="C65" s="216"/>
      <c r="D65" s="241" t="s">
        <v>758</v>
      </c>
      <c r="E65" s="242">
        <f>SUM(E62:E64)</f>
        <v>0</v>
      </c>
      <c r="F65" s="181"/>
      <c r="K65" s="181" t="s">
        <v>773</v>
      </c>
    </row>
    <row r="66" spans="2:11">
      <c r="B66" s="181"/>
      <c r="E66" s="243" t="s">
        <v>774</v>
      </c>
      <c r="F66" s="181"/>
      <c r="G66" s="207"/>
      <c r="I66" s="186"/>
      <c r="J66" s="187"/>
    </row>
    <row r="67" spans="2:11">
      <c r="B67" s="181"/>
      <c r="E67" s="243"/>
      <c r="F67" s="181"/>
      <c r="G67" s="207"/>
      <c r="I67" s="186"/>
      <c r="J67" s="187"/>
    </row>
    <row r="68" spans="2:11">
      <c r="B68" s="181"/>
      <c r="E68" s="243"/>
      <c r="F68" s="181"/>
      <c r="G68" s="207"/>
      <c r="I68" s="186"/>
      <c r="J68" s="187"/>
    </row>
    <row r="69" spans="2:11">
      <c r="B69" s="181"/>
      <c r="E69" s="243"/>
      <c r="F69" s="181"/>
      <c r="G69" s="207"/>
      <c r="I69" s="186"/>
      <c r="J69" s="187"/>
    </row>
    <row r="70" spans="2:11">
      <c r="B70" s="181"/>
      <c r="E70" s="243"/>
      <c r="F70" s="181"/>
      <c r="G70" s="207"/>
      <c r="I70" s="186"/>
      <c r="J70" s="187"/>
    </row>
    <row r="71" spans="2:11">
      <c r="B71" s="181"/>
      <c r="E71" s="243"/>
      <c r="F71" s="181"/>
      <c r="G71" s="207"/>
      <c r="I71" s="186"/>
      <c r="J71" s="187"/>
    </row>
    <row r="72" spans="2:11">
      <c r="B72" s="181"/>
      <c r="E72" s="243"/>
      <c r="F72" s="181"/>
      <c r="G72" s="207"/>
      <c r="H72" s="186"/>
      <c r="I72" s="244"/>
      <c r="J72" s="187"/>
    </row>
    <row r="73" spans="2:11" ht="30.75" thickBot="1">
      <c r="F73" s="181"/>
      <c r="G73" s="207"/>
      <c r="I73" s="184" t="s">
        <v>775</v>
      </c>
    </row>
    <row r="74" spans="2:11" ht="20.25" thickTop="1" thickBot="1">
      <c r="B74" s="181"/>
      <c r="E74" s="243"/>
      <c r="F74" s="181"/>
      <c r="G74" s="207" t="s">
        <v>753</v>
      </c>
      <c r="H74" s="208" t="s">
        <v>776</v>
      </c>
      <c r="I74" s="245">
        <v>-40</v>
      </c>
      <c r="J74" s="185" t="s">
        <v>777</v>
      </c>
    </row>
    <row r="75" spans="2:11" ht="20.25" thickTop="1" thickBot="1">
      <c r="B75" s="181"/>
      <c r="E75" s="243"/>
      <c r="F75" s="181"/>
      <c r="G75" s="207"/>
      <c r="I75" s="246"/>
    </row>
    <row r="76" spans="2:11" ht="20.25" thickTop="1" thickBot="1">
      <c r="B76" s="181"/>
      <c r="E76" s="243"/>
      <c r="F76" s="181"/>
      <c r="G76" s="207" t="s">
        <v>753</v>
      </c>
      <c r="H76" s="213" t="s">
        <v>96</v>
      </c>
      <c r="I76" s="245">
        <v>-40</v>
      </c>
      <c r="J76" s="185" t="s">
        <v>777</v>
      </c>
    </row>
    <row r="77" spans="2:11" ht="19.5" thickTop="1">
      <c r="B77" s="181"/>
      <c r="E77" s="243"/>
      <c r="F77" s="181"/>
      <c r="G77" s="207"/>
      <c r="I77" s="246"/>
    </row>
    <row r="78" spans="2:11">
      <c r="B78" s="181"/>
      <c r="E78" s="243"/>
      <c r="F78" s="181"/>
      <c r="G78" s="207"/>
      <c r="H78" s="213" t="s">
        <v>778</v>
      </c>
      <c r="I78" s="247"/>
    </row>
    <row r="79" spans="2:11" ht="19.5" thickBot="1">
      <c r="E79" s="243"/>
      <c r="F79" s="181"/>
      <c r="G79" s="207"/>
      <c r="I79" s="247"/>
    </row>
    <row r="80" spans="2:11" ht="20.25" thickTop="1" thickBot="1">
      <c r="E80" s="243"/>
      <c r="F80" s="181"/>
      <c r="G80" s="207"/>
      <c r="H80" s="208" t="s">
        <v>779</v>
      </c>
      <c r="I80" s="245">
        <v>0</v>
      </c>
      <c r="J80" s="185" t="s">
        <v>777</v>
      </c>
    </row>
    <row r="81" spans="4:11" ht="20.25" thickTop="1" thickBot="1">
      <c r="E81" s="243"/>
      <c r="F81" s="181"/>
      <c r="G81" s="207"/>
      <c r="I81" s="247"/>
    </row>
    <row r="82" spans="4:11" ht="20.25" thickTop="1" thickBot="1">
      <c r="E82" s="243"/>
      <c r="F82" s="181"/>
      <c r="G82" s="207"/>
      <c r="H82" s="222" t="s">
        <v>780</v>
      </c>
      <c r="I82" s="245">
        <v>0</v>
      </c>
      <c r="J82" s="185" t="s">
        <v>777</v>
      </c>
    </row>
    <row r="83" spans="4:11" ht="20.25" thickTop="1" thickBot="1">
      <c r="E83" s="243"/>
      <c r="F83" s="181"/>
      <c r="G83" s="207"/>
      <c r="I83" s="247"/>
    </row>
    <row r="84" spans="4:11" ht="20.25" thickTop="1" thickBot="1">
      <c r="E84" s="243"/>
      <c r="F84" s="181"/>
      <c r="G84" s="207"/>
      <c r="H84" s="222" t="s">
        <v>781</v>
      </c>
      <c r="I84" s="245">
        <v>0</v>
      </c>
      <c r="J84" s="185" t="s">
        <v>777</v>
      </c>
    </row>
    <row r="85" spans="4:11" ht="20.25" thickTop="1" thickBot="1">
      <c r="E85" s="243"/>
      <c r="F85" s="181"/>
      <c r="G85" s="207"/>
      <c r="I85" s="247"/>
    </row>
    <row r="86" spans="4:11">
      <c r="E86" s="243"/>
      <c r="F86" s="181"/>
      <c r="G86" s="207"/>
      <c r="H86" s="188" t="s">
        <v>717</v>
      </c>
      <c r="I86" s="227"/>
      <c r="J86" s="228">
        <f>SUM(I87:I88)</f>
        <v>2712720</v>
      </c>
    </row>
    <row r="87" spans="4:11">
      <c r="E87" s="181"/>
      <c r="F87" s="181"/>
      <c r="G87" s="207"/>
      <c r="H87" s="192" t="s">
        <v>718</v>
      </c>
      <c r="I87" s="230">
        <f>I55*(100+$I$74)/100</f>
        <v>2376512.4</v>
      </c>
      <c r="J87" s="231"/>
    </row>
    <row r="88" spans="4:11">
      <c r="F88" s="181"/>
      <c r="G88" s="207"/>
      <c r="H88" s="192" t="s">
        <v>719</v>
      </c>
      <c r="I88" s="230">
        <f>I56*(100+$I$76)/100</f>
        <v>336207.6</v>
      </c>
      <c r="J88" s="231"/>
    </row>
    <row r="89" spans="4:11">
      <c r="F89" s="181"/>
      <c r="G89" s="207"/>
      <c r="H89" s="195" t="s">
        <v>746</v>
      </c>
      <c r="I89" s="230"/>
      <c r="J89" s="231">
        <f>SUM(I90:I91)</f>
        <v>4076461</v>
      </c>
    </row>
    <row r="90" spans="4:11">
      <c r="F90" s="181"/>
      <c r="H90" s="192" t="s">
        <v>721</v>
      </c>
      <c r="I90" s="230">
        <f>I58</f>
        <v>3260063</v>
      </c>
      <c r="J90" s="231"/>
    </row>
    <row r="91" spans="4:11">
      <c r="F91" s="181"/>
      <c r="H91" s="192" t="s">
        <v>722</v>
      </c>
      <c r="I91" s="230">
        <f>I59*(100+$I$80)/100</f>
        <v>816398</v>
      </c>
      <c r="J91" s="231"/>
    </row>
    <row r="92" spans="4:11">
      <c r="F92" s="181"/>
      <c r="H92" s="195" t="s">
        <v>723</v>
      </c>
      <c r="I92" s="230"/>
      <c r="J92" s="231">
        <f>SUM(I93:I95)</f>
        <v>835027</v>
      </c>
    </row>
    <row r="93" spans="4:11">
      <c r="F93" s="181"/>
      <c r="H93" s="192" t="s">
        <v>724</v>
      </c>
      <c r="I93" s="230">
        <f>I61*(100+$I$82)/100</f>
        <v>476474</v>
      </c>
      <c r="J93" s="231"/>
    </row>
    <row r="94" spans="4:11">
      <c r="F94" s="181"/>
      <c r="H94" s="192" t="s">
        <v>534</v>
      </c>
      <c r="I94" s="230">
        <f>I62*(100+$I$84)/100</f>
        <v>358553</v>
      </c>
      <c r="J94" s="231"/>
    </row>
    <row r="95" spans="4:11" ht="19.5" thickBot="1">
      <c r="E95" s="248" t="s">
        <v>782</v>
      </c>
      <c r="F95" s="248" t="s">
        <v>782</v>
      </c>
      <c r="H95" s="192"/>
      <c r="I95" s="230"/>
      <c r="J95" s="231"/>
    </row>
    <row r="96" spans="4:11" ht="41.25" thickTop="1" thickBot="1">
      <c r="D96" s="249" t="s">
        <v>783</v>
      </c>
      <c r="E96" s="260">
        <f>(J96-J64)/J64</f>
        <v>-0.19172477664903154</v>
      </c>
      <c r="F96" s="250">
        <f>J96-J64</f>
        <v>-1808480</v>
      </c>
      <c r="G96" s="207"/>
      <c r="H96" s="199" t="s">
        <v>748</v>
      </c>
      <c r="I96" s="258">
        <f>SUM(I86:I95)</f>
        <v>7624208</v>
      </c>
      <c r="J96" s="259">
        <f>SUM(J86:J95)</f>
        <v>7624208</v>
      </c>
      <c r="K96" s="200">
        <f>I96-J96</f>
        <v>0</v>
      </c>
    </row>
    <row r="97" spans="2:11">
      <c r="F97" s="181"/>
      <c r="I97" s="251"/>
      <c r="K97" s="181" t="s">
        <v>773</v>
      </c>
    </row>
    <row r="98" spans="2:11">
      <c r="F98" s="181"/>
    </row>
    <row r="99" spans="2:11">
      <c r="F99" s="181"/>
    </row>
    <row r="100" spans="2:11">
      <c r="B100" s="181"/>
      <c r="E100" s="243"/>
      <c r="F100" s="181"/>
      <c r="G100" s="207"/>
      <c r="I100" s="186"/>
      <c r="J100" s="187"/>
    </row>
    <row r="101" spans="2:11">
      <c r="B101" s="181"/>
      <c r="E101" s="243"/>
      <c r="F101" s="181"/>
      <c r="G101" s="207"/>
      <c r="I101" s="186"/>
      <c r="J101" s="187"/>
    </row>
    <row r="102" spans="2:11">
      <c r="B102" s="181"/>
      <c r="E102" s="243"/>
      <c r="F102" s="181"/>
      <c r="G102" s="207"/>
      <c r="I102" s="186"/>
      <c r="J102" s="187"/>
    </row>
    <row r="103" spans="2:11">
      <c r="B103" s="181"/>
      <c r="E103" s="243"/>
      <c r="F103" s="181"/>
      <c r="G103" s="207"/>
      <c r="I103" s="186"/>
      <c r="J103" s="187"/>
    </row>
    <row r="104" spans="2:11">
      <c r="F104" s="181"/>
    </row>
    <row r="105" spans="2:11">
      <c r="E105" s="181"/>
      <c r="F105" s="181"/>
    </row>
    <row r="106" spans="2:11" ht="30.75" thickBot="1">
      <c r="E106" s="184" t="s">
        <v>743</v>
      </c>
      <c r="I106" s="202" t="s">
        <v>749</v>
      </c>
    </row>
    <row r="107" spans="2:11" ht="20.25" thickTop="1" thickBot="1">
      <c r="B107" s="203" t="s">
        <v>750</v>
      </c>
      <c r="C107" s="204" t="s">
        <v>751</v>
      </c>
      <c r="D107" s="205" t="s">
        <v>818</v>
      </c>
      <c r="E107" s="206"/>
      <c r="F107" s="181"/>
      <c r="G107" s="207" t="s">
        <v>753</v>
      </c>
      <c r="H107" s="208" t="s">
        <v>754</v>
      </c>
      <c r="I107" s="209">
        <f>E109</f>
        <v>0</v>
      </c>
      <c r="J107" s="185" t="s">
        <v>755</v>
      </c>
    </row>
    <row r="108" spans="2:11" ht="19.5" thickBot="1">
      <c r="B108" s="203" t="s">
        <v>750</v>
      </c>
      <c r="C108" s="210" t="s">
        <v>755</v>
      </c>
      <c r="D108" s="211"/>
      <c r="E108" s="212"/>
      <c r="F108" s="181"/>
      <c r="G108" s="207" t="s">
        <v>753</v>
      </c>
      <c r="H108" s="213" t="s">
        <v>756</v>
      </c>
      <c r="I108" s="214">
        <f>E112</f>
        <v>100000</v>
      </c>
      <c r="J108" s="185" t="s">
        <v>757</v>
      </c>
    </row>
    <row r="109" spans="2:11" ht="20.25" thickTop="1" thickBot="1">
      <c r="B109" s="215"/>
      <c r="C109" s="216"/>
      <c r="D109" s="215" t="s">
        <v>758</v>
      </c>
      <c r="E109" s="217">
        <f>SUM(E107:E108)</f>
        <v>0</v>
      </c>
      <c r="F109" s="181"/>
      <c r="G109" s="207"/>
      <c r="H109" s="181" t="s">
        <v>759</v>
      </c>
      <c r="I109" s="182">
        <f>I108*(-1)</f>
        <v>-100000</v>
      </c>
    </row>
    <row r="110" spans="2:11" ht="20.25" thickTop="1" thickBot="1">
      <c r="B110" s="203" t="s">
        <v>750</v>
      </c>
      <c r="C110" s="218" t="s">
        <v>760</v>
      </c>
      <c r="D110" s="205" t="s">
        <v>819</v>
      </c>
      <c r="E110" s="206">
        <v>50000</v>
      </c>
      <c r="F110" s="181"/>
      <c r="G110" s="207" t="s">
        <v>753</v>
      </c>
      <c r="H110" s="213" t="s">
        <v>762</v>
      </c>
      <c r="I110" s="214">
        <f>E119</f>
        <v>253333</v>
      </c>
      <c r="J110" s="185" t="s">
        <v>757</v>
      </c>
    </row>
    <row r="111" spans="2:11" ht="19.5" thickBot="1">
      <c r="B111" s="203" t="s">
        <v>750</v>
      </c>
      <c r="C111" s="219" t="s">
        <v>757</v>
      </c>
      <c r="D111" s="211" t="s">
        <v>820</v>
      </c>
      <c r="E111" s="212">
        <v>50000</v>
      </c>
      <c r="F111" s="181"/>
      <c r="G111" s="207"/>
      <c r="H111" s="181" t="s">
        <v>759</v>
      </c>
      <c r="I111" s="182">
        <f>I110*(-1)</f>
        <v>-253333</v>
      </c>
    </row>
    <row r="112" spans="2:11" ht="20.25" thickTop="1" thickBot="1">
      <c r="B112" s="215"/>
      <c r="C112" s="216"/>
      <c r="D112" s="215" t="s">
        <v>758</v>
      </c>
      <c r="E112" s="217">
        <f>SUM(E110:E111)</f>
        <v>100000</v>
      </c>
      <c r="F112" s="181"/>
      <c r="G112" s="207" t="s">
        <v>753</v>
      </c>
      <c r="H112" s="208" t="s">
        <v>763</v>
      </c>
      <c r="I112" s="214">
        <f>E123</f>
        <v>0</v>
      </c>
      <c r="J112" s="185" t="s">
        <v>757</v>
      </c>
    </row>
    <row r="113" spans="2:10" ht="20.25" thickTop="1" thickBot="1">
      <c r="B113" s="203" t="s">
        <v>750</v>
      </c>
      <c r="C113" s="218" t="s">
        <v>764</v>
      </c>
      <c r="D113" s="205" t="s">
        <v>817</v>
      </c>
      <c r="E113" s="206">
        <v>33333</v>
      </c>
      <c r="F113" s="181"/>
      <c r="G113" s="207"/>
      <c r="H113" s="181" t="s">
        <v>759</v>
      </c>
      <c r="I113" s="182">
        <f>I112*(-1)</f>
        <v>0</v>
      </c>
    </row>
    <row r="114" spans="2:10" ht="19.5" thickBot="1">
      <c r="B114" s="203" t="s">
        <v>750</v>
      </c>
      <c r="C114" s="219" t="s">
        <v>757</v>
      </c>
      <c r="D114" s="220" t="s">
        <v>821</v>
      </c>
      <c r="E114" s="221">
        <v>200000</v>
      </c>
      <c r="F114" s="181"/>
      <c r="G114" s="207" t="s">
        <v>753</v>
      </c>
      <c r="H114" s="222" t="s">
        <v>766</v>
      </c>
      <c r="I114" s="214">
        <f>E127</f>
        <v>0</v>
      </c>
      <c r="J114" s="185" t="s">
        <v>757</v>
      </c>
    </row>
    <row r="115" spans="2:10" ht="19.5" thickBot="1">
      <c r="B115" s="203" t="s">
        <v>750</v>
      </c>
      <c r="C115" s="223"/>
      <c r="D115" s="220" t="s">
        <v>96</v>
      </c>
      <c r="E115" s="221">
        <v>20000</v>
      </c>
      <c r="F115" s="181"/>
      <c r="G115" s="207"/>
      <c r="H115" s="181" t="s">
        <v>759</v>
      </c>
      <c r="I115" s="182">
        <f>I114*(-1)</f>
        <v>0</v>
      </c>
    </row>
    <row r="116" spans="2:10" ht="19.5" thickBot="1">
      <c r="B116" s="203" t="s">
        <v>750</v>
      </c>
      <c r="C116" s="224"/>
      <c r="D116" s="220"/>
      <c r="E116" s="221"/>
      <c r="F116" s="181"/>
      <c r="G116" s="207" t="s">
        <v>753</v>
      </c>
      <c r="H116" s="222" t="s">
        <v>767</v>
      </c>
      <c r="I116" s="214">
        <f>E131</f>
        <v>0</v>
      </c>
      <c r="J116" s="185" t="s">
        <v>757</v>
      </c>
    </row>
    <row r="117" spans="2:10">
      <c r="B117" s="203" t="s">
        <v>750</v>
      </c>
      <c r="C117" s="224"/>
      <c r="D117" s="220"/>
      <c r="E117" s="221"/>
      <c r="F117" s="181"/>
      <c r="G117" s="207"/>
      <c r="H117" s="181" t="s">
        <v>759</v>
      </c>
      <c r="I117" s="182">
        <f>I116*(-1)</f>
        <v>0</v>
      </c>
    </row>
    <row r="118" spans="2:10" ht="19.5" thickBot="1">
      <c r="B118" s="203" t="s">
        <v>750</v>
      </c>
      <c r="C118" s="224"/>
      <c r="D118" s="211"/>
      <c r="E118" s="212"/>
      <c r="F118" s="181"/>
    </row>
    <row r="119" spans="2:10" ht="20.25" thickTop="1" thickBot="1">
      <c r="B119" s="225"/>
      <c r="C119" s="216"/>
      <c r="D119" s="215" t="s">
        <v>758</v>
      </c>
      <c r="E119" s="217">
        <f>SUM(E113:E118)</f>
        <v>253333</v>
      </c>
      <c r="F119" s="181"/>
    </row>
    <row r="120" spans="2:10" ht="19.5" thickTop="1">
      <c r="B120" s="203" t="s">
        <v>750</v>
      </c>
      <c r="C120" s="204" t="s">
        <v>768</v>
      </c>
      <c r="D120" s="205"/>
      <c r="E120" s="206"/>
      <c r="F120" s="181"/>
      <c r="G120" s="207"/>
      <c r="H120" s="188" t="s">
        <v>717</v>
      </c>
      <c r="I120" s="227"/>
      <c r="J120" s="228">
        <f>SUM(I121:I122)</f>
        <v>3066053</v>
      </c>
    </row>
    <row r="121" spans="2:10">
      <c r="B121" s="203" t="s">
        <v>750</v>
      </c>
      <c r="C121" s="229" t="s">
        <v>757</v>
      </c>
      <c r="D121" s="220"/>
      <c r="E121" s="221"/>
      <c r="F121" s="181"/>
      <c r="G121" s="207"/>
      <c r="H121" s="192" t="s">
        <v>718</v>
      </c>
      <c r="I121" s="230">
        <f>I87+I108</f>
        <v>2476512.4</v>
      </c>
      <c r="J121" s="231"/>
    </row>
    <row r="122" spans="2:10" ht="19.5" thickBot="1">
      <c r="B122" s="203" t="s">
        <v>750</v>
      </c>
      <c r="C122" s="232"/>
      <c r="D122" s="211"/>
      <c r="E122" s="212"/>
      <c r="F122" s="233"/>
      <c r="G122" s="207"/>
      <c r="H122" s="192" t="s">
        <v>719</v>
      </c>
      <c r="I122" s="230">
        <f>I88+I110</f>
        <v>589540.6</v>
      </c>
      <c r="J122" s="231"/>
    </row>
    <row r="123" spans="2:10" ht="20.25" thickTop="1" thickBot="1">
      <c r="B123" s="225"/>
      <c r="C123" s="216"/>
      <c r="D123" s="215" t="s">
        <v>758</v>
      </c>
      <c r="E123" s="217">
        <f>SUM(E120:E122)</f>
        <v>0</v>
      </c>
      <c r="F123" s="181"/>
      <c r="G123" s="207"/>
      <c r="H123" s="195" t="s">
        <v>746</v>
      </c>
      <c r="I123" s="230"/>
      <c r="J123" s="231">
        <f>SUM(I124:I125)</f>
        <v>3723128</v>
      </c>
    </row>
    <row r="124" spans="2:10" ht="19.5" thickTop="1">
      <c r="B124" s="203" t="s">
        <v>750</v>
      </c>
      <c r="C124" s="234" t="s">
        <v>769</v>
      </c>
      <c r="D124" s="205" t="s">
        <v>770</v>
      </c>
      <c r="E124" s="206"/>
      <c r="F124" s="181"/>
      <c r="H124" s="192" t="s">
        <v>721</v>
      </c>
      <c r="I124" s="230">
        <f>I90+I107+I109+I111+I113+I115+I117</f>
        <v>2906730</v>
      </c>
      <c r="J124" s="231"/>
    </row>
    <row r="125" spans="2:10">
      <c r="B125" s="203" t="s">
        <v>750</v>
      </c>
      <c r="C125" s="235" t="s">
        <v>757</v>
      </c>
      <c r="D125" s="220"/>
      <c r="E125" s="221"/>
      <c r="F125" s="181"/>
      <c r="H125" s="192" t="s">
        <v>722</v>
      </c>
      <c r="I125" s="230">
        <f>I91+I112</f>
        <v>816398</v>
      </c>
      <c r="J125" s="231"/>
    </row>
    <row r="126" spans="2:10" ht="19.5" thickBot="1">
      <c r="B126" s="203" t="s">
        <v>750</v>
      </c>
      <c r="C126" s="236"/>
      <c r="D126" s="211"/>
      <c r="E126" s="212"/>
      <c r="F126" s="181"/>
      <c r="H126" s="195" t="s">
        <v>723</v>
      </c>
      <c r="I126" s="230"/>
      <c r="J126" s="231">
        <f>SUM(I127:I129)</f>
        <v>835027</v>
      </c>
    </row>
    <row r="127" spans="2:10" ht="20.25" thickTop="1" thickBot="1">
      <c r="B127" s="225"/>
      <c r="C127" s="216"/>
      <c r="D127" s="215" t="s">
        <v>758</v>
      </c>
      <c r="E127" s="217">
        <f>SUM(E124:E126)</f>
        <v>0</v>
      </c>
      <c r="F127" s="181"/>
      <c r="H127" s="192" t="s">
        <v>724</v>
      </c>
      <c r="I127" s="230">
        <f>I93+I114</f>
        <v>476474</v>
      </c>
      <c r="J127" s="231"/>
    </row>
    <row r="128" spans="2:10" ht="19.5" thickTop="1">
      <c r="B128" s="203" t="s">
        <v>750</v>
      </c>
      <c r="C128" s="234" t="s">
        <v>771</v>
      </c>
      <c r="D128" s="205" t="s">
        <v>772</v>
      </c>
      <c r="E128" s="206"/>
      <c r="F128" s="181"/>
      <c r="H128" s="192" t="s">
        <v>534</v>
      </c>
      <c r="I128" s="230">
        <f>I94+I116</f>
        <v>358553</v>
      </c>
      <c r="J128" s="231"/>
    </row>
    <row r="129" spans="2:11" ht="19.5" thickBot="1">
      <c r="B129" s="203" t="s">
        <v>750</v>
      </c>
      <c r="C129" s="237" t="s">
        <v>757</v>
      </c>
      <c r="D129" s="220"/>
      <c r="E129" s="221"/>
      <c r="F129" s="181"/>
      <c r="H129" s="196"/>
      <c r="I129" s="238">
        <f>I95+I118</f>
        <v>0</v>
      </c>
      <c r="J129" s="239"/>
    </row>
    <row r="130" spans="2:11" ht="25.5" thickTop="1" thickBot="1">
      <c r="B130" s="203" t="s">
        <v>750</v>
      </c>
      <c r="C130" s="236"/>
      <c r="D130" s="211"/>
      <c r="E130" s="212"/>
      <c r="F130" s="181"/>
      <c r="G130" s="207"/>
      <c r="H130" s="199" t="s">
        <v>748</v>
      </c>
      <c r="I130" s="258">
        <f>SUM(I120:I129)</f>
        <v>7624208</v>
      </c>
      <c r="J130" s="259">
        <f>SUM(J120:J129)</f>
        <v>7624208</v>
      </c>
      <c r="K130" s="200">
        <f>I130-J130</f>
        <v>0</v>
      </c>
    </row>
    <row r="131" spans="2:11" ht="20.25" thickTop="1" thickBot="1">
      <c r="B131" s="225"/>
      <c r="C131" s="216"/>
      <c r="D131" s="241" t="s">
        <v>758</v>
      </c>
      <c r="E131" s="242">
        <f>SUM(E128:E130)</f>
        <v>0</v>
      </c>
      <c r="F131" s="181"/>
      <c r="I131" s="251"/>
      <c r="K131" s="181" t="s">
        <v>773</v>
      </c>
    </row>
    <row r="132" spans="2:11">
      <c r="B132" s="181"/>
      <c r="E132" s="243"/>
      <c r="F132" s="181"/>
    </row>
  </sheetData>
  <phoneticPr fontId="3"/>
  <pageMargins left="0.70866141732283472" right="0.70866141732283472" top="0.74803149606299213" bottom="0.74803149606299213" header="0.31496062992125984" footer="0.31496062992125984"/>
  <pageSetup paperSize="9" scale="2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【図解】見える化・具体的手順（MF版・3社合体分）</vt:lpstr>
      <vt:lpstr>【B】コード表（自作）</vt:lpstr>
      <vt:lpstr>【C】データベース(自作）</vt:lpstr>
      <vt:lpstr>【D】見える化-暴落・リバランス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2022-05-13T22:23:32Z</dcterms:created>
  <dcterms:modified xsi:type="dcterms:W3CDTF">2022-05-26T13:27:36Z</dcterms:modified>
</cp:coreProperties>
</file>