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comments1.xml" ContentType="application/vnd.openxmlformats-officedocument.spreadsheetml.comments+xml"/>
  <Override PartName="/xl/pivotTables/pivotTable1.xml" ContentType="application/vnd.openxmlformats-officedocument.spreadsheetml.pivotTable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E:\●●●持ち出し分●戻すこと\20211101 ▼ブログ用▼\202109 【資産運用】ブログ用\"/>
    </mc:Choice>
  </mc:AlternateContent>
  <xr:revisionPtr revIDLastSave="0" documentId="13_ncr:1_{E3577C13-FFE6-49A6-A195-F8ACDC6EB919}" xr6:coauthVersionLast="47" xr6:coauthVersionMax="47" xr10:uidLastSave="{00000000-0000-0000-0000-000000000000}"/>
  <bookViews>
    <workbookView xWindow="28680" yWindow="2385" windowWidth="19440" windowHeight="15600" tabRatio="809" activeTab="3" xr2:uid="{00000000-000D-0000-FFFF-FFFF00000000}"/>
  </bookViews>
  <sheets>
    <sheet name="【図解】見える化・具体的手順（SBI証券）" sheetId="79" r:id="rId1"/>
    <sheet name="【A】SBI証券データ貼付方法" sheetId="77" r:id="rId2"/>
    <sheet name="【B】コード表（自作）" sheetId="76" r:id="rId3"/>
    <sheet name="【C】データベース（自作）" sheetId="71" r:id="rId4"/>
    <sheet name="【D】見える化(自作）" sheetId="74" r:id="rId5"/>
  </sheets>
  <definedNames>
    <definedName name="_xlnm._FilterDatabase" localSheetId="3" hidden="1">'【C】データベース（自作）'!$A$1:$AZ$113</definedName>
    <definedName name="_xlnm._FilterDatabase">#REF!</definedName>
    <definedName name="_xlnm.Criteria" localSheetId="3">'【C】データベース（自作）'!#REF!</definedName>
  </definedNames>
  <calcPr calcId="191029"/>
  <pivotCaches>
    <pivotCache cacheId="32" r:id="rId6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11" i="71" l="1"/>
  <c r="AD12" i="71"/>
  <c r="AP12" i="71"/>
  <c r="AP11" i="71"/>
  <c r="AR113" i="71"/>
  <c r="AP113" i="71"/>
  <c r="AS113" i="71" s="1"/>
  <c r="AJ113" i="71"/>
  <c r="AH113" i="71"/>
  <c r="AF113" i="71"/>
  <c r="G113" i="71"/>
  <c r="AC113" i="71" s="1"/>
  <c r="AR112" i="71"/>
  <c r="AP112" i="71"/>
  <c r="AS112" i="71" s="1"/>
  <c r="AJ112" i="71"/>
  <c r="AH112" i="71"/>
  <c r="AF112" i="71"/>
  <c r="G112" i="71"/>
  <c r="AC112" i="71" s="1"/>
  <c r="AR111" i="71"/>
  <c r="AP111" i="71"/>
  <c r="AS111" i="71" s="1"/>
  <c r="AJ111" i="71"/>
  <c r="AH111" i="71"/>
  <c r="AF111" i="71"/>
  <c r="G111" i="71"/>
  <c r="AC111" i="71" s="1"/>
  <c r="AR110" i="71"/>
  <c r="AP110" i="71"/>
  <c r="AS110" i="71" s="1"/>
  <c r="AJ110" i="71"/>
  <c r="AH110" i="71"/>
  <c r="AF110" i="71"/>
  <c r="G110" i="71"/>
  <c r="AC110" i="71" s="1"/>
  <c r="H28" i="74"/>
  <c r="I27" i="74"/>
  <c r="AZ110" i="71" l="1"/>
  <c r="AX110" i="71"/>
  <c r="AV110" i="71"/>
  <c r="AY110" i="71"/>
  <c r="AW110" i="71"/>
  <c r="AD110" i="71"/>
  <c r="AZ111" i="71"/>
  <c r="AX111" i="71"/>
  <c r="AV111" i="71"/>
  <c r="AY111" i="71"/>
  <c r="AW111" i="71"/>
  <c r="AD111" i="71"/>
  <c r="AZ112" i="71"/>
  <c r="AX112" i="71"/>
  <c r="AV112" i="71"/>
  <c r="AY112" i="71"/>
  <c r="AW112" i="71"/>
  <c r="AD112" i="71"/>
  <c r="AZ113" i="71"/>
  <c r="AX113" i="71"/>
  <c r="AV113" i="71"/>
  <c r="AY113" i="71"/>
  <c r="AW113" i="71"/>
  <c r="AD113" i="71"/>
  <c r="G102" i="71" l="1"/>
  <c r="AC102" i="71" s="1"/>
  <c r="G103" i="71"/>
  <c r="AC103" i="71" s="1"/>
  <c r="G104" i="71"/>
  <c r="AC104" i="71" s="1"/>
  <c r="AD104" i="71" s="1"/>
  <c r="G105" i="71"/>
  <c r="G106" i="71"/>
  <c r="AC106" i="71" s="1"/>
  <c r="G107" i="71"/>
  <c r="G108" i="71"/>
  <c r="AC108" i="71" s="1"/>
  <c r="G14" i="71"/>
  <c r="G58" i="71"/>
  <c r="G59" i="71"/>
  <c r="G60" i="71"/>
  <c r="G61" i="71"/>
  <c r="G62" i="71"/>
  <c r="G63" i="71"/>
  <c r="G64" i="71"/>
  <c r="G53" i="71"/>
  <c r="AR109" i="71"/>
  <c r="AP109" i="71"/>
  <c r="AJ109" i="71"/>
  <c r="AH109" i="71"/>
  <c r="AF109" i="71"/>
  <c r="G109" i="71"/>
  <c r="AC109" i="71" s="1"/>
  <c r="AR108" i="71"/>
  <c r="AP108" i="71"/>
  <c r="AJ108" i="71"/>
  <c r="AH108" i="71"/>
  <c r="AF108" i="71"/>
  <c r="AR107" i="71"/>
  <c r="AP107" i="71"/>
  <c r="AJ107" i="71"/>
  <c r="AH107" i="71"/>
  <c r="AF107" i="71"/>
  <c r="AC107" i="71"/>
  <c r="AR106" i="71"/>
  <c r="AP106" i="71"/>
  <c r="AJ106" i="71"/>
  <c r="AH106" i="71"/>
  <c r="AF106" i="71"/>
  <c r="AR105" i="71"/>
  <c r="AP105" i="71"/>
  <c r="AJ105" i="71"/>
  <c r="AH105" i="71"/>
  <c r="AF105" i="71"/>
  <c r="AC105" i="71"/>
  <c r="AR104" i="71"/>
  <c r="AP104" i="71"/>
  <c r="AJ104" i="71"/>
  <c r="AH104" i="71"/>
  <c r="AF104" i="71"/>
  <c r="AR103" i="71"/>
  <c r="AP103" i="71"/>
  <c r="AJ103" i="71"/>
  <c r="AH103" i="71"/>
  <c r="AF103" i="71"/>
  <c r="G29" i="71"/>
  <c r="AC29" i="71" s="1"/>
  <c r="AF29" i="71"/>
  <c r="AH29" i="71"/>
  <c r="AJ29" i="71"/>
  <c r="AP29" i="71"/>
  <c r="AR29" i="71"/>
  <c r="G30" i="71"/>
  <c r="AC30" i="71" s="1"/>
  <c r="AV30" i="71" s="1"/>
  <c r="AF30" i="71"/>
  <c r="AH30" i="71"/>
  <c r="AJ30" i="71"/>
  <c r="AP30" i="71"/>
  <c r="AR30" i="71"/>
  <c r="G31" i="71"/>
  <c r="AC31" i="71" s="1"/>
  <c r="AF31" i="71"/>
  <c r="AH31" i="71"/>
  <c r="AJ31" i="71"/>
  <c r="AP31" i="71"/>
  <c r="AR31" i="71"/>
  <c r="G32" i="71"/>
  <c r="AC32" i="71" s="1"/>
  <c r="AV32" i="71" s="1"/>
  <c r="AF32" i="71"/>
  <c r="AH32" i="71"/>
  <c r="AJ32" i="71"/>
  <c r="AP32" i="71"/>
  <c r="AR32" i="71"/>
  <c r="G33" i="71"/>
  <c r="AC33" i="71" s="1"/>
  <c r="AF33" i="71"/>
  <c r="AH33" i="71"/>
  <c r="AJ33" i="71"/>
  <c r="AP33" i="71"/>
  <c r="AR33" i="71"/>
  <c r="G34" i="71"/>
  <c r="AC34" i="71" s="1"/>
  <c r="AV34" i="71" s="1"/>
  <c r="AF34" i="71"/>
  <c r="AH34" i="71"/>
  <c r="AJ34" i="71"/>
  <c r="AP34" i="71"/>
  <c r="AR34" i="71"/>
  <c r="G35" i="71"/>
  <c r="AC35" i="71" s="1"/>
  <c r="AF35" i="71"/>
  <c r="AH35" i="71"/>
  <c r="AJ35" i="71"/>
  <c r="AP35" i="71"/>
  <c r="AR35" i="71"/>
  <c r="G36" i="71"/>
  <c r="AC36" i="71" s="1"/>
  <c r="AV36" i="71" s="1"/>
  <c r="AF36" i="71"/>
  <c r="AH36" i="71"/>
  <c r="AJ36" i="71"/>
  <c r="AP36" i="71"/>
  <c r="AR36" i="71"/>
  <c r="G37" i="71"/>
  <c r="AC37" i="71" s="1"/>
  <c r="AF37" i="71"/>
  <c r="AH37" i="71"/>
  <c r="AJ37" i="71"/>
  <c r="AP37" i="71"/>
  <c r="AR37" i="71"/>
  <c r="G38" i="71"/>
  <c r="AC38" i="71" s="1"/>
  <c r="AV38" i="71" s="1"/>
  <c r="AF38" i="71"/>
  <c r="AH38" i="71"/>
  <c r="AJ38" i="71"/>
  <c r="AP38" i="71"/>
  <c r="AR38" i="71"/>
  <c r="G39" i="71"/>
  <c r="AC39" i="71" s="1"/>
  <c r="AF39" i="71"/>
  <c r="AH39" i="71"/>
  <c r="AJ39" i="71"/>
  <c r="AP39" i="71"/>
  <c r="AR39" i="71"/>
  <c r="G40" i="71"/>
  <c r="AC40" i="71" s="1"/>
  <c r="AV40" i="71" s="1"/>
  <c r="AF40" i="71"/>
  <c r="AH40" i="71"/>
  <c r="AJ40" i="71"/>
  <c r="AP40" i="71"/>
  <c r="AR40" i="71"/>
  <c r="G41" i="71"/>
  <c r="AC41" i="71" s="1"/>
  <c r="AF41" i="71"/>
  <c r="AH41" i="71"/>
  <c r="AJ41" i="71"/>
  <c r="AP41" i="71"/>
  <c r="AR41" i="71"/>
  <c r="G42" i="71"/>
  <c r="AC42" i="71" s="1"/>
  <c r="AV42" i="71" s="1"/>
  <c r="AF42" i="71"/>
  <c r="AH42" i="71"/>
  <c r="AJ42" i="71"/>
  <c r="AP42" i="71"/>
  <c r="AR42" i="71"/>
  <c r="G43" i="71"/>
  <c r="AC43" i="71" s="1"/>
  <c r="AF43" i="71"/>
  <c r="AH43" i="71"/>
  <c r="AJ43" i="71"/>
  <c r="AP43" i="71"/>
  <c r="AR43" i="71"/>
  <c r="G44" i="71"/>
  <c r="AC44" i="71" s="1"/>
  <c r="AV44" i="71" s="1"/>
  <c r="AF44" i="71"/>
  <c r="AH44" i="71"/>
  <c r="AJ44" i="71"/>
  <c r="AP44" i="71"/>
  <c r="AR44" i="71"/>
  <c r="G45" i="71"/>
  <c r="AC45" i="71" s="1"/>
  <c r="AF45" i="71"/>
  <c r="AH45" i="71"/>
  <c r="AJ45" i="71"/>
  <c r="AP45" i="71"/>
  <c r="AR45" i="71"/>
  <c r="G88" i="71"/>
  <c r="AC88" i="71" s="1"/>
  <c r="AF88" i="71"/>
  <c r="AH88" i="71"/>
  <c r="AJ88" i="71"/>
  <c r="AP88" i="71"/>
  <c r="AR88" i="71"/>
  <c r="G89" i="71"/>
  <c r="AC89" i="71" s="1"/>
  <c r="AF89" i="71"/>
  <c r="AH89" i="71"/>
  <c r="AJ89" i="71"/>
  <c r="AP89" i="71"/>
  <c r="AR89" i="71"/>
  <c r="G90" i="71"/>
  <c r="AC90" i="71" s="1"/>
  <c r="AF90" i="71"/>
  <c r="AH90" i="71"/>
  <c r="AJ90" i="71"/>
  <c r="AP90" i="71"/>
  <c r="AR90" i="71"/>
  <c r="G91" i="71"/>
  <c r="AC91" i="71" s="1"/>
  <c r="AF91" i="71"/>
  <c r="AH91" i="71"/>
  <c r="AJ91" i="71"/>
  <c r="AP91" i="71"/>
  <c r="AR91" i="71"/>
  <c r="G92" i="71"/>
  <c r="AC92" i="71" s="1"/>
  <c r="AF92" i="71"/>
  <c r="AH92" i="71"/>
  <c r="AJ92" i="71"/>
  <c r="AP92" i="71"/>
  <c r="AR92" i="71"/>
  <c r="G93" i="71"/>
  <c r="AC93" i="71" s="1"/>
  <c r="AF93" i="71"/>
  <c r="AH93" i="71"/>
  <c r="AJ93" i="71"/>
  <c r="AP93" i="71"/>
  <c r="AR93" i="71"/>
  <c r="G94" i="71"/>
  <c r="AC94" i="71" s="1"/>
  <c r="AF94" i="71"/>
  <c r="AH94" i="71"/>
  <c r="AJ94" i="71"/>
  <c r="AP94" i="71"/>
  <c r="AR94" i="71"/>
  <c r="G95" i="71"/>
  <c r="AC95" i="71" s="1"/>
  <c r="AF95" i="71"/>
  <c r="AH95" i="71"/>
  <c r="AJ95" i="71"/>
  <c r="AP95" i="71"/>
  <c r="AR95" i="71"/>
  <c r="G96" i="71"/>
  <c r="AC96" i="71" s="1"/>
  <c r="AF96" i="71"/>
  <c r="AH96" i="71"/>
  <c r="AJ96" i="71"/>
  <c r="AP96" i="71"/>
  <c r="AR96" i="71"/>
  <c r="G97" i="71"/>
  <c r="AC97" i="71" s="1"/>
  <c r="AF97" i="71"/>
  <c r="AH97" i="71"/>
  <c r="AJ97" i="71"/>
  <c r="AP97" i="71"/>
  <c r="AR97" i="71"/>
  <c r="G98" i="71"/>
  <c r="AC98" i="71" s="1"/>
  <c r="AF98" i="71"/>
  <c r="AH98" i="71"/>
  <c r="AJ98" i="71"/>
  <c r="AP98" i="71"/>
  <c r="AR98" i="71"/>
  <c r="G99" i="71"/>
  <c r="AC99" i="71" s="1"/>
  <c r="AF99" i="71"/>
  <c r="AH99" i="71"/>
  <c r="AJ99" i="71"/>
  <c r="AP99" i="71"/>
  <c r="AR99" i="71"/>
  <c r="G100" i="71"/>
  <c r="AC100" i="71" s="1"/>
  <c r="AF100" i="71"/>
  <c r="AH100" i="71"/>
  <c r="AJ100" i="71"/>
  <c r="AP100" i="71"/>
  <c r="AR100" i="71"/>
  <c r="G101" i="71"/>
  <c r="AC101" i="71" s="1"/>
  <c r="AF101" i="71"/>
  <c r="AH101" i="71"/>
  <c r="AJ101" i="71"/>
  <c r="AP101" i="71"/>
  <c r="AR101" i="71"/>
  <c r="AF102" i="71"/>
  <c r="AH102" i="71"/>
  <c r="AJ102" i="71"/>
  <c r="AP102" i="71"/>
  <c r="AR102" i="71"/>
  <c r="AD10" i="71"/>
  <c r="AS11" i="71"/>
  <c r="AS12" i="71"/>
  <c r="AP10" i="71"/>
  <c r="AS10" i="71" s="1"/>
  <c r="AP4" i="71"/>
  <c r="AP5" i="71"/>
  <c r="AP3" i="71"/>
  <c r="AZ100" i="71" l="1"/>
  <c r="AV100" i="71"/>
  <c r="AZ98" i="71"/>
  <c r="AV98" i="71"/>
  <c r="AZ96" i="71"/>
  <c r="AV96" i="71"/>
  <c r="AZ94" i="71"/>
  <c r="AV94" i="71"/>
  <c r="AZ92" i="71"/>
  <c r="AV92" i="71"/>
  <c r="AZ90" i="71"/>
  <c r="AV90" i="71"/>
  <c r="AZ88" i="71"/>
  <c r="AV88" i="71"/>
  <c r="AZ43" i="71"/>
  <c r="AV43" i="71"/>
  <c r="AZ39" i="71"/>
  <c r="AV39" i="71"/>
  <c r="AZ35" i="71"/>
  <c r="AV35" i="71"/>
  <c r="AZ31" i="71"/>
  <c r="AV31" i="71"/>
  <c r="AS101" i="71"/>
  <c r="AS99" i="71"/>
  <c r="AS97" i="71"/>
  <c r="AS95" i="71"/>
  <c r="AS93" i="71"/>
  <c r="AS91" i="71"/>
  <c r="AS89" i="71"/>
  <c r="AZ102" i="71"/>
  <c r="AV102" i="71"/>
  <c r="AS103" i="71"/>
  <c r="AV45" i="71"/>
  <c r="AZ45" i="71"/>
  <c r="AV41" i="71"/>
  <c r="AZ41" i="71"/>
  <c r="AV37" i="71"/>
  <c r="AZ37" i="71"/>
  <c r="AV33" i="71"/>
  <c r="AZ33" i="71"/>
  <c r="AV29" i="71"/>
  <c r="AZ29" i="71"/>
  <c r="AS104" i="71"/>
  <c r="AS105" i="71"/>
  <c r="AS106" i="71"/>
  <c r="AS107" i="71"/>
  <c r="AS108" i="71"/>
  <c r="AS109" i="71"/>
  <c r="AY103" i="71"/>
  <c r="AD103" i="71"/>
  <c r="AD44" i="71"/>
  <c r="AX44" i="71"/>
  <c r="AD42" i="71"/>
  <c r="AX42" i="71"/>
  <c r="AD40" i="71"/>
  <c r="AX40" i="71"/>
  <c r="AD38" i="71"/>
  <c r="AX38" i="71"/>
  <c r="AD36" i="71"/>
  <c r="AX36" i="71"/>
  <c r="AD34" i="71"/>
  <c r="AX34" i="71"/>
  <c r="AD32" i="71"/>
  <c r="AX32" i="71"/>
  <c r="AD30" i="71"/>
  <c r="AX30" i="71"/>
  <c r="AZ105" i="71"/>
  <c r="AX105" i="71"/>
  <c r="AV105" i="71"/>
  <c r="AY105" i="71"/>
  <c r="AW105" i="71"/>
  <c r="AD105" i="71"/>
  <c r="AZ106" i="71"/>
  <c r="AX106" i="71"/>
  <c r="AV106" i="71"/>
  <c r="AY106" i="71"/>
  <c r="AW106" i="71"/>
  <c r="AD106" i="71"/>
  <c r="AZ107" i="71"/>
  <c r="AX107" i="71"/>
  <c r="AV107" i="71"/>
  <c r="AY107" i="71"/>
  <c r="AW107" i="71"/>
  <c r="AD107" i="71"/>
  <c r="AZ108" i="71"/>
  <c r="AX108" i="71"/>
  <c r="AV108" i="71"/>
  <c r="AY108" i="71"/>
  <c r="AW108" i="71"/>
  <c r="AD108" i="71"/>
  <c r="AZ109" i="71"/>
  <c r="AX109" i="71"/>
  <c r="AV109" i="71"/>
  <c r="AY109" i="71"/>
  <c r="AW109" i="71"/>
  <c r="AD109" i="71"/>
  <c r="AD45" i="71"/>
  <c r="AX45" i="71"/>
  <c r="AZ44" i="71"/>
  <c r="AD43" i="71"/>
  <c r="AX43" i="71"/>
  <c r="AZ42" i="71"/>
  <c r="AD41" i="71"/>
  <c r="AX41" i="71"/>
  <c r="AZ40" i="71"/>
  <c r="AD39" i="71"/>
  <c r="AX39" i="71"/>
  <c r="AZ38" i="71"/>
  <c r="AD37" i="71"/>
  <c r="AX37" i="71"/>
  <c r="AZ36" i="71"/>
  <c r="AD35" i="71"/>
  <c r="AX35" i="71"/>
  <c r="AZ34" i="71"/>
  <c r="AD33" i="71"/>
  <c r="AX33" i="71"/>
  <c r="AZ32" i="71"/>
  <c r="AD31" i="71"/>
  <c r="AX31" i="71"/>
  <c r="AZ30" i="71"/>
  <c r="AD29" i="71"/>
  <c r="AX29" i="71"/>
  <c r="AZ103" i="71"/>
  <c r="AX103" i="71"/>
  <c r="AV103" i="71"/>
  <c r="AW103" i="71"/>
  <c r="AZ104" i="71"/>
  <c r="AX104" i="71"/>
  <c r="AV104" i="71"/>
  <c r="AY104" i="71"/>
  <c r="AW104" i="71"/>
  <c r="AS45" i="71"/>
  <c r="AS44" i="71"/>
  <c r="AS43" i="71"/>
  <c r="AS42" i="71"/>
  <c r="AS41" i="71"/>
  <c r="AS40" i="71"/>
  <c r="AS39" i="71"/>
  <c r="AS38" i="71"/>
  <c r="AS37" i="71"/>
  <c r="AS36" i="71"/>
  <c r="AS35" i="71"/>
  <c r="AS34" i="71"/>
  <c r="AS33" i="71"/>
  <c r="AS32" i="71"/>
  <c r="AS31" i="71"/>
  <c r="AS30" i="71"/>
  <c r="AS29" i="71"/>
  <c r="AY45" i="71"/>
  <c r="AW45" i="71"/>
  <c r="AY44" i="71"/>
  <c r="AW44" i="71"/>
  <c r="AY43" i="71"/>
  <c r="AW43" i="71"/>
  <c r="AY42" i="71"/>
  <c r="AW42" i="71"/>
  <c r="AY41" i="71"/>
  <c r="AW41" i="71"/>
  <c r="AY40" i="71"/>
  <c r="AW40" i="71"/>
  <c r="AY39" i="71"/>
  <c r="AW39" i="71"/>
  <c r="AY38" i="71"/>
  <c r="AW38" i="71"/>
  <c r="AY37" i="71"/>
  <c r="AW37" i="71"/>
  <c r="AY36" i="71"/>
  <c r="AW36" i="71"/>
  <c r="AY35" i="71"/>
  <c r="AW35" i="71"/>
  <c r="AY34" i="71"/>
  <c r="AW34" i="71"/>
  <c r="AY33" i="71"/>
  <c r="AW33" i="71"/>
  <c r="AY32" i="71"/>
  <c r="AW32" i="71"/>
  <c r="AY31" i="71"/>
  <c r="AW31" i="71"/>
  <c r="AY30" i="71"/>
  <c r="AW30" i="71"/>
  <c r="AY29" i="71"/>
  <c r="AW29" i="71"/>
  <c r="AV101" i="71"/>
  <c r="AZ101" i="71"/>
  <c r="AV99" i="71"/>
  <c r="AZ99" i="71"/>
  <c r="AV97" i="71"/>
  <c r="AZ97" i="71"/>
  <c r="AV95" i="71"/>
  <c r="AZ95" i="71"/>
  <c r="AV93" i="71"/>
  <c r="AZ93" i="71"/>
  <c r="AV91" i="71"/>
  <c r="AZ91" i="71"/>
  <c r="AV89" i="71"/>
  <c r="AZ89" i="71"/>
  <c r="AS102" i="71"/>
  <c r="AS100" i="71"/>
  <c r="AS98" i="71"/>
  <c r="AS96" i="71"/>
  <c r="AS94" i="71"/>
  <c r="AS92" i="71"/>
  <c r="AS90" i="71"/>
  <c r="AS88" i="71"/>
  <c r="AD102" i="71"/>
  <c r="AW102" i="71"/>
  <c r="AY102" i="71"/>
  <c r="AD101" i="71"/>
  <c r="AW101" i="71"/>
  <c r="AY101" i="71"/>
  <c r="AD100" i="71"/>
  <c r="AW100" i="71"/>
  <c r="AY100" i="71"/>
  <c r="AD99" i="71"/>
  <c r="AW99" i="71"/>
  <c r="AY99" i="71"/>
  <c r="AD98" i="71"/>
  <c r="AW98" i="71"/>
  <c r="AY98" i="71"/>
  <c r="AD97" i="71"/>
  <c r="AW97" i="71"/>
  <c r="AY97" i="71"/>
  <c r="AD96" i="71"/>
  <c r="AW96" i="71"/>
  <c r="AY96" i="71"/>
  <c r="AD95" i="71"/>
  <c r="AW95" i="71"/>
  <c r="AY95" i="71"/>
  <c r="AD94" i="71"/>
  <c r="AW94" i="71"/>
  <c r="AY94" i="71"/>
  <c r="AD93" i="71"/>
  <c r="AW93" i="71"/>
  <c r="AY93" i="71"/>
  <c r="AD92" i="71"/>
  <c r="AW92" i="71"/>
  <c r="AY92" i="71"/>
  <c r="AD91" i="71"/>
  <c r="AW91" i="71"/>
  <c r="AY91" i="71"/>
  <c r="AD90" i="71"/>
  <c r="AW90" i="71"/>
  <c r="AY90" i="71"/>
  <c r="AD89" i="71"/>
  <c r="AW89" i="71"/>
  <c r="AY89" i="71"/>
  <c r="AD88" i="71"/>
  <c r="AW88" i="71"/>
  <c r="AY88" i="71"/>
  <c r="AX102" i="71"/>
  <c r="AX101" i="71"/>
  <c r="AX100" i="71"/>
  <c r="AX99" i="71"/>
  <c r="AX98" i="71"/>
  <c r="AX97" i="71"/>
  <c r="AX96" i="71"/>
  <c r="AX95" i="71"/>
  <c r="AX94" i="71"/>
  <c r="AX93" i="71"/>
  <c r="AX92" i="71"/>
  <c r="AX91" i="71"/>
  <c r="AX90" i="71"/>
  <c r="AX89" i="71"/>
  <c r="AX88" i="71"/>
  <c r="AP52" i="71"/>
  <c r="AR52" i="71"/>
  <c r="AP53" i="71"/>
  <c r="AR53" i="71"/>
  <c r="AP54" i="71"/>
  <c r="AR54" i="71"/>
  <c r="AP55" i="71"/>
  <c r="AR55" i="71"/>
  <c r="AP56" i="71"/>
  <c r="AR56" i="71"/>
  <c r="AR51" i="71"/>
  <c r="AP51" i="71"/>
  <c r="AF52" i="71"/>
  <c r="AH52" i="71"/>
  <c r="AJ52" i="71"/>
  <c r="AF53" i="71"/>
  <c r="AH53" i="71"/>
  <c r="AJ53" i="71"/>
  <c r="AF54" i="71"/>
  <c r="AH54" i="71"/>
  <c r="AJ54" i="71"/>
  <c r="AF55" i="71"/>
  <c r="AH55" i="71"/>
  <c r="AJ55" i="71"/>
  <c r="AF56" i="71"/>
  <c r="AH56" i="71"/>
  <c r="AJ56" i="71"/>
  <c r="AV11" i="71"/>
  <c r="AW11" i="71"/>
  <c r="AX11" i="71"/>
  <c r="AY11" i="71"/>
  <c r="AZ11" i="71"/>
  <c r="AV12" i="71"/>
  <c r="AW12" i="71"/>
  <c r="AX12" i="71"/>
  <c r="AY12" i="71"/>
  <c r="AZ12" i="71"/>
  <c r="AZ10" i="71"/>
  <c r="AY10" i="71"/>
  <c r="AX10" i="71"/>
  <c r="AW10" i="71"/>
  <c r="AV10" i="71"/>
  <c r="AY4" i="71"/>
  <c r="AY5" i="71"/>
  <c r="AY6" i="71"/>
  <c r="AY7" i="71"/>
  <c r="AY8" i="71"/>
  <c r="AY3" i="71"/>
  <c r="AZ5" i="71"/>
  <c r="AD4" i="71"/>
  <c r="AS4" i="71"/>
  <c r="AV4" i="71"/>
  <c r="AW4" i="71"/>
  <c r="AX4" i="71"/>
  <c r="AZ4" i="71"/>
  <c r="AS56" i="71" l="1"/>
  <c r="AS55" i="71"/>
  <c r="AS54" i="71"/>
  <c r="AS51" i="71"/>
  <c r="AS52" i="71"/>
  <c r="AS53" i="71"/>
  <c r="G87" i="71" l="1"/>
  <c r="G86" i="71"/>
  <c r="G85" i="71"/>
  <c r="G84" i="71"/>
  <c r="G83" i="71"/>
  <c r="G82" i="71"/>
  <c r="G81" i="71"/>
  <c r="G80" i="71"/>
  <c r="G79" i="71"/>
  <c r="G78" i="71"/>
  <c r="G77" i="71"/>
  <c r="G76" i="71"/>
  <c r="G75" i="71"/>
  <c r="G74" i="71"/>
  <c r="G73" i="71"/>
  <c r="G72" i="71"/>
  <c r="G71" i="71"/>
  <c r="G70" i="71"/>
  <c r="G69" i="71"/>
  <c r="G68" i="71"/>
  <c r="G67" i="71"/>
  <c r="G66" i="71"/>
  <c r="G65" i="71"/>
  <c r="G57" i="71"/>
  <c r="G56" i="71"/>
  <c r="AC56" i="71" s="1"/>
  <c r="AD56" i="71" s="1"/>
  <c r="G55" i="71"/>
  <c r="AC55" i="71" s="1"/>
  <c r="AD55" i="71" s="1"/>
  <c r="G54" i="71"/>
  <c r="AC54" i="71" s="1"/>
  <c r="AD54" i="71" s="1"/>
  <c r="AC53" i="71"/>
  <c r="AD53" i="71" s="1"/>
  <c r="G52" i="71"/>
  <c r="AC52" i="71" s="1"/>
  <c r="AD52" i="71" s="1"/>
  <c r="G51" i="71"/>
  <c r="G50" i="71"/>
  <c r="G49" i="71"/>
  <c r="G48" i="71"/>
  <c r="G47" i="71"/>
  <c r="G46" i="71"/>
  <c r="G28" i="71"/>
  <c r="G27" i="71"/>
  <c r="G26" i="71"/>
  <c r="G25" i="71"/>
  <c r="G24" i="71"/>
  <c r="G23" i="71"/>
  <c r="G22" i="71"/>
  <c r="G21" i="71"/>
  <c r="G20" i="71"/>
  <c r="G19" i="71"/>
  <c r="G18" i="71"/>
  <c r="G17" i="71"/>
  <c r="G16" i="71"/>
  <c r="G15" i="71"/>
  <c r="AZ53" i="71" l="1"/>
  <c r="AX53" i="71"/>
  <c r="AV53" i="71"/>
  <c r="AY53" i="71"/>
  <c r="AW53" i="71"/>
  <c r="AZ55" i="71"/>
  <c r="AX55" i="71"/>
  <c r="AV55" i="71"/>
  <c r="AW55" i="71"/>
  <c r="AY55" i="71"/>
  <c r="AY52" i="71"/>
  <c r="AW52" i="71"/>
  <c r="AZ52" i="71"/>
  <c r="AV52" i="71"/>
  <c r="AX52" i="71"/>
  <c r="AY54" i="71"/>
  <c r="AW54" i="71"/>
  <c r="AX54" i="71"/>
  <c r="AZ54" i="71"/>
  <c r="AV54" i="71"/>
  <c r="AY56" i="71"/>
  <c r="AW56" i="71"/>
  <c r="AZ56" i="71"/>
  <c r="AV56" i="71"/>
  <c r="AX56" i="71"/>
  <c r="AR65" i="71"/>
  <c r="AP65" i="71"/>
  <c r="AJ65" i="71"/>
  <c r="AH65" i="71"/>
  <c r="AF65" i="71"/>
  <c r="AC65" i="71"/>
  <c r="AD65" i="71" s="1"/>
  <c r="AR64" i="71"/>
  <c r="AP64" i="71"/>
  <c r="AJ64" i="71"/>
  <c r="AH64" i="71"/>
  <c r="AF64" i="71"/>
  <c r="AC64" i="71"/>
  <c r="AD64" i="71" s="1"/>
  <c r="AR63" i="71"/>
  <c r="AP63" i="71"/>
  <c r="AJ63" i="71"/>
  <c r="AH63" i="71"/>
  <c r="AF63" i="71"/>
  <c r="AC63" i="71"/>
  <c r="AD63" i="71" s="1"/>
  <c r="AR62" i="71"/>
  <c r="AP62" i="71"/>
  <c r="AJ62" i="71"/>
  <c r="AH62" i="71"/>
  <c r="AF62" i="71"/>
  <c r="AC62" i="71"/>
  <c r="AD62" i="71" s="1"/>
  <c r="AR61" i="71"/>
  <c r="AP61" i="71"/>
  <c r="AJ61" i="71"/>
  <c r="AH61" i="71"/>
  <c r="AF61" i="71"/>
  <c r="AC61" i="71"/>
  <c r="AD61" i="71" s="1"/>
  <c r="AR60" i="71"/>
  <c r="AP60" i="71"/>
  <c r="AJ60" i="71"/>
  <c r="AH60" i="71"/>
  <c r="AF60" i="71"/>
  <c r="AC60" i="71"/>
  <c r="AD60" i="71" s="1"/>
  <c r="AR59" i="71"/>
  <c r="AP59" i="71"/>
  <c r="AJ59" i="71"/>
  <c r="AH59" i="71"/>
  <c r="AF59" i="71"/>
  <c r="AC59" i="71"/>
  <c r="AD59" i="71" s="1"/>
  <c r="AR58" i="71"/>
  <c r="AP58" i="71"/>
  <c r="AJ58" i="71"/>
  <c r="AH58" i="71"/>
  <c r="AF58" i="71"/>
  <c r="AC58" i="71"/>
  <c r="AD58" i="71" s="1"/>
  <c r="AR57" i="71"/>
  <c r="AP57" i="71"/>
  <c r="AJ57" i="71"/>
  <c r="AH57" i="71"/>
  <c r="AF57" i="71"/>
  <c r="AC57" i="71"/>
  <c r="AD57" i="71" s="1"/>
  <c r="AJ51" i="71"/>
  <c r="AH51" i="71"/>
  <c r="AF51" i="71"/>
  <c r="AC51" i="71"/>
  <c r="AD51" i="71" s="1"/>
  <c r="AR50" i="71"/>
  <c r="AP50" i="71"/>
  <c r="AJ50" i="71"/>
  <c r="AH50" i="71"/>
  <c r="AF50" i="71"/>
  <c r="AC50" i="71"/>
  <c r="AD50" i="71" s="1"/>
  <c r="AR49" i="71"/>
  <c r="AP49" i="71"/>
  <c r="AJ49" i="71"/>
  <c r="AH49" i="71"/>
  <c r="AF49" i="71"/>
  <c r="AC49" i="71"/>
  <c r="AD49" i="71" s="1"/>
  <c r="AR48" i="71"/>
  <c r="AP48" i="71"/>
  <c r="AJ48" i="71"/>
  <c r="AH48" i="71"/>
  <c r="AF48" i="71"/>
  <c r="AC48" i="71"/>
  <c r="AD48" i="71" s="1"/>
  <c r="AR47" i="71"/>
  <c r="AP47" i="71"/>
  <c r="AJ47" i="71"/>
  <c r="AH47" i="71"/>
  <c r="AF47" i="71"/>
  <c r="AC47" i="71"/>
  <c r="AD47" i="71" s="1"/>
  <c r="AR46" i="71"/>
  <c r="AP46" i="71"/>
  <c r="AJ46" i="71"/>
  <c r="AH46" i="71"/>
  <c r="AF46" i="71"/>
  <c r="AC46" i="71"/>
  <c r="AD46" i="71" s="1"/>
  <c r="AR28" i="71"/>
  <c r="AP28" i="71"/>
  <c r="AJ28" i="71"/>
  <c r="AH28" i="71"/>
  <c r="AF28" i="71"/>
  <c r="AC28" i="71"/>
  <c r="AD28" i="71" s="1"/>
  <c r="AR27" i="71"/>
  <c r="AP27" i="71"/>
  <c r="AJ27" i="71"/>
  <c r="AH27" i="71"/>
  <c r="AF27" i="71"/>
  <c r="AC27" i="71"/>
  <c r="AD27" i="71" s="1"/>
  <c r="AR26" i="71"/>
  <c r="AP26" i="71"/>
  <c r="AJ26" i="71"/>
  <c r="AH26" i="71"/>
  <c r="AF26" i="71"/>
  <c r="AC26" i="71"/>
  <c r="AD26" i="71" s="1"/>
  <c r="AR25" i="71"/>
  <c r="AP25" i="71"/>
  <c r="AJ25" i="71"/>
  <c r="AH25" i="71"/>
  <c r="AF25" i="71"/>
  <c r="AC25" i="71"/>
  <c r="AD25" i="71" s="1"/>
  <c r="AR24" i="71"/>
  <c r="AP24" i="71"/>
  <c r="AJ24" i="71"/>
  <c r="AH24" i="71"/>
  <c r="AF24" i="71"/>
  <c r="AC24" i="71"/>
  <c r="AD24" i="71" s="1"/>
  <c r="AR23" i="71"/>
  <c r="AP23" i="71"/>
  <c r="AJ23" i="71"/>
  <c r="AH23" i="71"/>
  <c r="AF23" i="71"/>
  <c r="AC23" i="71"/>
  <c r="AD23" i="71" s="1"/>
  <c r="AR22" i="71"/>
  <c r="AP22" i="71"/>
  <c r="AJ22" i="71"/>
  <c r="AH22" i="71"/>
  <c r="AF22" i="71"/>
  <c r="AC22" i="71"/>
  <c r="AD22" i="71" s="1"/>
  <c r="AR21" i="71"/>
  <c r="AP21" i="71"/>
  <c r="AJ21" i="71"/>
  <c r="AH21" i="71"/>
  <c r="AF21" i="71"/>
  <c r="AC21" i="71"/>
  <c r="AD21" i="71" s="1"/>
  <c r="AR20" i="71"/>
  <c r="AP20" i="71"/>
  <c r="AJ20" i="71"/>
  <c r="AH20" i="71"/>
  <c r="AF20" i="71"/>
  <c r="AC20" i="71"/>
  <c r="AD20" i="71" s="1"/>
  <c r="AR19" i="71"/>
  <c r="AP19" i="71"/>
  <c r="AJ19" i="71"/>
  <c r="AH19" i="71"/>
  <c r="AF19" i="71"/>
  <c r="AC19" i="71"/>
  <c r="AD19" i="71" s="1"/>
  <c r="AR18" i="71"/>
  <c r="AP18" i="71"/>
  <c r="AJ18" i="71"/>
  <c r="AH18" i="71"/>
  <c r="AF18" i="71"/>
  <c r="AC18" i="71"/>
  <c r="AD18" i="71" s="1"/>
  <c r="AR17" i="71"/>
  <c r="AP17" i="71"/>
  <c r="AJ17" i="71"/>
  <c r="AH17" i="71"/>
  <c r="AF17" i="71"/>
  <c r="AC17" i="71"/>
  <c r="AD17" i="71" s="1"/>
  <c r="AR16" i="71"/>
  <c r="AP16" i="71"/>
  <c r="AJ16" i="71"/>
  <c r="AH16" i="71"/>
  <c r="AF16" i="71"/>
  <c r="AC16" i="71"/>
  <c r="AD16" i="71" s="1"/>
  <c r="AR15" i="71"/>
  <c r="AP15" i="71"/>
  <c r="AJ15" i="71"/>
  <c r="AH15" i="71"/>
  <c r="AF15" i="71"/>
  <c r="AC15" i="71"/>
  <c r="AD15" i="71" s="1"/>
  <c r="AR14" i="71"/>
  <c r="AP14" i="71"/>
  <c r="AJ14" i="71"/>
  <c r="AH14" i="71"/>
  <c r="AF14" i="71"/>
  <c r="AC14" i="71"/>
  <c r="AD14" i="71" s="1"/>
  <c r="AZ8" i="71"/>
  <c r="AX8" i="71"/>
  <c r="AW8" i="71"/>
  <c r="AV8" i="71"/>
  <c r="AP8" i="71"/>
  <c r="AS8" i="71" s="1"/>
  <c r="AD8" i="71"/>
  <c r="AZ7" i="71"/>
  <c r="AX7" i="71"/>
  <c r="AW7" i="71"/>
  <c r="AV7" i="71"/>
  <c r="AP7" i="71"/>
  <c r="AS7" i="71" s="1"/>
  <c r="AD7" i="71"/>
  <c r="AZ6" i="71"/>
  <c r="AX6" i="71"/>
  <c r="AW6" i="71"/>
  <c r="AV6" i="71"/>
  <c r="AP6" i="71"/>
  <c r="AS6" i="71" s="1"/>
  <c r="AD6" i="71"/>
  <c r="AX5" i="71"/>
  <c r="AW5" i="71"/>
  <c r="AV5" i="71"/>
  <c r="AS5" i="71"/>
  <c r="AD5" i="71"/>
  <c r="AZ3" i="71"/>
  <c r="AX3" i="71"/>
  <c r="AW3" i="71"/>
  <c r="AV3" i="71"/>
  <c r="AS3" i="71"/>
  <c r="AD3" i="71"/>
  <c r="AY14" i="71" l="1"/>
  <c r="AW14" i="71"/>
  <c r="AX14" i="71"/>
  <c r="AZ14" i="71"/>
  <c r="AV14" i="71"/>
  <c r="AZ15" i="71"/>
  <c r="AX15" i="71"/>
  <c r="AV15" i="71"/>
  <c r="AW15" i="71"/>
  <c r="AY15" i="71"/>
  <c r="AY16" i="71"/>
  <c r="AW16" i="71"/>
  <c r="AZ16" i="71"/>
  <c r="AV16" i="71"/>
  <c r="AX16" i="71"/>
  <c r="AZ17" i="71"/>
  <c r="AX17" i="71"/>
  <c r="AV17" i="71"/>
  <c r="AY17" i="71"/>
  <c r="AW17" i="71"/>
  <c r="AY18" i="71"/>
  <c r="AW18" i="71"/>
  <c r="AX18" i="71"/>
  <c r="AZ18" i="71"/>
  <c r="AV18" i="71"/>
  <c r="AZ19" i="71"/>
  <c r="AX19" i="71"/>
  <c r="AV19" i="71"/>
  <c r="AW19" i="71"/>
  <c r="AY19" i="71"/>
  <c r="AY20" i="71"/>
  <c r="AW20" i="71"/>
  <c r="AZ20" i="71"/>
  <c r="AV20" i="71"/>
  <c r="AX20" i="71"/>
  <c r="AZ21" i="71"/>
  <c r="AX21" i="71"/>
  <c r="AV21" i="71"/>
  <c r="AY21" i="71"/>
  <c r="AW21" i="71"/>
  <c r="AY22" i="71"/>
  <c r="AW22" i="71"/>
  <c r="AX22" i="71"/>
  <c r="AZ22" i="71"/>
  <c r="AV22" i="71"/>
  <c r="AZ23" i="71"/>
  <c r="AX23" i="71"/>
  <c r="AV23" i="71"/>
  <c r="AW23" i="71"/>
  <c r="AY23" i="71"/>
  <c r="AY24" i="71"/>
  <c r="AW24" i="71"/>
  <c r="AZ24" i="71"/>
  <c r="AV24" i="71"/>
  <c r="AX24" i="71"/>
  <c r="AZ25" i="71"/>
  <c r="AX25" i="71"/>
  <c r="AV25" i="71"/>
  <c r="AY25" i="71"/>
  <c r="AW25" i="71"/>
  <c r="AY26" i="71"/>
  <c r="AW26" i="71"/>
  <c r="AX26" i="71"/>
  <c r="AZ26" i="71"/>
  <c r="AV26" i="71"/>
  <c r="AZ27" i="71"/>
  <c r="AX27" i="71"/>
  <c r="AV27" i="71"/>
  <c r="AW27" i="71"/>
  <c r="AY27" i="71"/>
  <c r="AY28" i="71"/>
  <c r="AW28" i="71"/>
  <c r="AZ28" i="71"/>
  <c r="AV28" i="71"/>
  <c r="AX28" i="71"/>
  <c r="AY46" i="71"/>
  <c r="AW46" i="71"/>
  <c r="AX46" i="71"/>
  <c r="AZ46" i="71"/>
  <c r="AV46" i="71"/>
  <c r="AZ47" i="71"/>
  <c r="AX47" i="71"/>
  <c r="AV47" i="71"/>
  <c r="AW47" i="71"/>
  <c r="AY47" i="71"/>
  <c r="AY48" i="71"/>
  <c r="AW48" i="71"/>
  <c r="AZ48" i="71"/>
  <c r="AV48" i="71"/>
  <c r="AX48" i="71"/>
  <c r="AZ49" i="71"/>
  <c r="AX49" i="71"/>
  <c r="AV49" i="71"/>
  <c r="AY49" i="71"/>
  <c r="AW49" i="71"/>
  <c r="AY50" i="71"/>
  <c r="AW50" i="71"/>
  <c r="AX50" i="71"/>
  <c r="AZ50" i="71"/>
  <c r="AV50" i="71"/>
  <c r="AZ51" i="71"/>
  <c r="AX51" i="71"/>
  <c r="AV51" i="71"/>
  <c r="AW51" i="71"/>
  <c r="AY51" i="71"/>
  <c r="AZ57" i="71"/>
  <c r="AX57" i="71"/>
  <c r="AV57" i="71"/>
  <c r="AY57" i="71"/>
  <c r="AW57" i="71"/>
  <c r="AY58" i="71"/>
  <c r="AW58" i="71"/>
  <c r="AX58" i="71"/>
  <c r="AZ58" i="71"/>
  <c r="AV58" i="71"/>
  <c r="AZ59" i="71"/>
  <c r="AX59" i="71"/>
  <c r="AV59" i="71"/>
  <c r="AW59" i="71"/>
  <c r="AY59" i="71"/>
  <c r="AY60" i="71"/>
  <c r="AW60" i="71"/>
  <c r="AZ60" i="71"/>
  <c r="AV60" i="71"/>
  <c r="AX60" i="71"/>
  <c r="AZ61" i="71"/>
  <c r="AX61" i="71"/>
  <c r="AV61" i="71"/>
  <c r="AY61" i="71"/>
  <c r="AW61" i="71"/>
  <c r="AY62" i="71"/>
  <c r="AW62" i="71"/>
  <c r="AX62" i="71"/>
  <c r="AZ62" i="71"/>
  <c r="AV62" i="71"/>
  <c r="AZ63" i="71"/>
  <c r="AX63" i="71"/>
  <c r="AV63" i="71"/>
  <c r="AW63" i="71"/>
  <c r="AY63" i="71"/>
  <c r="AY64" i="71"/>
  <c r="AW64" i="71"/>
  <c r="AZ64" i="71"/>
  <c r="AV64" i="71"/>
  <c r="AX64" i="71"/>
  <c r="AZ65" i="71"/>
  <c r="AX65" i="71"/>
  <c r="AV65" i="71"/>
  <c r="AY65" i="71"/>
  <c r="AW65" i="71"/>
  <c r="AS62" i="71"/>
  <c r="AS16" i="71"/>
  <c r="AS57" i="71"/>
  <c r="AS59" i="71"/>
  <c r="AS63" i="71"/>
  <c r="AS65" i="71"/>
  <c r="AS49" i="71"/>
  <c r="AS20" i="71"/>
  <c r="AS24" i="71"/>
  <c r="AS28" i="71"/>
  <c r="AS19" i="71"/>
  <c r="AS21" i="71"/>
  <c r="AS64" i="71"/>
  <c r="AS17" i="71"/>
  <c r="AS25" i="71"/>
  <c r="AS50" i="71"/>
  <c r="AS58" i="71"/>
  <c r="AS61" i="71"/>
  <c r="AS18" i="71"/>
  <c r="AS23" i="71"/>
  <c r="AS26" i="71"/>
  <c r="AS27" i="71"/>
  <c r="AS46" i="71"/>
  <c r="AS48" i="71"/>
  <c r="AS60" i="71"/>
  <c r="AS22" i="71"/>
  <c r="AS14" i="71"/>
  <c r="AS15" i="71"/>
  <c r="AS47" i="71"/>
  <c r="AR87" i="71"/>
  <c r="AP87" i="71"/>
  <c r="AJ87" i="71"/>
  <c r="AH87" i="71"/>
  <c r="AF87" i="71"/>
  <c r="AC87" i="71"/>
  <c r="AD87" i="71" s="1"/>
  <c r="AR86" i="71"/>
  <c r="AP86" i="71"/>
  <c r="AJ86" i="71"/>
  <c r="AH86" i="71"/>
  <c r="AF86" i="71"/>
  <c r="AC86" i="71"/>
  <c r="AD86" i="71" s="1"/>
  <c r="AR85" i="71"/>
  <c r="AP85" i="71"/>
  <c r="AJ85" i="71"/>
  <c r="AH85" i="71"/>
  <c r="AF85" i="71"/>
  <c r="AC85" i="71"/>
  <c r="AD85" i="71" s="1"/>
  <c r="AR84" i="71"/>
  <c r="AP84" i="71"/>
  <c r="AJ84" i="71"/>
  <c r="AH84" i="71"/>
  <c r="AF84" i="71"/>
  <c r="AC84" i="71"/>
  <c r="AD84" i="71" s="1"/>
  <c r="AR83" i="71"/>
  <c r="AP83" i="71"/>
  <c r="AJ83" i="71"/>
  <c r="AH83" i="71"/>
  <c r="AF83" i="71"/>
  <c r="AC83" i="71"/>
  <c r="AD83" i="71" s="1"/>
  <c r="AR82" i="71"/>
  <c r="AP82" i="71"/>
  <c r="AJ82" i="71"/>
  <c r="AH82" i="71"/>
  <c r="AF82" i="71"/>
  <c r="AC82" i="71"/>
  <c r="AD82" i="71" s="1"/>
  <c r="AR81" i="71"/>
  <c r="AP81" i="71"/>
  <c r="AJ81" i="71"/>
  <c r="AH81" i="71"/>
  <c r="AF81" i="71"/>
  <c r="AC81" i="71"/>
  <c r="AD81" i="71" s="1"/>
  <c r="AR80" i="71"/>
  <c r="AP80" i="71"/>
  <c r="AJ80" i="71"/>
  <c r="AH80" i="71"/>
  <c r="AF80" i="71"/>
  <c r="AC80" i="71"/>
  <c r="AD80" i="71" s="1"/>
  <c r="AR79" i="71"/>
  <c r="AP79" i="71"/>
  <c r="AJ79" i="71"/>
  <c r="AH79" i="71"/>
  <c r="AF79" i="71"/>
  <c r="AC79" i="71"/>
  <c r="AD79" i="71" s="1"/>
  <c r="AR78" i="71"/>
  <c r="AP78" i="71"/>
  <c r="AJ78" i="71"/>
  <c r="AH78" i="71"/>
  <c r="AF78" i="71"/>
  <c r="AC78" i="71"/>
  <c r="AD78" i="71" s="1"/>
  <c r="AR77" i="71"/>
  <c r="AP77" i="71"/>
  <c r="AJ77" i="71"/>
  <c r="AH77" i="71"/>
  <c r="AF77" i="71"/>
  <c r="AC77" i="71"/>
  <c r="AD77" i="71" s="1"/>
  <c r="AR76" i="71"/>
  <c r="AP76" i="71"/>
  <c r="AJ76" i="71"/>
  <c r="AH76" i="71"/>
  <c r="AF76" i="71"/>
  <c r="AC76" i="71"/>
  <c r="AD76" i="71" s="1"/>
  <c r="AR75" i="71"/>
  <c r="AP75" i="71"/>
  <c r="AJ75" i="71"/>
  <c r="AH75" i="71"/>
  <c r="AF75" i="71"/>
  <c r="AC75" i="71"/>
  <c r="AD75" i="71" s="1"/>
  <c r="AR74" i="71"/>
  <c r="AP74" i="71"/>
  <c r="AJ74" i="71"/>
  <c r="AH74" i="71"/>
  <c r="AF74" i="71"/>
  <c r="AC74" i="71"/>
  <c r="AD74" i="71" s="1"/>
  <c r="AR73" i="71"/>
  <c r="AP73" i="71"/>
  <c r="AJ73" i="71"/>
  <c r="AH73" i="71"/>
  <c r="AF73" i="71"/>
  <c r="AC73" i="71"/>
  <c r="AD73" i="71" s="1"/>
  <c r="AR72" i="71"/>
  <c r="AP72" i="71"/>
  <c r="AJ72" i="71"/>
  <c r="AH72" i="71"/>
  <c r="AF72" i="71"/>
  <c r="AC72" i="71"/>
  <c r="AD72" i="71" s="1"/>
  <c r="AR71" i="71"/>
  <c r="AP71" i="71"/>
  <c r="AJ71" i="71"/>
  <c r="AH71" i="71"/>
  <c r="AF71" i="71"/>
  <c r="AC71" i="71"/>
  <c r="AD71" i="71" s="1"/>
  <c r="AR70" i="71"/>
  <c r="AP70" i="71"/>
  <c r="AJ70" i="71"/>
  <c r="AH70" i="71"/>
  <c r="AF70" i="71"/>
  <c r="AC70" i="71"/>
  <c r="AD70" i="71" s="1"/>
  <c r="AR69" i="71"/>
  <c r="AP69" i="71"/>
  <c r="AJ69" i="71"/>
  <c r="AH69" i="71"/>
  <c r="AF69" i="71"/>
  <c r="AC69" i="71"/>
  <c r="AD69" i="71" s="1"/>
  <c r="AR68" i="71"/>
  <c r="AP68" i="71"/>
  <c r="AJ68" i="71"/>
  <c r="AH68" i="71"/>
  <c r="AF68" i="71"/>
  <c r="AC68" i="71"/>
  <c r="AD68" i="71" s="1"/>
  <c r="AR67" i="71"/>
  <c r="AP67" i="71"/>
  <c r="AJ67" i="71"/>
  <c r="AH67" i="71"/>
  <c r="AF67" i="71"/>
  <c r="AC67" i="71"/>
  <c r="AD67" i="71" s="1"/>
  <c r="AR66" i="71"/>
  <c r="AP66" i="71"/>
  <c r="AJ66" i="71"/>
  <c r="AH66" i="71"/>
  <c r="AF66" i="71"/>
  <c r="AC66" i="71"/>
  <c r="AD66" i="71" s="1"/>
  <c r="AS79" i="71" l="1"/>
  <c r="AZ67" i="71"/>
  <c r="AX67" i="71"/>
  <c r="AV67" i="71"/>
  <c r="AW67" i="71"/>
  <c r="AY67" i="71"/>
  <c r="AZ69" i="71"/>
  <c r="AX69" i="71"/>
  <c r="AV69" i="71"/>
  <c r="AY69" i="71"/>
  <c r="AW69" i="71"/>
  <c r="AY70" i="71"/>
  <c r="AW70" i="71"/>
  <c r="AX70" i="71"/>
  <c r="AZ70" i="71"/>
  <c r="AV70" i="71"/>
  <c r="AY72" i="71"/>
  <c r="AW72" i="71"/>
  <c r="AZ72" i="71"/>
  <c r="AV72" i="71"/>
  <c r="AX72" i="71"/>
  <c r="AZ73" i="71"/>
  <c r="AX73" i="71"/>
  <c r="AV73" i="71"/>
  <c r="AY73" i="71"/>
  <c r="AW73" i="71"/>
  <c r="AY76" i="71"/>
  <c r="AW76" i="71"/>
  <c r="AX76" i="71"/>
  <c r="AZ76" i="71"/>
  <c r="AV76" i="71"/>
  <c r="AZ77" i="71"/>
  <c r="AX77" i="71"/>
  <c r="AV77" i="71"/>
  <c r="AW77" i="71"/>
  <c r="AY77" i="71"/>
  <c r="AZ79" i="71"/>
  <c r="AX79" i="71"/>
  <c r="AV79" i="71"/>
  <c r="AY79" i="71"/>
  <c r="AW79" i="71"/>
  <c r="AZ81" i="71"/>
  <c r="AX81" i="71"/>
  <c r="AV81" i="71"/>
  <c r="AW81" i="71"/>
  <c r="AY81" i="71"/>
  <c r="AZ83" i="71"/>
  <c r="AX83" i="71"/>
  <c r="AV83" i="71"/>
  <c r="AY83" i="71"/>
  <c r="AW83" i="71"/>
  <c r="AY84" i="71"/>
  <c r="AW84" i="71"/>
  <c r="AX84" i="71"/>
  <c r="AZ84" i="71"/>
  <c r="AV84" i="71"/>
  <c r="AY86" i="71"/>
  <c r="AW86" i="71"/>
  <c r="AZ86" i="71"/>
  <c r="AV86" i="71"/>
  <c r="AX86" i="71"/>
  <c r="AZ87" i="71"/>
  <c r="AX87" i="71"/>
  <c r="AV87" i="71"/>
  <c r="AY87" i="71"/>
  <c r="AW87" i="71"/>
  <c r="AY66" i="71"/>
  <c r="AW66" i="71"/>
  <c r="AX66" i="71"/>
  <c r="AZ66" i="71"/>
  <c r="AV66" i="71"/>
  <c r="AY68" i="71"/>
  <c r="AW68" i="71"/>
  <c r="AZ68" i="71"/>
  <c r="AV68" i="71"/>
  <c r="AX68" i="71"/>
  <c r="AZ71" i="71"/>
  <c r="AX71" i="71"/>
  <c r="AV71" i="71"/>
  <c r="AW71" i="71"/>
  <c r="AY71" i="71"/>
  <c r="AY74" i="71"/>
  <c r="AW74" i="71"/>
  <c r="AX74" i="71"/>
  <c r="AZ74" i="71"/>
  <c r="AV74" i="71"/>
  <c r="AZ75" i="71"/>
  <c r="AX75" i="71"/>
  <c r="AY75" i="71"/>
  <c r="AV75" i="71"/>
  <c r="AW75" i="71"/>
  <c r="AY78" i="71"/>
  <c r="AW78" i="71"/>
  <c r="AZ78" i="71"/>
  <c r="AV78" i="71"/>
  <c r="AX78" i="71"/>
  <c r="AY80" i="71"/>
  <c r="AW80" i="71"/>
  <c r="AX80" i="71"/>
  <c r="AV80" i="71"/>
  <c r="AZ80" i="71"/>
  <c r="AY82" i="71"/>
  <c r="AW82" i="71"/>
  <c r="AZ82" i="71"/>
  <c r="AV82" i="71"/>
  <c r="AX82" i="71"/>
  <c r="AZ85" i="71"/>
  <c r="AX85" i="71"/>
  <c r="AV85" i="71"/>
  <c r="AW85" i="71"/>
  <c r="AY85" i="71"/>
  <c r="AS67" i="71"/>
  <c r="AS69" i="71"/>
  <c r="AS71" i="71"/>
  <c r="AS73" i="71"/>
  <c r="AS72" i="71"/>
  <c r="AS78" i="71"/>
  <c r="AS81" i="71"/>
  <c r="AS83" i="71"/>
  <c r="AS85" i="71"/>
  <c r="AS87" i="71"/>
  <c r="AS82" i="71"/>
  <c r="AS70" i="71"/>
  <c r="AS80" i="71"/>
  <c r="AS76" i="71"/>
  <c r="AS86" i="71"/>
  <c r="AS66" i="71"/>
  <c r="AS68" i="71"/>
  <c r="AS74" i="71"/>
  <c r="AS75" i="71"/>
  <c r="AS77" i="71"/>
  <c r="AS84" i="71"/>
  <c r="I25" i="74" l="1"/>
  <c r="I22" i="74"/>
  <c r="H26" i="74"/>
  <c r="H24" i="74"/>
  <c r="H23" i="74"/>
  <c r="H32" i="74" l="1"/>
  <c r="I32" i="74"/>
  <c r="J32" i="74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coji</author>
  </authors>
  <commentList>
    <comment ref="D1" authorId="0" shapeId="0" xr:uid="{66A17201-4BB5-4A3A-8793-EDAC00819DDB}">
      <text>
        <r>
          <rPr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E1" authorId="0" shapeId="0" xr:uid="{F1B78531-1EEF-4CCC-B5EB-C8E9D50C05D8}">
      <text>
        <r>
          <rPr>
            <b/>
            <sz val="9"/>
            <color indexed="81"/>
            <rFont val="ＭＳ Ｐゴシック"/>
            <family val="3"/>
            <charset val="128"/>
          </rPr>
          <t xml:space="preserve">手入力
</t>
        </r>
      </text>
    </comment>
    <comment ref="F1" authorId="0" shapeId="0" xr:uid="{322DF892-217B-4643-A760-8F1D24A8C24E}">
      <text>
        <r>
          <rPr>
            <b/>
            <sz val="9"/>
            <color indexed="81"/>
            <rFont val="ＭＳ Ｐゴシック"/>
            <family val="3"/>
            <charset val="128"/>
          </rPr>
          <t>「売り」の場合、「10」を表記。評価損益・割合(%)の数式に反映される。</t>
        </r>
      </text>
    </comment>
  </commentList>
</comments>
</file>

<file path=xl/sharedStrings.xml><?xml version="1.0" encoding="utf-8"?>
<sst xmlns="http://schemas.openxmlformats.org/spreadsheetml/2006/main" count="2282" uniqueCount="542">
  <si>
    <t>時価評価額[円]</t>
  </si>
  <si>
    <t>評価損益[円]</t>
  </si>
  <si>
    <t>評価損益[％]</t>
  </si>
  <si>
    <t>種別</t>
  </si>
  <si>
    <t>銘柄コード・ティッカー</t>
  </si>
  <si>
    <t>銘柄</t>
  </si>
  <si>
    <t>保有数量</t>
  </si>
  <si>
    <t>［単位］</t>
  </si>
  <si>
    <t>平均取得価額</t>
  </si>
  <si>
    <t>現在値</t>
  </si>
  <si>
    <t>現在値(更新日)</t>
  </si>
  <si>
    <t>(参考為替)</t>
  </si>
  <si>
    <t>前日比</t>
  </si>
  <si>
    <t>時価評価額[外貨]</t>
  </si>
  <si>
    <t>純金上場信託</t>
  </si>
  <si>
    <t>特定</t>
  </si>
  <si>
    <t>純プラチナ上場信託</t>
  </si>
  <si>
    <t>ＩＳ米国リートＥＴＦ</t>
  </si>
  <si>
    <t>九州旅客鉄道</t>
  </si>
  <si>
    <t>ＡＮＡホールディングス</t>
  </si>
  <si>
    <t>VWO</t>
  </si>
  <si>
    <t>バンガード・FTSE・エマージング・マーケッツETF</t>
  </si>
  <si>
    <t>SLV</t>
  </si>
  <si>
    <t>iシェアーズ シルバー・トラスト</t>
  </si>
  <si>
    <t>VT</t>
  </si>
  <si>
    <t>バンガード・トータル・ワールド・ストックETF</t>
  </si>
  <si>
    <t>BND</t>
  </si>
  <si>
    <t>バンガード・米国トータル債券市場ETF</t>
  </si>
  <si>
    <t>UAL</t>
  </si>
  <si>
    <t>ユナイテッド・エアラインズ・ホールディングス</t>
  </si>
  <si>
    <t>EIDO</t>
  </si>
  <si>
    <t>iシェアーズ MSCI インドネシア ETF</t>
  </si>
  <si>
    <t>THD</t>
  </si>
  <si>
    <t>iシェアーズ MSCI タイ ETF</t>
  </si>
  <si>
    <t>EPHE</t>
  </si>
  <si>
    <t>iシェアーズ MSCI フィリピン ETF</t>
  </si>
  <si>
    <t>DBA</t>
  </si>
  <si>
    <t>インベスコDBアグリカルチャー・ファンド</t>
  </si>
  <si>
    <t>DBC</t>
  </si>
  <si>
    <t>インベスコDB コモディティ・インデックス・トラッキング・ファンド</t>
  </si>
  <si>
    <t>GDX</t>
  </si>
  <si>
    <t>DAL</t>
  </si>
  <si>
    <t>デルタ航空</t>
  </si>
  <si>
    <t>NCLH</t>
  </si>
  <si>
    <t>ノルウェージャン・クルーズ・ライン</t>
  </si>
  <si>
    <t>EPI</t>
  </si>
  <si>
    <t>ウィズダムツリー  インド株収益ファンド</t>
  </si>
  <si>
    <t>VIG</t>
  </si>
  <si>
    <t>バンガード・米国増配株式ETF</t>
  </si>
  <si>
    <t>アメリカン・エアーラインズ・グループ</t>
  </si>
  <si>
    <t>XLF</t>
  </si>
  <si>
    <t>金融セレクト・セクター SPDR ファンド</t>
  </si>
  <si>
    <t>CCL</t>
  </si>
  <si>
    <t>カーニバル</t>
  </si>
  <si>
    <t>GLDM</t>
  </si>
  <si>
    <t>SPDR ゴールド・ミニシェアーズ・トラスト</t>
  </si>
  <si>
    <t>RCL</t>
  </si>
  <si>
    <t>ロイヤル・カリビアン・グループ</t>
  </si>
  <si>
    <t>EZA</t>
  </si>
  <si>
    <t>iシェアーズ MSCI 南アフリカ ETF</t>
  </si>
  <si>
    <t>AGG</t>
  </si>
  <si>
    <t>iシェアーズ　コア米国総合債券ETF</t>
  </si>
  <si>
    <t>名義</t>
    <rPh sb="0" eb="2">
      <t>メイギ</t>
    </rPh>
    <phoneticPr fontId="18"/>
  </si>
  <si>
    <t>ＮＦＪ－ＲＥＩＴ</t>
  </si>
  <si>
    <t>Ｉシェアーズ・コアＪリート</t>
  </si>
  <si>
    <t>ダイワ東証ＲＥＩＴ指数</t>
  </si>
  <si>
    <t>ＮＦ銀行業</t>
  </si>
  <si>
    <t>ＮＦ外債ヘッジ無</t>
  </si>
  <si>
    <t>ＯＮＥＥＴＦ東証ＲＥＩＴ</t>
  </si>
  <si>
    <t>現預金</t>
    <rPh sb="0" eb="3">
      <t>ゲンヨキン</t>
    </rPh>
    <phoneticPr fontId="18"/>
  </si>
  <si>
    <t>LQD iシェアーズ iBoxx USD投資適格社債 ETF</t>
  </si>
  <si>
    <t>PFF iシェアーズ優先株式&amp;インカム証券ETF</t>
  </si>
  <si>
    <t>XLE エネルギーセレクトセクターSPDRファンド</t>
  </si>
  <si>
    <t>ＮＥＸＴ　ＦＵＮＤＳ　ＴＯＰＩＸ連動型上場投信</t>
  </si>
  <si>
    <t>ｉシェアーズ・コア　米国債７−１０年　ＥＴＦ</t>
  </si>
  <si>
    <t>ＮＥＸＴ　ＦＵＮＤＳ　インド株式指数・Ｎｉｆｔｙ　５０連動型上場投信</t>
  </si>
  <si>
    <t>ＣＤＳ</t>
  </si>
  <si>
    <t>日本ケアサプライ</t>
  </si>
  <si>
    <t>ＭＡＸＩＳ米国株式（Ｓ＆Ｐ５００）上場投信</t>
  </si>
  <si>
    <t>ＭＡＸＩＳ全世界株式（オール・カントリー）上場投信</t>
  </si>
  <si>
    <t>旭化成</t>
  </si>
  <si>
    <t>自重堂</t>
  </si>
  <si>
    <t>プロシップ</t>
  </si>
  <si>
    <t>インテージホールディングス</t>
  </si>
  <si>
    <t>日本エス・エイチ・エル</t>
  </si>
  <si>
    <t>ユー・エス・エス</t>
  </si>
  <si>
    <t>ブリヂストン</t>
  </si>
  <si>
    <t>アビスト</t>
  </si>
  <si>
    <t>アマダ</t>
  </si>
  <si>
    <t>小松製作所</t>
  </si>
  <si>
    <t>ニホンフラッシュ</t>
  </si>
  <si>
    <t>バルカー</t>
  </si>
  <si>
    <t>伊藤忠商事</t>
  </si>
  <si>
    <t>丸紅</t>
  </si>
  <si>
    <t>三井物産</t>
  </si>
  <si>
    <t>住友商事</t>
  </si>
  <si>
    <t>三菱商事</t>
  </si>
  <si>
    <t>兼松エレクトロニクス</t>
  </si>
  <si>
    <t>三菱ＵＦＪフィナンシャル・グループ</t>
  </si>
  <si>
    <t>三井住友フィナンシャルグループ</t>
  </si>
  <si>
    <t>みずほフィナンシャルグループ</t>
  </si>
  <si>
    <t>芙蓉総合リース</t>
  </si>
  <si>
    <t>東京センチュリー</t>
  </si>
  <si>
    <t>オリックス</t>
  </si>
  <si>
    <t>第一生命ホールディングス</t>
  </si>
  <si>
    <t>東京海上ホールディングス</t>
  </si>
  <si>
    <t>東日本旅客鉄道</t>
  </si>
  <si>
    <t>東海旅客鉄道</t>
  </si>
  <si>
    <t>日本航空</t>
  </si>
  <si>
    <t>日本電信電話</t>
  </si>
  <si>
    <t>ＫＤＤＩ</t>
  </si>
  <si>
    <t>沖縄セルラー電話</t>
  </si>
  <si>
    <t>蔵王産業</t>
  </si>
  <si>
    <t>楽天・全米株式インデックス・ファンド（楽天・バンガード・ファンド（全米株式））</t>
  </si>
  <si>
    <t>eMAXIS Slim 米国株式(S&amp;P500)</t>
  </si>
  <si>
    <t>iFreeNEXT NASDAQ100インデックス</t>
  </si>
  <si>
    <t>1株式</t>
  </si>
  <si>
    <t>1株式・投信等</t>
  </si>
  <si>
    <t>金融機関</t>
    <rPh sb="0" eb="2">
      <t>キンユウ</t>
    </rPh>
    <rPh sb="2" eb="4">
      <t>キカン</t>
    </rPh>
    <phoneticPr fontId="18"/>
  </si>
  <si>
    <t>ここから1</t>
    <phoneticPr fontId="18"/>
  </si>
  <si>
    <t>ここから2</t>
  </si>
  <si>
    <t>ここから3</t>
  </si>
  <si>
    <t>ここから4</t>
  </si>
  <si>
    <t>ここから5</t>
  </si>
  <si>
    <t>ここから6</t>
  </si>
  <si>
    <t>ここから7</t>
  </si>
  <si>
    <t>ここから8</t>
  </si>
  <si>
    <t>東証マザーズＥＴＦ</t>
  </si>
  <si>
    <t>2516</t>
  </si>
  <si>
    <t>ここから9</t>
  </si>
  <si>
    <t>ここから10</t>
  </si>
  <si>
    <t>ここから11</t>
  </si>
  <si>
    <t>ここから12</t>
  </si>
  <si>
    <t>ここから13</t>
  </si>
  <si>
    <t>ここから14</t>
  </si>
  <si>
    <t>ここから15</t>
  </si>
  <si>
    <t>ここから16</t>
  </si>
  <si>
    <t>ここから17</t>
  </si>
  <si>
    <t>ここから18</t>
  </si>
  <si>
    <t>観光</t>
    <rPh sb="0" eb="2">
      <t>カンコウ</t>
    </rPh>
    <phoneticPr fontId="18"/>
  </si>
  <si>
    <t>現預金・豊信</t>
    <rPh sb="0" eb="3">
      <t>ゲンヨキン</t>
    </rPh>
    <rPh sb="4" eb="5">
      <t>トヨ</t>
    </rPh>
    <rPh sb="5" eb="6">
      <t>シン</t>
    </rPh>
    <phoneticPr fontId="18"/>
  </si>
  <si>
    <t>現預金・ネオモバ</t>
    <rPh sb="0" eb="3">
      <t>ゲンヨキン</t>
    </rPh>
    <phoneticPr fontId="18"/>
  </si>
  <si>
    <t>預り金</t>
  </si>
  <si>
    <t>上場Ｊリート</t>
  </si>
  <si>
    <t>IWM</t>
  </si>
  <si>
    <t>通貨</t>
    <rPh sb="0" eb="2">
      <t>ツウカ</t>
    </rPh>
    <phoneticPr fontId="18"/>
  </si>
  <si>
    <t>00-PP</t>
  </si>
  <si>
    <t>XLI</t>
  </si>
  <si>
    <t>資本財セレクト・セクター SPDR ファンド</t>
  </si>
  <si>
    <t>XLB</t>
  </si>
  <si>
    <t>素材セレクト・セクター SPDR ファンド</t>
  </si>
  <si>
    <t>借入金</t>
    <rPh sb="0" eb="3">
      <t>カリイレキン</t>
    </rPh>
    <phoneticPr fontId="18"/>
  </si>
  <si>
    <t>貸付金</t>
    <rPh sb="0" eb="3">
      <t>カシツケキン</t>
    </rPh>
    <phoneticPr fontId="18"/>
  </si>
  <si>
    <t>eMAXIS Slim 全世界株式(オール・カントリー)</t>
  </si>
  <si>
    <t>VTI</t>
  </si>
  <si>
    <t>バンガード・トータル・ストック・マーケットETF</t>
  </si>
  <si>
    <t>年月日</t>
    <rPh sb="0" eb="3">
      <t>ネンガッピ</t>
    </rPh>
    <phoneticPr fontId="18"/>
  </si>
  <si>
    <t>余白2</t>
    <rPh sb="0" eb="2">
      <t>ヨハク</t>
    </rPh>
    <phoneticPr fontId="18"/>
  </si>
  <si>
    <t>余白1</t>
    <rPh sb="0" eb="2">
      <t>ヨハク</t>
    </rPh>
    <phoneticPr fontId="18"/>
  </si>
  <si>
    <t>●ここにコピペ→</t>
    <phoneticPr fontId="18"/>
  </si>
  <si>
    <t>余白3</t>
    <rPh sb="0" eb="2">
      <t>ヨハク</t>
    </rPh>
    <phoneticPr fontId="18"/>
  </si>
  <si>
    <t>№(合体）</t>
    <rPh sb="2" eb="4">
      <t>ガッタイ</t>
    </rPh>
    <phoneticPr fontId="18"/>
  </si>
  <si>
    <t>№(日毎）</t>
    <rPh sb="2" eb="4">
      <t>ヒゴト</t>
    </rPh>
    <phoneticPr fontId="18"/>
  </si>
  <si>
    <t>余白4</t>
    <rPh sb="0" eb="2">
      <t>ヨハク</t>
    </rPh>
    <phoneticPr fontId="18"/>
  </si>
  <si>
    <t>備考</t>
    <rPh sb="0" eb="2">
      <t>ビコウ</t>
    </rPh>
    <phoneticPr fontId="18"/>
  </si>
  <si>
    <t>ジャパン・ホテル・リート投資法人　投資証券</t>
  </si>
  <si>
    <t>現預金・住信SBIネット銀行・ハイブリッド口座</t>
  </si>
  <si>
    <t>現預金・住信SBIネット銀行・外貨預金</t>
  </si>
  <si>
    <t>現預金・住信SBIネット銀行・外貨預金・簿外（USD)</t>
    <rPh sb="20" eb="22">
      <t>ボガイ</t>
    </rPh>
    <phoneticPr fontId="18"/>
  </si>
  <si>
    <t>ソフトバンクグループ</t>
  </si>
  <si>
    <t>暗号資産</t>
    <rPh sb="0" eb="2">
      <t>アンゴウ</t>
    </rPh>
    <rPh sb="2" eb="4">
      <t>シサン</t>
    </rPh>
    <phoneticPr fontId="18"/>
  </si>
  <si>
    <t>口座区分</t>
    <rPh sb="0" eb="2">
      <t>コウザ</t>
    </rPh>
    <rPh sb="2" eb="4">
      <t>クブン</t>
    </rPh>
    <phoneticPr fontId="18"/>
  </si>
  <si>
    <t>個別株</t>
    <rPh sb="0" eb="3">
      <t>コベツカブ</t>
    </rPh>
    <phoneticPr fontId="18"/>
  </si>
  <si>
    <t>現金</t>
  </si>
  <si>
    <t>名義</t>
  </si>
  <si>
    <t>年月日</t>
  </si>
  <si>
    <t>値</t>
  </si>
  <si>
    <t>行ラベル</t>
  </si>
  <si>
    <t>合計 / 時価評価額[円]</t>
  </si>
  <si>
    <t>時価・割合（％）</t>
  </si>
  <si>
    <t>合計 / 評価損益[円]</t>
  </si>
  <si>
    <t>評価・損益　（％）</t>
  </si>
  <si>
    <t>1投信</t>
  </si>
  <si>
    <t>2現金・米国債など</t>
  </si>
  <si>
    <t>2現金</t>
  </si>
  <si>
    <t>3貴金属･ｺﾓ・仮通</t>
  </si>
  <si>
    <t>3貴金属</t>
  </si>
  <si>
    <t>総計</t>
  </si>
  <si>
    <t>2現金・米国債等</t>
    <rPh sb="7" eb="8">
      <t>ナド</t>
    </rPh>
    <phoneticPr fontId="18"/>
  </si>
  <si>
    <t>XOM エクソン モービル</t>
  </si>
  <si>
    <t>ＷＴニッケル上場投信</t>
  </si>
  <si>
    <t>銘柄</t>
    <rPh sb="0" eb="2">
      <t>メイガラ</t>
    </rPh>
    <phoneticPr fontId="18"/>
  </si>
  <si>
    <t>3区分・大</t>
    <rPh sb="1" eb="2">
      <t>ク</t>
    </rPh>
    <rPh sb="2" eb="3">
      <t>ブン</t>
    </rPh>
    <rPh sb="4" eb="5">
      <t>ダイ</t>
    </rPh>
    <phoneticPr fontId="18"/>
  </si>
  <si>
    <t>3区分・中</t>
    <rPh sb="4" eb="5">
      <t>チュウ</t>
    </rPh>
    <phoneticPr fontId="18"/>
  </si>
  <si>
    <t>対象国など</t>
    <rPh sb="0" eb="2">
      <t>タイショウ</t>
    </rPh>
    <rPh sb="2" eb="3">
      <t>コク</t>
    </rPh>
    <phoneticPr fontId="18"/>
  </si>
  <si>
    <t>高配当</t>
    <rPh sb="0" eb="3">
      <t>コウハイトウ</t>
    </rPh>
    <phoneticPr fontId="18"/>
  </si>
  <si>
    <t>番号</t>
    <rPh sb="0" eb="2">
      <t>バンゴウ</t>
    </rPh>
    <phoneticPr fontId="18"/>
  </si>
  <si>
    <t>1株式・投信等</t>
    <rPh sb="1" eb="3">
      <t>カブシキ</t>
    </rPh>
    <rPh sb="4" eb="6">
      <t>トウシン</t>
    </rPh>
    <rPh sb="6" eb="7">
      <t>ナド</t>
    </rPh>
    <phoneticPr fontId="18"/>
  </si>
  <si>
    <t>1株式</t>
    <rPh sb="1" eb="3">
      <t>カブシキ</t>
    </rPh>
    <phoneticPr fontId="18"/>
  </si>
  <si>
    <t>通信</t>
    <rPh sb="0" eb="2">
      <t>ツウシン</t>
    </rPh>
    <phoneticPr fontId="18"/>
  </si>
  <si>
    <t>中国・通信</t>
    <rPh sb="0" eb="2">
      <t>チュウゴク</t>
    </rPh>
    <rPh sb="3" eb="5">
      <t>ツウシン</t>
    </rPh>
    <phoneticPr fontId="18"/>
  </si>
  <si>
    <t>04 中国</t>
    <rPh sb="3" eb="5">
      <t>チュウゴク</t>
    </rPh>
    <phoneticPr fontId="18"/>
  </si>
  <si>
    <t>03 香港ドル(円換算）</t>
    <rPh sb="3" eb="5">
      <t>ホンコン</t>
    </rPh>
    <rPh sb="8" eb="11">
      <t>エンカンザン</t>
    </rPh>
    <phoneticPr fontId="18"/>
  </si>
  <si>
    <t>10 証券口座</t>
    <rPh sb="3" eb="5">
      <t>シケ</t>
    </rPh>
    <rPh sb="5" eb="7">
      <t>コザ</t>
    </rPh>
    <phoneticPr fontId="18"/>
  </si>
  <si>
    <t>20 個別株</t>
    <rPh sb="3" eb="5">
      <t>コベツ</t>
    </rPh>
    <rPh sb="5" eb="6">
      <t>カブ</t>
    </rPh>
    <phoneticPr fontId="18"/>
  </si>
  <si>
    <t>指数</t>
    <rPh sb="0" eb="2">
      <t>シスウ</t>
    </rPh>
    <phoneticPr fontId="18"/>
  </si>
  <si>
    <t>指数・香港</t>
    <rPh sb="0" eb="2">
      <t>シスウ</t>
    </rPh>
    <rPh sb="3" eb="5">
      <t>ホンコン</t>
    </rPh>
    <phoneticPr fontId="18"/>
  </si>
  <si>
    <t>10 ETF・投信等</t>
    <rPh sb="7" eb="9">
      <t>トウシン</t>
    </rPh>
    <rPh sb="9" eb="10">
      <t>ナド</t>
    </rPh>
    <phoneticPr fontId="18"/>
  </si>
  <si>
    <t>指数・トピックス</t>
    <rPh sb="0" eb="2">
      <t>シスウ</t>
    </rPh>
    <phoneticPr fontId="18"/>
  </si>
  <si>
    <t>02 日本</t>
    <rPh sb="3" eb="5">
      <t>ニホン</t>
    </rPh>
    <phoneticPr fontId="18"/>
  </si>
  <si>
    <t>01 日本円</t>
    <rPh sb="3" eb="6">
      <t>ニホンエン</t>
    </rPh>
    <phoneticPr fontId="18"/>
  </si>
  <si>
    <t>指数・日経平均</t>
    <rPh sb="0" eb="2">
      <t>シスウ</t>
    </rPh>
    <rPh sb="3" eb="7">
      <t>ニッケイヘイキン</t>
    </rPh>
    <phoneticPr fontId="18"/>
  </si>
  <si>
    <t>不動産</t>
    <rPh sb="0" eb="3">
      <t>フドウサン</t>
    </rPh>
    <phoneticPr fontId="18"/>
  </si>
  <si>
    <t>3貴金属･ｺﾓ・仮通</t>
    <rPh sb="1" eb="4">
      <t>キキンゾク</t>
    </rPh>
    <rPh sb="8" eb="9">
      <t>カリ</t>
    </rPh>
    <rPh sb="9" eb="10">
      <t>ツウ</t>
    </rPh>
    <phoneticPr fontId="18"/>
  </si>
  <si>
    <t>3貴金属</t>
    <rPh sb="1" eb="4">
      <t>キキンゾク</t>
    </rPh>
    <phoneticPr fontId="18"/>
  </si>
  <si>
    <t>国内・ゴールド</t>
    <rPh sb="0" eb="2">
      <t>コクナイ</t>
    </rPh>
    <phoneticPr fontId="18"/>
  </si>
  <si>
    <t>20 その他</t>
    <rPh sb="5" eb="6">
      <t>タ</t>
    </rPh>
    <phoneticPr fontId="18"/>
  </si>
  <si>
    <t>30 現金・貴金属等</t>
    <rPh sb="3" eb="5">
      <t>ゲンキン</t>
    </rPh>
    <rPh sb="6" eb="9">
      <t>キキンゾク</t>
    </rPh>
    <rPh sb="9" eb="10">
      <t>ナド</t>
    </rPh>
    <phoneticPr fontId="18"/>
  </si>
  <si>
    <t>国内・プラチナ</t>
    <rPh sb="0" eb="2">
      <t>コクナイ</t>
    </rPh>
    <phoneticPr fontId="18"/>
  </si>
  <si>
    <t>純銀上場信託（現物国内保管型）</t>
  </si>
  <si>
    <t>国内・シルバー</t>
    <rPh sb="0" eb="2">
      <t>コクナイ</t>
    </rPh>
    <phoneticPr fontId="18"/>
  </si>
  <si>
    <t>国際石油開発帝石</t>
  </si>
  <si>
    <t>金融</t>
    <rPh sb="0" eb="2">
      <t>キンユウ</t>
    </rPh>
    <phoneticPr fontId="18"/>
  </si>
  <si>
    <t>銀行業</t>
    <rPh sb="0" eb="3">
      <t>ギンコウギョウ</t>
    </rPh>
    <phoneticPr fontId="18"/>
  </si>
  <si>
    <t>iShares S&amp;P 500 ETF</t>
  </si>
  <si>
    <t>SP500指数</t>
    <rPh sb="5" eb="7">
      <t>シスウ</t>
    </rPh>
    <phoneticPr fontId="18"/>
  </si>
  <si>
    <t>03 米国</t>
    <rPh sb="3" eb="5">
      <t>ベイコク</t>
    </rPh>
    <phoneticPr fontId="18"/>
  </si>
  <si>
    <t>2現金・米国債など</t>
    <rPh sb="1" eb="3">
      <t>ゲンキン</t>
    </rPh>
    <rPh sb="4" eb="6">
      <t>ベイコク</t>
    </rPh>
    <phoneticPr fontId="18"/>
  </si>
  <si>
    <t>2米国債など</t>
    <rPh sb="1" eb="2">
      <t>ベイ</t>
    </rPh>
    <rPh sb="2" eb="4">
      <t>コクサイ</t>
    </rPh>
    <phoneticPr fontId="18"/>
  </si>
  <si>
    <t>債券</t>
    <rPh sb="0" eb="2">
      <t>サイケン</t>
    </rPh>
    <phoneticPr fontId="18"/>
  </si>
  <si>
    <t>米国債</t>
    <rPh sb="0" eb="1">
      <t>ベイ</t>
    </rPh>
    <rPh sb="1" eb="3">
      <t>コクサイ</t>
    </rPh>
    <phoneticPr fontId="18"/>
  </si>
  <si>
    <t>米国・リート</t>
    <rPh sb="0" eb="2">
      <t>ベイコク</t>
    </rPh>
    <phoneticPr fontId="18"/>
  </si>
  <si>
    <t>新興国</t>
    <rPh sb="0" eb="3">
      <t>シンコウコク</t>
    </rPh>
    <phoneticPr fontId="18"/>
  </si>
  <si>
    <t>外国債</t>
    <rPh sb="0" eb="3">
      <t>ガイコクサイ</t>
    </rPh>
    <phoneticPr fontId="18"/>
  </si>
  <si>
    <t>マザーズ指数</t>
    <rPh sb="4" eb="6">
      <t>シスウ</t>
    </rPh>
    <phoneticPr fontId="18"/>
  </si>
  <si>
    <t>全世界指数</t>
    <rPh sb="0" eb="3">
      <t>ゼンセカイ</t>
    </rPh>
    <rPh sb="3" eb="5">
      <t>シスウ</t>
    </rPh>
    <phoneticPr fontId="18"/>
  </si>
  <si>
    <t>00 全世界</t>
    <rPh sb="3" eb="6">
      <t>ゼンセカイ</t>
    </rPh>
    <phoneticPr fontId="18"/>
  </si>
  <si>
    <t>上場インデックスファンド米国株式（ＮＡＳＤＡＱ１００）為替ヘッジなし</t>
  </si>
  <si>
    <t>ナスダック指数</t>
    <rPh sb="5" eb="7">
      <t>シスウ</t>
    </rPh>
    <phoneticPr fontId="18"/>
  </si>
  <si>
    <t>日本たばこ産業</t>
  </si>
  <si>
    <t>食料品</t>
    <rPh sb="0" eb="3">
      <t>ショクリョウヒン</t>
    </rPh>
    <phoneticPr fontId="18"/>
  </si>
  <si>
    <t>化学</t>
    <rPh sb="0" eb="2">
      <t>カガク</t>
    </rPh>
    <phoneticPr fontId="18"/>
  </si>
  <si>
    <t>製造業</t>
    <rPh sb="0" eb="3">
      <t>セイゾウギョウ</t>
    </rPh>
    <phoneticPr fontId="18"/>
  </si>
  <si>
    <t>製造業・繊維製品</t>
    <rPh sb="0" eb="3">
      <t>セイゾウギョウ</t>
    </rPh>
    <rPh sb="4" eb="6">
      <t>センイ</t>
    </rPh>
    <rPh sb="6" eb="8">
      <t>セイヒン</t>
    </rPh>
    <phoneticPr fontId="18"/>
  </si>
  <si>
    <t>情報・通信</t>
    <rPh sb="0" eb="2">
      <t>ジョウホウ</t>
    </rPh>
    <rPh sb="3" eb="5">
      <t>ツウシン</t>
    </rPh>
    <phoneticPr fontId="18"/>
  </si>
  <si>
    <t>日本・通信</t>
    <rPh sb="0" eb="2">
      <t>ニホン</t>
    </rPh>
    <rPh sb="3" eb="5">
      <t>ツウシン</t>
    </rPh>
    <phoneticPr fontId="18"/>
  </si>
  <si>
    <t>製造業・ゴム</t>
    <rPh sb="0" eb="3">
      <t>セイゾウギョウ</t>
    </rPh>
    <phoneticPr fontId="18"/>
  </si>
  <si>
    <t>製造業・機械</t>
    <rPh sb="0" eb="2">
      <t>セイゾウ</t>
    </rPh>
    <rPh sb="2" eb="3">
      <t>ギョウ</t>
    </rPh>
    <rPh sb="4" eb="6">
      <t>キカイ</t>
    </rPh>
    <phoneticPr fontId="18"/>
  </si>
  <si>
    <t>キヤノン</t>
  </si>
  <si>
    <t>電気機器</t>
  </si>
  <si>
    <t>製造業・その他製品</t>
    <rPh sb="0" eb="2">
      <t>セイゾウ</t>
    </rPh>
    <rPh sb="2" eb="3">
      <t>ギョウ</t>
    </rPh>
    <rPh sb="6" eb="7">
      <t>タ</t>
    </rPh>
    <rPh sb="7" eb="9">
      <t>セイヒン</t>
    </rPh>
    <phoneticPr fontId="18"/>
  </si>
  <si>
    <t>商社</t>
    <rPh sb="0" eb="2">
      <t>ショウシャ</t>
    </rPh>
    <phoneticPr fontId="18"/>
  </si>
  <si>
    <t>三菱ＵＦＪリース</t>
  </si>
  <si>
    <t>野村ホールディングス</t>
    <rPh sb="0" eb="2">
      <t>ノムラ</t>
    </rPh>
    <phoneticPr fontId="18"/>
  </si>
  <si>
    <t>証券業</t>
    <rPh sb="0" eb="2">
      <t>ショウケン</t>
    </rPh>
    <rPh sb="2" eb="3">
      <t>ギョウ</t>
    </rPh>
    <phoneticPr fontId="18"/>
  </si>
  <si>
    <t>保険業</t>
    <rPh sb="0" eb="3">
      <t>ホケンギョウ</t>
    </rPh>
    <phoneticPr fontId="18"/>
  </si>
  <si>
    <t>センチュリー２１・ジャパン</t>
  </si>
  <si>
    <t>不動産・個別</t>
    <rPh sb="0" eb="3">
      <t>フドウサン</t>
    </rPh>
    <rPh sb="4" eb="6">
      <t>コベツ</t>
    </rPh>
    <phoneticPr fontId="18"/>
  </si>
  <si>
    <t>8985</t>
  </si>
  <si>
    <t>鉄道</t>
    <rPh sb="0" eb="2">
      <t>テツドウ</t>
    </rPh>
    <phoneticPr fontId="18"/>
  </si>
  <si>
    <t>西日本旅客鉄道</t>
  </si>
  <si>
    <t>航空</t>
    <rPh sb="0" eb="2">
      <t>コウクウ</t>
    </rPh>
    <phoneticPr fontId="18"/>
  </si>
  <si>
    <t>9984</t>
  </si>
  <si>
    <t>投資</t>
    <rPh sb="0" eb="2">
      <t>トウシ</t>
    </rPh>
    <phoneticPr fontId="18"/>
  </si>
  <si>
    <t>卸売業</t>
    <rPh sb="0" eb="3">
      <t>オロシウリギョウ</t>
    </rPh>
    <phoneticPr fontId="18"/>
  </si>
  <si>
    <t>航空・米国</t>
    <rPh sb="0" eb="2">
      <t>コウクウ</t>
    </rPh>
    <rPh sb="3" eb="5">
      <t>ベイコク</t>
    </rPh>
    <phoneticPr fontId="18"/>
  </si>
  <si>
    <t>02 米ドル（円換算）</t>
    <rPh sb="3" eb="4">
      <t>ベイ</t>
    </rPh>
    <rPh sb="7" eb="10">
      <t>エンカンザン</t>
    </rPh>
    <phoneticPr fontId="18"/>
  </si>
  <si>
    <t>ヴァンエック・ベクトル・アフリカ・インデックスETF</t>
  </si>
  <si>
    <t>船・米国</t>
    <rPh sb="0" eb="1">
      <t>フネ</t>
    </rPh>
    <rPh sb="2" eb="4">
      <t>ベイコク</t>
    </rPh>
    <phoneticPr fontId="18"/>
  </si>
  <si>
    <t>コモ・その他</t>
    <rPh sb="5" eb="6">
      <t>タ</t>
    </rPh>
    <phoneticPr fontId="18"/>
  </si>
  <si>
    <t>コモ・農業</t>
    <rPh sb="3" eb="5">
      <t>ノウギョウ</t>
    </rPh>
    <phoneticPr fontId="18"/>
  </si>
  <si>
    <t>コモ・全体</t>
    <rPh sb="3" eb="5">
      <t>ゼンタイ</t>
    </rPh>
    <phoneticPr fontId="18"/>
  </si>
  <si>
    <t>1投信</t>
    <rPh sb="1" eb="3">
      <t>トウシン</t>
    </rPh>
    <phoneticPr fontId="18"/>
  </si>
  <si>
    <t>南アフリカ</t>
    <rPh sb="0" eb="1">
      <t>ミナミ</t>
    </rPh>
    <phoneticPr fontId="18"/>
  </si>
  <si>
    <t>09 南アフリカ</t>
    <rPh sb="3" eb="4">
      <t>ミナミ</t>
    </rPh>
    <phoneticPr fontId="18"/>
  </si>
  <si>
    <t>FXI</t>
  </si>
  <si>
    <t>iシェアーズ 中国大型株 ETF</t>
  </si>
  <si>
    <t>中国</t>
    <rPh sb="0" eb="2">
      <t>チュウゴク</t>
    </rPh>
    <phoneticPr fontId="18"/>
  </si>
  <si>
    <t>ヴァンエック・ベクトル・金鉱株ETF</t>
  </si>
  <si>
    <t>金鉱株</t>
    <rPh sb="0" eb="2">
      <t>キンコウ</t>
    </rPh>
    <rPh sb="2" eb="3">
      <t>カブ</t>
    </rPh>
    <phoneticPr fontId="18"/>
  </si>
  <si>
    <t>米国・金鉱株</t>
    <rPh sb="0" eb="2">
      <t>ベイコク</t>
    </rPh>
    <rPh sb="3" eb="5">
      <t>キンコウ</t>
    </rPh>
    <rPh sb="5" eb="6">
      <t>カブ</t>
    </rPh>
    <phoneticPr fontId="18"/>
  </si>
  <si>
    <t>GDXJ</t>
  </si>
  <si>
    <t>ヴァンエック・ベクトル・中小型金鉱株ETF</t>
  </si>
  <si>
    <t>GLD</t>
  </si>
  <si>
    <t>SPDR ゴールド・シェア</t>
  </si>
  <si>
    <t>米国・ゴールド</t>
    <rPh sb="0" eb="2">
      <t>ベイコク</t>
    </rPh>
    <phoneticPr fontId="18"/>
  </si>
  <si>
    <t>HDV</t>
  </si>
  <si>
    <t>iシェアーズ　コア米国高配当株 ETF</t>
  </si>
  <si>
    <t>高配当ETF</t>
    <rPh sb="0" eb="3">
      <t>コウハイトウ</t>
    </rPh>
    <phoneticPr fontId="18"/>
  </si>
  <si>
    <t>HYG</t>
  </si>
  <si>
    <t>iシェアーズ iBoxx 米ドル建てハイイールド社債 ETF</t>
  </si>
  <si>
    <t>社債</t>
    <rPh sb="0" eb="2">
      <t>シャサイ</t>
    </rPh>
    <phoneticPr fontId="18"/>
  </si>
  <si>
    <t>ラッセル指数</t>
    <rPh sb="4" eb="6">
      <t>シスウ</t>
    </rPh>
    <phoneticPr fontId="18"/>
  </si>
  <si>
    <t>米国・不動産ETF</t>
    <rPh sb="0" eb="2">
      <t>ベイコク</t>
    </rPh>
    <rPh sb="3" eb="6">
      <t>フドウサン</t>
    </rPh>
    <phoneticPr fontId="18"/>
  </si>
  <si>
    <t>JNK</t>
  </si>
  <si>
    <t>SPDR ブルームバーグ・バークレイズ・ハイ・イールド債券 ETF</t>
  </si>
  <si>
    <t>LQD</t>
  </si>
  <si>
    <t>米国・社債</t>
    <rPh sb="0" eb="2">
      <t>ベイコク</t>
    </rPh>
    <rPh sb="3" eb="5">
      <t>シャサイ</t>
    </rPh>
    <phoneticPr fontId="18"/>
  </si>
  <si>
    <t>LUV</t>
  </si>
  <si>
    <t>サウスウエスト・エアライン</t>
  </si>
  <si>
    <t>PFF</t>
  </si>
  <si>
    <t>SBI-SBI・V・S&amp;P500インデックス・ファンド</t>
  </si>
  <si>
    <t>ＳＢＩ－ＳＢＩ・Ｖ・全米株式インデックス・ファンド</t>
  </si>
  <si>
    <t>全米国指数</t>
    <rPh sb="0" eb="2">
      <t>ゼンベイ</t>
    </rPh>
    <rPh sb="2" eb="3">
      <t>コク</t>
    </rPh>
    <rPh sb="3" eb="5">
      <t>シスウ</t>
    </rPh>
    <phoneticPr fontId="18"/>
  </si>
  <si>
    <t>SBI-SBI・V・全米株式インデックス・ファンド</t>
  </si>
  <si>
    <t>SBIハイブリッド預金</t>
  </si>
  <si>
    <t>2現金</t>
    <rPh sb="1" eb="3">
      <t>ゲンキン</t>
    </rPh>
    <phoneticPr fontId="18"/>
  </si>
  <si>
    <t>20 銀行・口座</t>
    <rPh sb="3" eb="5">
      <t>ギコ</t>
    </rPh>
    <rPh sb="6" eb="8">
      <t>コザ</t>
    </rPh>
    <phoneticPr fontId="18"/>
  </si>
  <si>
    <t>米国・シルバー</t>
    <rPh sb="0" eb="2">
      <t>ベイコク</t>
    </rPh>
    <phoneticPr fontId="18"/>
  </si>
  <si>
    <t>SPYD</t>
  </si>
  <si>
    <t>SPDR ポートフォリオS&amp;P 500 高配当株式ETF</t>
  </si>
  <si>
    <t>米国･通信</t>
    <rPh sb="0" eb="2">
      <t>ベイコク</t>
    </rPh>
    <rPh sb="3" eb="5">
      <t>ツウシン</t>
    </rPh>
    <phoneticPr fontId="18"/>
  </si>
  <si>
    <t>TLT</t>
  </si>
  <si>
    <t>iシェアーズ 米国国債 20年超 ETF</t>
  </si>
  <si>
    <t>新興国ETF</t>
    <rPh sb="0" eb="3">
      <t>シンコウコク</t>
    </rPh>
    <phoneticPr fontId="18"/>
  </si>
  <si>
    <t>10 新興国</t>
    <rPh sb="3" eb="6">
      <t>シンコウコク</t>
    </rPh>
    <phoneticPr fontId="18"/>
  </si>
  <si>
    <t>VYM</t>
  </si>
  <si>
    <t>バンガード・米国高配当株式ETF</t>
  </si>
  <si>
    <t>素材</t>
    <rPh sb="0" eb="2">
      <t>ソザイ</t>
    </rPh>
    <phoneticPr fontId="18"/>
  </si>
  <si>
    <t>資本財</t>
    <rPh sb="0" eb="3">
      <t>シホンザイ</t>
    </rPh>
    <phoneticPr fontId="18"/>
  </si>
  <si>
    <t>石油</t>
    <rPh sb="0" eb="2">
      <t>セキユ</t>
    </rPh>
    <phoneticPr fontId="18"/>
  </si>
  <si>
    <t>3暗号資産</t>
    <rPh sb="1" eb="3">
      <t>アンゴウ</t>
    </rPh>
    <rPh sb="3" eb="5">
      <t>シサン</t>
    </rPh>
    <phoneticPr fontId="18"/>
  </si>
  <si>
    <t>ﾋﾞｯﾄｺｲﾝ等</t>
    <rPh sb="7" eb="8">
      <t>ナド</t>
    </rPh>
    <phoneticPr fontId="18"/>
  </si>
  <si>
    <t>30 その他</t>
    <rPh sb="5" eb="6">
      <t>タ</t>
    </rPh>
    <phoneticPr fontId="18"/>
  </si>
  <si>
    <t>現預金・SBI証券・日本円</t>
    <rPh sb="0" eb="3">
      <t>ゲンヨキン</t>
    </rPh>
    <rPh sb="4" eb="9">
      <t>ッシ</t>
    </rPh>
    <rPh sb="10" eb="13">
      <t>ニホンエン</t>
    </rPh>
    <phoneticPr fontId="18"/>
  </si>
  <si>
    <t>現預金・SBI証券・日本円</t>
  </si>
  <si>
    <t>楽天銀行・普通口座</t>
    <rPh sb="0" eb="2">
      <t>ラテ</t>
    </rPh>
    <rPh sb="2" eb="4">
      <t>ギコ</t>
    </rPh>
    <rPh sb="5" eb="7">
      <t>フツウ</t>
    </rPh>
    <rPh sb="7" eb="9">
      <t>コウザ</t>
    </rPh>
    <phoneticPr fontId="8"/>
  </si>
  <si>
    <t>楽天証券・預り金</t>
    <rPh sb="0" eb="2">
      <t>ラテ</t>
    </rPh>
    <rPh sb="2" eb="4">
      <t>シケ</t>
    </rPh>
    <rPh sb="5" eb="6">
      <t>アズカ</t>
    </rPh>
    <rPh sb="7" eb="8">
      <t>キン</t>
    </rPh>
    <phoneticPr fontId="8"/>
  </si>
  <si>
    <t>預り金</t>
    <rPh sb="0" eb="1">
      <t>アズカ</t>
    </rPh>
    <rPh sb="2" eb="3">
      <t>キン</t>
    </rPh>
    <phoneticPr fontId="18"/>
  </si>
  <si>
    <t>楽天証券・外貨預り金</t>
    <rPh sb="0" eb="2">
      <t>ラテ</t>
    </rPh>
    <rPh sb="2" eb="4">
      <t>シケ</t>
    </rPh>
    <rPh sb="5" eb="7">
      <t>ガイカ</t>
    </rPh>
    <rPh sb="7" eb="8">
      <t>アズカ</t>
    </rPh>
    <rPh sb="9" eb="10">
      <t>キン</t>
    </rPh>
    <phoneticPr fontId="8"/>
  </si>
  <si>
    <t>円預金(普通預金)</t>
  </si>
  <si>
    <t>全米株式</t>
    <rPh sb="0" eb="2">
      <t>ゼンベイ</t>
    </rPh>
    <rPh sb="2" eb="4">
      <t>カブシキ</t>
    </rPh>
    <phoneticPr fontId="18"/>
  </si>
  <si>
    <t>楽天・全米株式インデックス・ファンド(楽天・バンガード・ファンド(全米株式))</t>
  </si>
  <si>
    <t>現金残高(ハイブリッド預金除く)</t>
  </si>
  <si>
    <t>現預金・SBI証券・米ドル</t>
  </si>
  <si>
    <t>現預金・住信SBIネット銀行・普通口座</t>
  </si>
  <si>
    <t>香港ドル 現金</t>
  </si>
  <si>
    <t>三菱UFJ国際-eMAXIS Slim 全世界株式(オール・カントリー)</t>
  </si>
  <si>
    <t>三菱ＵＦＪ国際－ｅＭＡＸＩＳ　Ｓｌｉｍ　全世界株式（除く日本）</t>
  </si>
  <si>
    <t>三菱UFJ国際-eMAXIS Slim 全世界株式(除く日本)</t>
  </si>
  <si>
    <t>代表口座 - 円普通</t>
  </si>
  <si>
    <t>代表口座 - 南アランド普通</t>
  </si>
  <si>
    <t>買付可能額</t>
  </si>
  <si>
    <t>米ドル</t>
  </si>
  <si>
    <t>米ドル 現金</t>
  </si>
  <si>
    <t>個別・ETF・投信・ほか</t>
    <rPh sb="0" eb="2">
      <t>コベツ</t>
    </rPh>
    <rPh sb="7" eb="9">
      <t>トウシン</t>
    </rPh>
    <phoneticPr fontId="18"/>
  </si>
  <si>
    <t>セクター・2</t>
    <phoneticPr fontId="18"/>
  </si>
  <si>
    <t>セクター・1</t>
    <phoneticPr fontId="18"/>
  </si>
  <si>
    <t>内側</t>
    <rPh sb="0" eb="2">
      <t>ウチガワ</t>
    </rPh>
    <phoneticPr fontId="18"/>
  </si>
  <si>
    <t>外側</t>
    <rPh sb="0" eb="2">
      <t>ソトガワ</t>
    </rPh>
    <phoneticPr fontId="18"/>
  </si>
  <si>
    <t>特定・NISA等</t>
    <rPh sb="0" eb="2">
      <t>トクテイ</t>
    </rPh>
    <rPh sb="7" eb="8">
      <t>ナド</t>
    </rPh>
    <phoneticPr fontId="18"/>
  </si>
  <si>
    <t>ｵﾘｼﾞﾅﾙ区分</t>
    <rPh sb="6" eb="8">
      <t>クブン</t>
    </rPh>
    <phoneticPr fontId="18"/>
  </si>
  <si>
    <t>←検算</t>
    <rPh sb="1" eb="3">
      <t>ケンザン</t>
    </rPh>
    <phoneticPr fontId="18"/>
  </si>
  <si>
    <t>ネオモバイル証券・買付可能額</t>
    <rPh sb="6" eb="8">
      <t>シケ</t>
    </rPh>
    <phoneticPr fontId="18"/>
  </si>
  <si>
    <t>10-住信SBIネット銀行</t>
    <rPh sb="3" eb="13">
      <t>スネ</t>
    </rPh>
    <phoneticPr fontId="18"/>
  </si>
  <si>
    <t>00・SBI・現預金・残高</t>
    <rPh sb="7" eb="10">
      <t>ゲンヨキン</t>
    </rPh>
    <rPh sb="11" eb="13">
      <t>ザンダカ</t>
    </rPh>
    <phoneticPr fontId="18"/>
  </si>
  <si>
    <t>PP</t>
    <phoneticPr fontId="18"/>
  </si>
  <si>
    <t>00-・01-SBI証券・残高→→→左半分に貼付</t>
    <rPh sb="13" eb="15">
      <t>ザンダカ</t>
    </rPh>
    <rPh sb="18" eb="21">
      <t>ヒダリハンブン</t>
    </rPh>
    <rPh sb="22" eb="24">
      <t>ハリツケ</t>
    </rPh>
    <phoneticPr fontId="18"/>
  </si>
  <si>
    <t>01-SBI証券</t>
    <phoneticPr fontId="18"/>
  </si>
  <si>
    <t>SBI・個別･貼付</t>
    <rPh sb="4" eb="6">
      <t>コベツ</t>
    </rPh>
    <rPh sb="7" eb="9">
      <t>ハリツケ</t>
    </rPh>
    <phoneticPr fontId="18"/>
  </si>
  <si>
    <t>・01-SBI証券→→→左半分に貼付</t>
    <rPh sb="16" eb="18">
      <t>ハリツケ</t>
    </rPh>
    <phoneticPr fontId="18"/>
  </si>
  <si>
    <t>1541 純プラ信 メールアラート画面へ</t>
  </si>
  <si>
    <t xml:space="preserve">現買 現売 </t>
  </si>
  <si>
    <t>9020 ＪＲ東 メールアラート画面へ</t>
  </si>
  <si>
    <t>9021 ＪＲ西 メールアラート画面へ</t>
  </si>
  <si>
    <t>9022 ＪＲ東海 メールアラート画面へ</t>
  </si>
  <si>
    <t>9142 ＪＲ九州 メールアラート画面へ</t>
  </si>
  <si>
    <t>9201 ＪＡＬ メールアラート画面へ</t>
  </si>
  <si>
    <t>9202 ＡＮＡ メールアラート画面へ</t>
  </si>
  <si>
    <t>投資信託（金額/つみたてNISA預り）</t>
  </si>
  <si>
    <t>保有口数</t>
  </si>
  <si>
    <t>取得単価</t>
  </si>
  <si>
    <t>基準価額</t>
  </si>
  <si>
    <t>評価額</t>
  </si>
  <si>
    <t>評価損益</t>
  </si>
  <si>
    <t>三菱ＵＦＪ国際－ｅＭＡＸＩＳ　Ｓｌｉｍ　全世界株式（オール・カントリー） メールアラート画面へ</t>
  </si>
  <si>
    <t xml:space="preserve">積立 売却 </t>
  </si>
  <si>
    <t>ＳＢＩ－ＳＢＩ・Ｖ・Ｓ＆Ｐ５００インデックス・ファンド メールアラート画面へ</t>
  </si>
  <si>
    <t>AAL アメリカン エアラインズ グループ</t>
  </si>
  <si>
    <t xml:space="preserve">現買  現売  定期  </t>
  </si>
  <si>
    <t>CCL カーニバル</t>
  </si>
  <si>
    <t>DAL デルタ エアーラインズ</t>
  </si>
  <si>
    <t>GLIN ヴァンエック インディア グロース ETF</t>
  </si>
  <si>
    <t>LUV サウスウエスト エアラインズ</t>
  </si>
  <si>
    <t>NCLH ノルウェージャン クルーズ ライン</t>
  </si>
  <si>
    <t>QQQ インベスコ QQQ トラスト シリーズ1 ET</t>
  </si>
  <si>
    <t>RCL ロイヤル カリビアン クルーズ</t>
  </si>
  <si>
    <t>UAL ユナイテッド エアラインズ</t>
  </si>
  <si>
    <t>PP・国内分</t>
    <rPh sb="3" eb="5">
      <t>コクナイ</t>
    </rPh>
    <rPh sb="5" eb="6">
      <t>ブン</t>
    </rPh>
    <phoneticPr fontId="18"/>
  </si>
  <si>
    <t>●↓評価額(円）</t>
    <rPh sb="2" eb="5">
      <t>ヒョウカガク</t>
    </rPh>
    <rPh sb="6" eb="7">
      <t>エン</t>
    </rPh>
    <phoneticPr fontId="18"/>
  </si>
  <si>
    <t>●↓評価損益(円）</t>
    <rPh sb="2" eb="4">
      <t>ヒョウカ</t>
    </rPh>
    <rPh sb="4" eb="6">
      <t>ソンエキ</t>
    </rPh>
    <rPh sb="7" eb="8">
      <t>エン</t>
    </rPh>
    <phoneticPr fontId="18"/>
  </si>
  <si>
    <t>PP・海外分</t>
    <rPh sb="3" eb="5">
      <t>カイガイ</t>
    </rPh>
    <rPh sb="5" eb="6">
      <t>ブン</t>
    </rPh>
    <phoneticPr fontId="18"/>
  </si>
  <si>
    <t>●ここに入力→</t>
    <rPh sb="4" eb="6">
      <t>ニリ</t>
    </rPh>
    <phoneticPr fontId="18"/>
  </si>
  <si>
    <t>PP・SBI・個別･貼付</t>
    <rPh sb="7" eb="9">
      <t>コベツ</t>
    </rPh>
    <rPh sb="10" eb="12">
      <t>ハリツケ</t>
    </rPh>
    <phoneticPr fontId="18"/>
  </si>
  <si>
    <t>PP・01-SBI証券→→→左半分に貼付</t>
    <rPh sb="18" eb="20">
      <t>ハリツケ</t>
    </rPh>
    <phoneticPr fontId="18"/>
  </si>
  <si>
    <t>エネルギー</t>
  </si>
  <si>
    <t>01 全世界（除く日本）</t>
  </si>
  <si>
    <t>三菱ＵＦＪ国際－ｅＭＡＸＩＳ　Ｓｌｉｍ　全世界株式（オール・カントリー）</t>
  </si>
  <si>
    <t>現預金・SBI証券・香港ドル</t>
  </si>
  <si>
    <t>XOM</t>
  </si>
  <si>
    <t>XLE</t>
  </si>
  <si>
    <t>ベライゾン</t>
  </si>
  <si>
    <t>VZ</t>
  </si>
  <si>
    <t>バンガード S&amp;P 500 ETF</t>
  </si>
  <si>
    <t>VOO</t>
  </si>
  <si>
    <t>バンガード 米国長期国債 ETF</t>
  </si>
  <si>
    <t>VGLT</t>
  </si>
  <si>
    <t>08 タイ</t>
  </si>
  <si>
    <t>タイ</t>
  </si>
  <si>
    <t>AT&amp;T</t>
  </si>
  <si>
    <t>T</t>
  </si>
  <si>
    <t>SPDR ポートフォリオ米国長期国債ETF</t>
  </si>
  <si>
    <t>SPTL</t>
  </si>
  <si>
    <t>シルバー</t>
  </si>
  <si>
    <t>ＳＢＩ－ＳＢＩ・Ｖ・Ｓ＆Ｐ５００インデックス・ファンド</t>
  </si>
  <si>
    <t>ＳＢＩ－ＳＢＩ・バンガード・Ｓ＆Ｐ５００インデックス・ファンド</t>
  </si>
  <si>
    <t>インベスコ QQQ トラスト シリーズ</t>
  </si>
  <si>
    <t>QQQ</t>
  </si>
  <si>
    <t>iシェアーズ 米国不動産 ETF</t>
  </si>
  <si>
    <t>IYR</t>
  </si>
  <si>
    <t>iシェアーズ ラッセル 2000 ETF</t>
  </si>
  <si>
    <t>05 インド</t>
  </si>
  <si>
    <t>インド</t>
  </si>
  <si>
    <t>ヴァンエック インディア グロース ETF</t>
  </si>
  <si>
    <t>GLIN</t>
  </si>
  <si>
    <t>ゴールド</t>
  </si>
  <si>
    <t>06 フィリピン</t>
  </si>
  <si>
    <t>フィリピン</t>
  </si>
  <si>
    <t>07 インドネシア</t>
  </si>
  <si>
    <t>インドネシア</t>
  </si>
  <si>
    <t>3ｺﾓﾃﾞｨﾃｲ</t>
  </si>
  <si>
    <t>11 アフリカ</t>
  </si>
  <si>
    <t>アフリカ</t>
  </si>
  <si>
    <t>AFK</t>
  </si>
  <si>
    <t>AAL</t>
  </si>
  <si>
    <t>9986</t>
  </si>
  <si>
    <t>9436</t>
  </si>
  <si>
    <t>ソフトバンク</t>
  </si>
  <si>
    <t>9434</t>
  </si>
  <si>
    <t>9433</t>
  </si>
  <si>
    <t>9432</t>
  </si>
  <si>
    <t>チャイナ・モバイル</t>
  </si>
  <si>
    <t>941</t>
  </si>
  <si>
    <t>9202</t>
  </si>
  <si>
    <t>9201</t>
  </si>
  <si>
    <t>9142</t>
  </si>
  <si>
    <t>9022</t>
  </si>
  <si>
    <t>9021</t>
  </si>
  <si>
    <t>9020</t>
  </si>
  <si>
    <t>Jリート</t>
  </si>
  <si>
    <t>8898</t>
  </si>
  <si>
    <t>8766</t>
  </si>
  <si>
    <t>8750</t>
  </si>
  <si>
    <t>8604</t>
  </si>
  <si>
    <t>リース</t>
  </si>
  <si>
    <t>8593</t>
  </si>
  <si>
    <t>8591</t>
  </si>
  <si>
    <t>8439</t>
  </si>
  <si>
    <t>8424</t>
  </si>
  <si>
    <t>8411</t>
  </si>
  <si>
    <t>8316</t>
  </si>
  <si>
    <t>8306</t>
  </si>
  <si>
    <t>8096</t>
  </si>
  <si>
    <t>8058</t>
  </si>
  <si>
    <t>8053</t>
  </si>
  <si>
    <t>8031</t>
  </si>
  <si>
    <t>8002</t>
  </si>
  <si>
    <t>8001</t>
  </si>
  <si>
    <t>7995</t>
  </si>
  <si>
    <t>7820</t>
  </si>
  <si>
    <t>7751</t>
  </si>
  <si>
    <t>6301</t>
  </si>
  <si>
    <t>6113</t>
  </si>
  <si>
    <t>サービス</t>
  </si>
  <si>
    <t>6087</t>
  </si>
  <si>
    <t>5108</t>
  </si>
  <si>
    <t>楽天</t>
  </si>
  <si>
    <t>4755</t>
  </si>
  <si>
    <t>4732</t>
  </si>
  <si>
    <t>4327</t>
  </si>
  <si>
    <t>4326</t>
  </si>
  <si>
    <t>3763</t>
  </si>
  <si>
    <t>3597</t>
  </si>
  <si>
    <t>3407</t>
  </si>
  <si>
    <t>2914</t>
  </si>
  <si>
    <t>Tracker Fund香港</t>
  </si>
  <si>
    <t>2800</t>
  </si>
  <si>
    <t>ｉＳ米国債二十ヘジ</t>
  </si>
  <si>
    <t>2621</t>
  </si>
  <si>
    <t>2568</t>
  </si>
  <si>
    <t>2559</t>
  </si>
  <si>
    <t>2558</t>
  </si>
  <si>
    <t>2556</t>
  </si>
  <si>
    <t>2511</t>
  </si>
  <si>
    <t>2393</t>
  </si>
  <si>
    <t>2169</t>
  </si>
  <si>
    <t>WT・ニッケル</t>
  </si>
  <si>
    <t>ニッケル</t>
  </si>
  <si>
    <t>1694</t>
  </si>
  <si>
    <t>1678</t>
  </si>
  <si>
    <t>1659</t>
  </si>
  <si>
    <t>1656</t>
  </si>
  <si>
    <t>1655</t>
  </si>
  <si>
    <t>1615</t>
  </si>
  <si>
    <t>1605</t>
  </si>
  <si>
    <t>1542</t>
  </si>
  <si>
    <t>プラチナ</t>
  </si>
  <si>
    <t>1541</t>
  </si>
  <si>
    <t>1540</t>
  </si>
  <si>
    <t>1488</t>
  </si>
  <si>
    <t>1476</t>
  </si>
  <si>
    <t>1345</t>
  </si>
  <si>
    <t>1343</t>
  </si>
  <si>
    <t>ＮＦ日経２２５</t>
  </si>
  <si>
    <t>1321</t>
  </si>
  <si>
    <t>1306</t>
  </si>
  <si>
    <t>02800</t>
  </si>
  <si>
    <t>00941</t>
  </si>
  <si>
    <t>セクター・2</t>
  </si>
  <si>
    <t>セクター・1</t>
  </si>
  <si>
    <t>ｺｰﾄﾞ・ﾃｨｯｶｰ等</t>
    <rPh sb="10" eb="11">
      <t>ナド</t>
    </rPh>
    <phoneticPr fontId="18"/>
  </si>
  <si>
    <t>現預金・SBI証券・日本円</t>
    <phoneticPr fontId="18"/>
  </si>
  <si>
    <t>現預金・住信SBIネット銀行・ハイブリッド口座</t>
    <phoneticPr fontId="18"/>
  </si>
  <si>
    <t>米ドル(USD)</t>
  </si>
  <si>
    <t>米ドル/円</t>
  </si>
  <si>
    <t>(02/25 14:30)</t>
  </si>
  <si>
    <t>現預金・SBI証券・米ドル</t>
    <phoneticPr fontId="18"/>
  </si>
  <si>
    <t>現預金・住信SBIネット銀行・普通口座</t>
    <phoneticPr fontId="18"/>
  </si>
  <si>
    <t>現預金・住信SBIネット銀行・外貨預金</t>
    <phoneticPr fontId="18"/>
  </si>
  <si>
    <t>90 その他（円換算）</t>
    <rPh sb="5" eb="6">
      <t>タ</t>
    </rPh>
    <rPh sb="7" eb="10">
      <t>エンカンザン</t>
    </rPh>
    <phoneticPr fontId="18"/>
  </si>
  <si>
    <t>（日本株）</t>
    <rPh sb="1" eb="3">
      <t>ニホン</t>
    </rPh>
    <rPh sb="3" eb="4">
      <t>カブ</t>
    </rPh>
    <phoneticPr fontId="18"/>
  </si>
  <si>
    <t>（海外株）</t>
    <rPh sb="1" eb="4">
      <t>カイガイカブ</t>
    </rPh>
    <phoneticPr fontId="18"/>
  </si>
  <si>
    <t>（NISA）</t>
    <phoneticPr fontId="18"/>
  </si>
  <si>
    <t>NISA</t>
    <phoneticPr fontId="18"/>
  </si>
  <si>
    <t>SBI証券口座分</t>
    <phoneticPr fontId="18"/>
  </si>
  <si>
    <t>←●他国通貨があれば→</t>
    <rPh sb="2" eb="4">
      <t>タコク</t>
    </rPh>
    <rPh sb="4" eb="6">
      <t>ツウカ</t>
    </rPh>
    <phoneticPr fontId="18"/>
  </si>
  <si>
    <t>為替</t>
    <rPh sb="0" eb="2">
      <t>カワセ</t>
    </rPh>
    <phoneticPr fontId="18"/>
  </si>
  <si>
    <t>(すべて)</t>
  </si>
  <si>
    <t>（円換算分）</t>
    <rPh sb="1" eb="4">
      <t>エンカンザン</t>
    </rPh>
    <rPh sb="4" eb="5">
      <t>ブン</t>
    </rPh>
    <phoneticPr fontId="18"/>
  </si>
  <si>
    <t>（国内分）</t>
    <rPh sb="1" eb="3">
      <t>コクナイ</t>
    </rPh>
    <rPh sb="3" eb="4">
      <t>ブン</t>
    </rPh>
    <phoneticPr fontId="18"/>
  </si>
  <si>
    <t>（海外分）</t>
    <rPh sb="1" eb="3">
      <t>カイガイ</t>
    </rPh>
    <rPh sb="3" eb="4">
      <t>ブン</t>
    </rPh>
    <phoneticPr fontId="18"/>
  </si>
  <si>
    <t>●評価額欄は、数式を入れて円換算のこと！</t>
    <rPh sb="1" eb="4">
      <t>ヒョウカガク</t>
    </rPh>
    <rPh sb="4" eb="5">
      <t>ラン</t>
    </rPh>
    <rPh sb="7" eb="9">
      <t>スウシキ</t>
    </rPh>
    <rPh sb="10" eb="11">
      <t>イ</t>
    </rPh>
    <rPh sb="13" eb="16">
      <t>エンカンザン</t>
    </rPh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</si>
</sst>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76" formatCode="#,##0_ ;[Red]\-#,##0\ "/>
    <numFmt numFmtId="177" formatCode="#,##0_);[Red]\(#,##0\)"/>
    <numFmt numFmtId="178" formatCode="0.0%"/>
    <numFmt numFmtId="179" formatCode="#,##0_ "/>
    <numFmt numFmtId="180" formatCode="0.00_);[Red]\(0.00\)"/>
    <numFmt numFmtId="181" formatCode="0_);[Red]\(0\)"/>
    <numFmt numFmtId="182" formatCode="0.00_ "/>
  </numFmts>
  <fonts count="28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FF0000"/>
      <name val="ＭＳ Ｐゴシック"/>
      <family val="3"/>
      <charset val="128"/>
      <scheme val="minor"/>
    </font>
    <font>
      <sz val="9"/>
      <color indexed="81"/>
      <name val="ＭＳ Ｐゴシック"/>
      <family val="3"/>
      <charset val="128"/>
    </font>
    <font>
      <b/>
      <sz val="9"/>
      <color indexed="81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u/>
      <sz val="9.35"/>
      <color theme="10"/>
      <name val="ＭＳ Ｐゴシック"/>
      <family val="3"/>
      <charset val="128"/>
    </font>
    <font>
      <b/>
      <sz val="11"/>
      <name val="ＭＳ Ｐゴシック"/>
      <family val="2"/>
      <charset val="128"/>
      <scheme val="minor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-0.249977111117893"/>
        <bgColor indexed="64"/>
      </patternFill>
    </fill>
  </fills>
  <borders count="22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theme="0"/>
      </left>
      <right style="thin">
        <color theme="0"/>
      </right>
      <top/>
      <bottom style="thick">
        <color theme="0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top"/>
      <protection locked="0"/>
    </xf>
  </cellStyleXfs>
  <cellXfs count="123">
    <xf numFmtId="0" fontId="0" fillId="0" borderId="0" xfId="0">
      <alignment vertical="center"/>
    </xf>
    <xf numFmtId="0" fontId="0" fillId="33" borderId="0" xfId="0" applyFill="1">
      <alignment vertical="center"/>
    </xf>
    <xf numFmtId="49" fontId="0" fillId="0" borderId="0" xfId="0" applyNumberFormat="1">
      <alignment vertical="center"/>
    </xf>
    <xf numFmtId="38" fontId="0" fillId="0" borderId="0" xfId="42" applyFont="1">
      <alignment vertical="center"/>
    </xf>
    <xf numFmtId="0" fontId="0" fillId="34" borderId="0" xfId="0" applyFill="1">
      <alignment vertical="center"/>
    </xf>
    <xf numFmtId="0" fontId="0" fillId="35" borderId="0" xfId="0" applyFill="1">
      <alignment vertical="center"/>
    </xf>
    <xf numFmtId="38" fontId="0" fillId="35" borderId="0" xfId="42" applyFont="1" applyFill="1">
      <alignment vertical="center"/>
    </xf>
    <xf numFmtId="0" fontId="0" fillId="0" borderId="0" xfId="0" applyFill="1">
      <alignment vertical="center"/>
    </xf>
    <xf numFmtId="0" fontId="0" fillId="36" borderId="0" xfId="0" applyFill="1">
      <alignment vertical="center"/>
    </xf>
    <xf numFmtId="177" fontId="0" fillId="36" borderId="0" xfId="0" applyNumberFormat="1" applyFill="1">
      <alignment vertical="center"/>
    </xf>
    <xf numFmtId="3" fontId="0" fillId="36" borderId="0" xfId="0" applyNumberFormat="1" applyFill="1">
      <alignment vertical="center"/>
    </xf>
    <xf numFmtId="0" fontId="0" fillId="37" borderId="0" xfId="0" applyFill="1">
      <alignment vertical="center"/>
    </xf>
    <xf numFmtId="49" fontId="0" fillId="35" borderId="0" xfId="0" applyNumberFormat="1" applyFill="1">
      <alignment vertical="center"/>
    </xf>
    <xf numFmtId="0" fontId="20" fillId="34" borderId="11" xfId="0" applyFont="1" applyFill="1" applyBorder="1">
      <alignment vertical="center"/>
    </xf>
    <xf numFmtId="0" fontId="21" fillId="35" borderId="0" xfId="0" applyFont="1" applyFill="1">
      <alignment vertical="center"/>
    </xf>
    <xf numFmtId="0" fontId="21" fillId="0" borderId="0" xfId="0" applyFont="1">
      <alignment vertical="center"/>
    </xf>
    <xf numFmtId="14" fontId="0" fillId="0" borderId="0" xfId="0" applyNumberFormat="1">
      <alignment vertical="center"/>
    </xf>
    <xf numFmtId="0" fontId="0" fillId="38" borderId="0" xfId="0" applyFill="1">
      <alignment vertical="center"/>
    </xf>
    <xf numFmtId="0" fontId="20" fillId="34" borderId="12" xfId="0" applyFont="1" applyFill="1" applyBorder="1">
      <alignment vertical="center"/>
    </xf>
    <xf numFmtId="10" fontId="0" fillId="0" borderId="0" xfId="0" applyNumberFormat="1" applyFill="1">
      <alignment vertical="center"/>
    </xf>
    <xf numFmtId="10" fontId="0" fillId="0" borderId="0" xfId="0" applyNumberFormat="1">
      <alignment vertical="center"/>
    </xf>
    <xf numFmtId="176" fontId="0" fillId="35" borderId="0" xfId="42" applyNumberFormat="1" applyFont="1" applyFill="1">
      <alignment vertical="center"/>
    </xf>
    <xf numFmtId="176" fontId="0" fillId="0" borderId="0" xfId="42" applyNumberFormat="1" applyFont="1">
      <alignment vertical="center"/>
    </xf>
    <xf numFmtId="14" fontId="0" fillId="34" borderId="0" xfId="0" applyNumberFormat="1" applyFill="1">
      <alignment vertical="center"/>
    </xf>
    <xf numFmtId="14" fontId="24" fillId="0" borderId="0" xfId="0" applyNumberFormat="1" applyFont="1">
      <alignment vertical="center"/>
    </xf>
    <xf numFmtId="0" fontId="0" fillId="0" borderId="0" xfId="0" applyAlignment="1">
      <alignment horizontal="right" vertical="center"/>
    </xf>
    <xf numFmtId="0" fontId="0" fillId="33" borderId="0" xfId="0" applyFill="1" applyAlignment="1">
      <alignment horizontal="right" vertical="center"/>
    </xf>
    <xf numFmtId="0" fontId="0" fillId="40" borderId="0" xfId="0" applyFill="1">
      <alignment vertical="center"/>
    </xf>
    <xf numFmtId="0" fontId="0" fillId="41" borderId="0" xfId="0" applyFill="1">
      <alignment vertical="center"/>
    </xf>
    <xf numFmtId="0" fontId="20" fillId="41" borderId="10" xfId="0" applyFont="1" applyFill="1" applyBorder="1">
      <alignment vertical="center"/>
    </xf>
    <xf numFmtId="0" fontId="21" fillId="34" borderId="0" xfId="0" applyFont="1" applyFill="1">
      <alignment vertical="center"/>
    </xf>
    <xf numFmtId="180" fontId="0" fillId="33" borderId="0" xfId="0" applyNumberFormat="1" applyFill="1">
      <alignment vertical="center"/>
    </xf>
    <xf numFmtId="180" fontId="0" fillId="0" borderId="0" xfId="0" applyNumberFormat="1">
      <alignment vertical="center"/>
    </xf>
    <xf numFmtId="0" fontId="0" fillId="0" borderId="10" xfId="0" applyBorder="1">
      <alignment vertical="center"/>
    </xf>
    <xf numFmtId="38" fontId="0" fillId="33" borderId="0" xfId="42" applyFont="1" applyFill="1">
      <alignment vertical="center"/>
    </xf>
    <xf numFmtId="179" fontId="0" fillId="0" borderId="0" xfId="0" applyNumberFormat="1">
      <alignment vertical="center"/>
    </xf>
    <xf numFmtId="0" fontId="0" fillId="0" borderId="0" xfId="0" applyAlignment="1">
      <alignment horizontal="left" vertical="center"/>
    </xf>
    <xf numFmtId="176" fontId="0" fillId="0" borderId="0" xfId="0" applyNumberFormat="1">
      <alignment vertical="center"/>
    </xf>
    <xf numFmtId="178" fontId="0" fillId="0" borderId="0" xfId="0" applyNumberFormat="1">
      <alignment vertical="center"/>
    </xf>
    <xf numFmtId="0" fontId="0" fillId="0" borderId="0" xfId="0" applyAlignment="1">
      <alignment horizontal="left" vertical="center" indent="1"/>
    </xf>
    <xf numFmtId="0" fontId="0" fillId="0" borderId="0" xfId="0" applyNumberFormat="1">
      <alignment vertical="center"/>
    </xf>
    <xf numFmtId="0" fontId="0" fillId="0" borderId="0" xfId="43" applyNumberFormat="1" applyFont="1">
      <alignment vertical="center"/>
    </xf>
    <xf numFmtId="0" fontId="0" fillId="33" borderId="0" xfId="43" applyNumberFormat="1" applyFont="1" applyFill="1">
      <alignment vertical="center"/>
    </xf>
    <xf numFmtId="0" fontId="0" fillId="0" borderId="0" xfId="0" pivotButton="1">
      <alignment vertical="center"/>
    </xf>
    <xf numFmtId="0" fontId="25" fillId="33" borderId="0" xfId="0" applyFont="1" applyFill="1">
      <alignment vertical="center"/>
    </xf>
    <xf numFmtId="49" fontId="27" fillId="33" borderId="14" xfId="0" applyNumberFormat="1" applyFont="1" applyFill="1" applyBorder="1">
      <alignment vertical="center"/>
    </xf>
    <xf numFmtId="38" fontId="0" fillId="0" borderId="10" xfId="42" applyFont="1" applyBorder="1">
      <alignment vertical="center"/>
    </xf>
    <xf numFmtId="0" fontId="21" fillId="39" borderId="0" xfId="0" applyFont="1" applyFill="1">
      <alignment vertical="center"/>
    </xf>
    <xf numFmtId="0" fontId="0" fillId="39" borderId="0" xfId="0" applyFill="1">
      <alignment vertical="center"/>
    </xf>
    <xf numFmtId="0" fontId="20" fillId="39" borderId="12" xfId="0" applyFont="1" applyFill="1" applyBorder="1">
      <alignment vertical="center"/>
    </xf>
    <xf numFmtId="49" fontId="20" fillId="39" borderId="15" xfId="0" applyNumberFormat="1" applyFont="1" applyFill="1" applyBorder="1">
      <alignment vertical="center"/>
    </xf>
    <xf numFmtId="0" fontId="20" fillId="39" borderId="13" xfId="0" applyFont="1" applyFill="1" applyBorder="1">
      <alignment vertical="center"/>
    </xf>
    <xf numFmtId="0" fontId="20" fillId="39" borderId="16" xfId="0" applyFont="1" applyFill="1" applyBorder="1">
      <alignment vertical="center"/>
    </xf>
    <xf numFmtId="0" fontId="20" fillId="39" borderId="17" xfId="0" applyFont="1" applyFill="1" applyBorder="1">
      <alignment vertical="center"/>
    </xf>
    <xf numFmtId="181" fontId="20" fillId="39" borderId="18" xfId="0" applyNumberFormat="1" applyFont="1" applyFill="1" applyBorder="1">
      <alignment vertical="center"/>
    </xf>
    <xf numFmtId="49" fontId="20" fillId="39" borderId="18" xfId="0" applyNumberFormat="1" applyFont="1" applyFill="1" applyBorder="1">
      <alignment vertical="center"/>
    </xf>
    <xf numFmtId="38" fontId="20" fillId="39" borderId="18" xfId="42" applyFont="1" applyFill="1" applyBorder="1">
      <alignment vertical="center"/>
    </xf>
    <xf numFmtId="10" fontId="20" fillId="39" borderId="18" xfId="43" applyNumberFormat="1" applyFont="1" applyFill="1" applyBorder="1">
      <alignment vertical="center"/>
    </xf>
    <xf numFmtId="181" fontId="20" fillId="39" borderId="18" xfId="42" applyNumberFormat="1" applyFont="1" applyFill="1" applyBorder="1">
      <alignment vertical="center"/>
    </xf>
    <xf numFmtId="181" fontId="0" fillId="41" borderId="0" xfId="0" applyNumberFormat="1" applyFill="1">
      <alignment vertical="center"/>
    </xf>
    <xf numFmtId="181" fontId="20" fillId="39" borderId="10" xfId="0" applyNumberFormat="1" applyFont="1" applyFill="1" applyBorder="1">
      <alignment vertical="center"/>
    </xf>
    <xf numFmtId="181" fontId="20" fillId="42" borderId="0" xfId="0" applyNumberFormat="1" applyFont="1" applyFill="1">
      <alignment vertical="center"/>
    </xf>
    <xf numFmtId="38" fontId="20" fillId="42" borderId="0" xfId="42" applyFont="1" applyFill="1" applyBorder="1">
      <alignment vertical="center"/>
    </xf>
    <xf numFmtId="10" fontId="20" fillId="42" borderId="0" xfId="43" applyNumberFormat="1" applyFont="1" applyFill="1" applyBorder="1">
      <alignment vertical="center"/>
    </xf>
    <xf numFmtId="181" fontId="20" fillId="42" borderId="0" xfId="42" applyNumberFormat="1" applyFont="1" applyFill="1" applyBorder="1">
      <alignment vertical="center"/>
    </xf>
    <xf numFmtId="0" fontId="20" fillId="39" borderId="18" xfId="0" applyFont="1" applyFill="1" applyBorder="1">
      <alignment vertical="center"/>
    </xf>
    <xf numFmtId="49" fontId="20" fillId="39" borderId="10" xfId="0" applyNumberFormat="1" applyFont="1" applyFill="1" applyBorder="1">
      <alignment vertical="center"/>
    </xf>
    <xf numFmtId="38" fontId="20" fillId="39" borderId="10" xfId="42" applyFont="1" applyFill="1" applyBorder="1">
      <alignment vertical="center"/>
    </xf>
    <xf numFmtId="10" fontId="20" fillId="39" borderId="10" xfId="43" applyNumberFormat="1" applyFont="1" applyFill="1" applyBorder="1">
      <alignment vertical="center"/>
    </xf>
    <xf numFmtId="181" fontId="20" fillId="39" borderId="10" xfId="42" applyNumberFormat="1" applyFont="1" applyFill="1" applyBorder="1">
      <alignment vertical="center"/>
    </xf>
    <xf numFmtId="0" fontId="0" fillId="44" borderId="19" xfId="0" applyFill="1" applyBorder="1">
      <alignment vertical="center"/>
    </xf>
    <xf numFmtId="181" fontId="0" fillId="0" borderId="0" xfId="0" applyNumberFormat="1">
      <alignment vertical="center"/>
    </xf>
    <xf numFmtId="0" fontId="20" fillId="39" borderId="10" xfId="0" applyFont="1" applyFill="1" applyBorder="1">
      <alignment vertical="center"/>
    </xf>
    <xf numFmtId="3" fontId="20" fillId="39" borderId="10" xfId="0" applyNumberFormat="1" applyFont="1" applyFill="1" applyBorder="1">
      <alignment vertical="center"/>
    </xf>
    <xf numFmtId="176" fontId="20" fillId="39" borderId="10" xfId="42" applyNumberFormat="1" applyFont="1" applyFill="1" applyBorder="1">
      <alignment vertical="center"/>
    </xf>
    <xf numFmtId="10" fontId="20" fillId="39" borderId="10" xfId="0" applyNumberFormat="1" applyFont="1" applyFill="1" applyBorder="1">
      <alignment vertical="center"/>
    </xf>
    <xf numFmtId="3" fontId="0" fillId="37" borderId="0" xfId="0" applyNumberFormat="1" applyFill="1">
      <alignment vertical="center"/>
    </xf>
    <xf numFmtId="0" fontId="0" fillId="43" borderId="0" xfId="0" applyFill="1">
      <alignment vertical="center"/>
    </xf>
    <xf numFmtId="3" fontId="0" fillId="43" borderId="0" xfId="0" applyNumberFormat="1" applyFill="1">
      <alignment vertical="center"/>
    </xf>
    <xf numFmtId="4" fontId="0" fillId="43" borderId="0" xfId="0" applyNumberFormat="1" applyFill="1">
      <alignment vertical="center"/>
    </xf>
    <xf numFmtId="177" fontId="0" fillId="43" borderId="0" xfId="0" applyNumberFormat="1" applyFill="1">
      <alignment vertical="center"/>
    </xf>
    <xf numFmtId="4" fontId="0" fillId="36" borderId="0" xfId="0" applyNumberFormat="1" applyFill="1">
      <alignment vertical="center"/>
    </xf>
    <xf numFmtId="0" fontId="0" fillId="45" borderId="0" xfId="0" applyFill="1">
      <alignment vertical="center"/>
    </xf>
    <xf numFmtId="177" fontId="0" fillId="45" borderId="0" xfId="0" applyNumberFormat="1" applyFill="1">
      <alignment vertical="center"/>
    </xf>
    <xf numFmtId="3" fontId="0" fillId="44" borderId="0" xfId="0" applyNumberFormat="1" applyFill="1">
      <alignment vertical="center"/>
    </xf>
    <xf numFmtId="0" fontId="0" fillId="44" borderId="0" xfId="0" applyFill="1">
      <alignment vertical="center"/>
    </xf>
    <xf numFmtId="0" fontId="20" fillId="33" borderId="10" xfId="0" applyFont="1" applyFill="1" applyBorder="1">
      <alignment vertical="center"/>
    </xf>
    <xf numFmtId="0" fontId="14" fillId="0" borderId="0" xfId="0" applyFont="1">
      <alignment vertical="center"/>
    </xf>
    <xf numFmtId="0" fontId="21" fillId="0" borderId="10" xfId="0" applyFont="1" applyBorder="1">
      <alignment vertical="center"/>
    </xf>
    <xf numFmtId="3" fontId="21" fillId="36" borderId="10" xfId="0" applyNumberFormat="1" applyFont="1" applyFill="1" applyBorder="1">
      <alignment vertical="center"/>
    </xf>
    <xf numFmtId="0" fontId="19" fillId="33" borderId="0" xfId="0" applyFont="1" applyFill="1">
      <alignment vertical="center"/>
    </xf>
    <xf numFmtId="0" fontId="0" fillId="42" borderId="0" xfId="0" applyFill="1">
      <alignment vertical="center"/>
    </xf>
    <xf numFmtId="0" fontId="20" fillId="42" borderId="0" xfId="0" applyFont="1" applyFill="1">
      <alignment vertical="center"/>
    </xf>
    <xf numFmtId="0" fontId="20" fillId="46" borderId="20" xfId="0" applyFont="1" applyFill="1" applyBorder="1">
      <alignment vertical="center"/>
    </xf>
    <xf numFmtId="0" fontId="21" fillId="42" borderId="0" xfId="0" applyFont="1" applyFill="1">
      <alignment vertical="center"/>
    </xf>
    <xf numFmtId="0" fontId="20" fillId="38" borderId="0" xfId="0" applyFont="1" applyFill="1">
      <alignment vertical="center"/>
    </xf>
    <xf numFmtId="3" fontId="20" fillId="42" borderId="0" xfId="0" applyNumberFormat="1" applyFont="1" applyFill="1">
      <alignment vertical="center"/>
    </xf>
    <xf numFmtId="176" fontId="20" fillId="42" borderId="0" xfId="42" applyNumberFormat="1" applyFont="1" applyFill="1" applyBorder="1">
      <alignment vertical="center"/>
    </xf>
    <xf numFmtId="0" fontId="20" fillId="41" borderId="0" xfId="0" applyFont="1" applyFill="1">
      <alignment vertical="center"/>
    </xf>
    <xf numFmtId="0" fontId="20" fillId="47" borderId="0" xfId="0" applyFont="1" applyFill="1">
      <alignment vertical="center"/>
    </xf>
    <xf numFmtId="182" fontId="20" fillId="47" borderId="0" xfId="0" applyNumberFormat="1" applyFont="1" applyFill="1">
      <alignment vertical="center"/>
    </xf>
    <xf numFmtId="49" fontId="0" fillId="36" borderId="0" xfId="0" applyNumberFormat="1" applyFill="1">
      <alignment vertical="center"/>
    </xf>
    <xf numFmtId="176" fontId="0" fillId="36" borderId="0" xfId="42" applyNumberFormat="1" applyFont="1" applyFill="1">
      <alignment vertical="center"/>
    </xf>
    <xf numFmtId="38" fontId="0" fillId="36" borderId="0" xfId="42" applyFont="1" applyFill="1">
      <alignment vertical="center"/>
    </xf>
    <xf numFmtId="10" fontId="0" fillId="36" borderId="0" xfId="0" applyNumberFormat="1" applyFill="1">
      <alignment vertical="center"/>
    </xf>
    <xf numFmtId="49" fontId="0" fillId="40" borderId="0" xfId="0" applyNumberFormat="1" applyFill="1">
      <alignment vertical="center"/>
    </xf>
    <xf numFmtId="3" fontId="0" fillId="40" borderId="0" xfId="0" applyNumberFormat="1" applyFill="1">
      <alignment vertical="center"/>
    </xf>
    <xf numFmtId="176" fontId="0" fillId="40" borderId="0" xfId="42" applyNumberFormat="1" applyFont="1" applyFill="1">
      <alignment vertical="center"/>
    </xf>
    <xf numFmtId="38" fontId="0" fillId="40" borderId="0" xfId="42" applyFont="1" applyFill="1">
      <alignment vertical="center"/>
    </xf>
    <xf numFmtId="10" fontId="0" fillId="40" borderId="0" xfId="0" applyNumberFormat="1" applyFill="1">
      <alignment vertical="center"/>
    </xf>
    <xf numFmtId="181" fontId="0" fillId="40" borderId="0" xfId="0" applyNumberFormat="1" applyFill="1">
      <alignment vertical="center"/>
    </xf>
    <xf numFmtId="0" fontId="20" fillId="42" borderId="0" xfId="0" applyFont="1" applyFill="1" applyBorder="1">
      <alignment vertical="center"/>
    </xf>
    <xf numFmtId="0" fontId="20" fillId="33" borderId="21" xfId="0" applyFont="1" applyFill="1" applyBorder="1">
      <alignment vertical="center"/>
    </xf>
    <xf numFmtId="0" fontId="0" fillId="42" borderId="0" xfId="0" applyFill="1" applyBorder="1">
      <alignment vertical="center"/>
    </xf>
    <xf numFmtId="0" fontId="21" fillId="0" borderId="0" xfId="0" applyFont="1" applyBorder="1">
      <alignment vertical="center"/>
    </xf>
    <xf numFmtId="0" fontId="20" fillId="0" borderId="0" xfId="0" applyFont="1" applyBorder="1">
      <alignment vertical="center"/>
    </xf>
    <xf numFmtId="3" fontId="20" fillId="0" borderId="0" xfId="0" applyNumberFormat="1" applyFont="1" applyBorder="1">
      <alignment vertical="center"/>
    </xf>
    <xf numFmtId="3" fontId="21" fillId="36" borderId="18" xfId="0" applyNumberFormat="1" applyFont="1" applyFill="1" applyBorder="1">
      <alignment vertical="center"/>
    </xf>
    <xf numFmtId="0" fontId="20" fillId="48" borderId="0" xfId="0" applyFont="1" applyFill="1" applyBorder="1">
      <alignment vertical="center"/>
    </xf>
    <xf numFmtId="38" fontId="20" fillId="48" borderId="0" xfId="42" applyFont="1" applyFill="1" applyBorder="1">
      <alignment vertical="center"/>
    </xf>
    <xf numFmtId="0" fontId="20" fillId="42" borderId="0" xfId="0" applyFont="1" applyFill="1" applyAlignment="1">
      <alignment horizontal="right" vertical="center"/>
    </xf>
    <xf numFmtId="3" fontId="20" fillId="43" borderId="0" xfId="0" applyNumberFormat="1" applyFont="1" applyFill="1">
      <alignment vertical="center"/>
    </xf>
    <xf numFmtId="0" fontId="20" fillId="49" borderId="0" xfId="0" applyFont="1" applyFill="1">
      <alignment vertical="center"/>
    </xf>
  </cellXfs>
  <cellStyles count="45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パーセント" xfId="43" builtinId="5"/>
    <cellStyle name="ハイパーリンク 2" xfId="44" xr:uid="{D648D2A0-E005-449C-8398-305A1D3B6B44}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桁区切り" xfId="42" builtinId="6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6">
    <dxf>
      <numFmt numFmtId="178" formatCode="0.0%"/>
    </dxf>
    <dxf>
      <numFmt numFmtId="14" formatCode="0.00%"/>
    </dxf>
    <dxf>
      <numFmt numFmtId="179" formatCode="#,##0_ "/>
    </dxf>
    <dxf>
      <numFmt numFmtId="179" formatCode="#,##0_ "/>
    </dxf>
    <dxf>
      <numFmt numFmtId="179" formatCode="#,##0_ "/>
    </dxf>
    <dxf>
      <font>
        <strike val="0"/>
        <outline val="0"/>
        <shadow val="0"/>
        <u val="none"/>
        <vertAlign val="baseline"/>
        <sz val="11"/>
        <color auto="1"/>
        <name val="ＭＳ Ｐゴシック"/>
        <family val="3"/>
        <charset val="128"/>
        <scheme val="minor"/>
      </font>
      <fill>
        <patternFill patternType="solid">
          <fgColor indexed="64"/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5930485948246947"/>
          <c:y val="2.9785375263480452E-2"/>
        </c:manualLayout>
      </c:layout>
      <c:overlay val="1"/>
      <c:spPr>
        <a:solidFill>
          <a:schemeClr val="bg1"/>
        </a:solidFill>
      </c:spPr>
    </c:title>
    <c:autoTitleDeleted val="0"/>
    <c:plotArea>
      <c:layout>
        <c:manualLayout>
          <c:layoutTarget val="inner"/>
          <c:xMode val="edge"/>
          <c:yMode val="edge"/>
          <c:x val="0.17026404727947891"/>
          <c:y val="0.2000377203243166"/>
          <c:w val="0.66728110855277256"/>
          <c:h val="0.75065477987845464"/>
        </c:manualLayout>
      </c:layout>
      <c:doughnut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F21C-4AC5-A316-6C78E9C43922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F21C-4AC5-A316-6C78E9C43922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F21C-4AC5-A316-6C78E9C43922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F21C-4AC5-A316-6C78E9C43922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F21C-4AC5-A316-6C78E9C43922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F21C-4AC5-A316-6C78E9C43922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F21C-4AC5-A316-6C78E9C43922}"/>
              </c:ext>
            </c:extLst>
          </c:dPt>
          <c:dLbls>
            <c:dLbl>
              <c:idx val="5"/>
              <c:layout>
                <c:manualLayout>
                  <c:x val="-3.2407407407407642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21C-4AC5-A316-6C78E9C43922}"/>
                </c:ext>
              </c:extLst>
            </c:dLbl>
            <c:dLbl>
              <c:idx val="7"/>
              <c:layout>
                <c:manualLayout>
                  <c:x val="-9.8982244482662227E-2"/>
                  <c:y val="-0.2892046581668899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21C-4AC5-A316-6C78E9C43922}"/>
                </c:ext>
              </c:extLst>
            </c:dLbl>
            <c:dLbl>
              <c:idx val="8"/>
              <c:layout>
                <c:manualLayout>
                  <c:x val="-2.469135587981805E-2"/>
                  <c:y val="-0.27679408514043985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21C-4AC5-A316-6C78E9C43922}"/>
                </c:ext>
              </c:extLst>
            </c:dLbl>
            <c:dLbl>
              <c:idx val="9"/>
              <c:layout>
                <c:manualLayout>
                  <c:x val="5.1589143037727707E-2"/>
                  <c:y val="-0.271829855929862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21C-4AC5-A316-6C78E9C43922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'【D】見える化(自作）'!$G$22:$G$31</c:f>
              <c:strCache>
                <c:ptCount val="7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3貴金属･ｺﾓ・仮通</c:v>
                </c:pt>
                <c:pt idx="6">
                  <c:v>3貴金属</c:v>
                </c:pt>
              </c:strCache>
            </c:strRef>
          </c:cat>
          <c:val>
            <c:numRef>
              <c:f>'【D】見える化(自作）'!$H$22:$H$31</c:f>
              <c:numCache>
                <c:formatCode>#,##0_);[Red]\(#,##0\)</c:formatCode>
                <c:ptCount val="10"/>
                <c:pt idx="1">
                  <c:v>915018</c:v>
                </c:pt>
                <c:pt idx="2">
                  <c:v>1091816</c:v>
                </c:pt>
                <c:pt idx="4">
                  <c:v>3407522.0218000002</c:v>
                </c:pt>
                <c:pt idx="6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21C-4AC5-A316-6C78E9C43922}"/>
            </c:ext>
          </c:extLst>
        </c:ser>
        <c:ser>
          <c:idx val="1"/>
          <c:order val="1"/>
          <c:spPr>
            <a:ln w="57150">
              <a:solidFill>
                <a:schemeClr val="bg1">
                  <a:alpha val="52000"/>
                </a:scheme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F21C-4AC5-A316-6C78E9C43922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F21C-4AC5-A316-6C78E9C43922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chemeClr val="bg1">
                    <a:alpha val="52000"/>
                  </a:scheme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F21C-4AC5-A316-6C78E9C43922}"/>
              </c:ext>
            </c:extLst>
          </c:dPt>
          <c:dLbls>
            <c:dLbl>
              <c:idx val="0"/>
              <c:layout>
                <c:manualLayout>
                  <c:x val="6.5338534072130238E-3"/>
                  <c:y val="-4.755069454438337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21C-4AC5-A316-6C78E9C43922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21C-4AC5-A316-6C78E9C43922}"/>
                </c:ext>
              </c:extLst>
            </c:dLbl>
            <c:dLbl>
              <c:idx val="6"/>
              <c:layout>
                <c:manualLayout>
                  <c:x val="-5.4333138913191898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21C-4AC5-A316-6C78E9C43922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'【D】見える化(自作）'!$G$22:$G$31</c:f>
              <c:strCache>
                <c:ptCount val="7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3貴金属･ｺﾓ・仮通</c:v>
                </c:pt>
                <c:pt idx="6">
                  <c:v>3貴金属</c:v>
                </c:pt>
              </c:strCache>
            </c:strRef>
          </c:cat>
          <c:val>
            <c:numRef>
              <c:f>'【D】見える化(自作）'!$I$22:$I$31</c:f>
              <c:numCache>
                <c:formatCode>#,##0_);[Red]\(#,##0\)</c:formatCode>
                <c:ptCount val="10"/>
                <c:pt idx="0">
                  <c:v>2006834</c:v>
                </c:pt>
                <c:pt idx="3">
                  <c:v>3407522.0218000002</c:v>
                </c:pt>
                <c:pt idx="5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F21C-4AC5-A316-6C78E9C439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16"/>
      </c:doughnut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altLang="ja-JP"/>
              <a:t>00</a:t>
            </a:r>
            <a:r>
              <a:rPr lang="en-US" altLang="ja-JP" baseline="0"/>
              <a:t> </a:t>
            </a:r>
            <a:r>
              <a:rPr lang="ja-JP" altLang="en-US" baseline="0"/>
              <a:t>長期投資の</a:t>
            </a:r>
            <a:r>
              <a:rPr lang="en-US" altLang="ja-JP" baseline="0"/>
              <a:t>My</a:t>
            </a:r>
            <a:r>
              <a:rPr lang="ja-JP" altLang="en-US" baseline="0"/>
              <a:t>ポートフォリオは？</a:t>
            </a:r>
            <a:endParaRPr lang="ja-JP" altLang="en-US"/>
          </a:p>
        </c:rich>
      </c:tx>
      <c:layout>
        <c:manualLayout>
          <c:xMode val="edge"/>
          <c:yMode val="edge"/>
          <c:x val="0.16811434810460904"/>
          <c:y val="3.9584860899156832E-2"/>
        </c:manualLayout>
      </c:layout>
      <c:overlay val="1"/>
      <c:spPr>
        <a:solidFill>
          <a:schemeClr val="bg1"/>
        </a:solidFill>
      </c:spPr>
    </c:title>
    <c:autoTitleDeleted val="0"/>
    <c:view3D>
      <c:rotX val="4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8494533537175706"/>
          <c:y val="0.19003651061308105"/>
          <c:w val="0.66728110855277289"/>
          <c:h val="0.75065477987845464"/>
        </c:manualLayout>
      </c:layout>
      <c:pie3DChart>
        <c:varyColors val="1"/>
        <c:ser>
          <c:idx val="0"/>
          <c:order val="0"/>
          <c:spPr>
            <a:ln w="44450">
              <a:solidFill>
                <a:schemeClr val="bg1"/>
              </a:solidFill>
            </a:ln>
          </c:spPr>
          <c:dPt>
            <c:idx val="1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BB28-4E79-97CC-470803D56B88}"/>
              </c:ext>
            </c:extLst>
          </c:dPt>
          <c:dPt>
            <c:idx val="2"/>
            <c:bubble3D val="0"/>
            <c:spPr>
              <a:solidFill>
                <a:schemeClr val="accent3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BB28-4E79-97CC-470803D56B88}"/>
              </c:ext>
            </c:extLst>
          </c:dPt>
          <c:dPt>
            <c:idx val="4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BB28-4E79-97CC-470803D56B88}"/>
              </c:ext>
            </c:extLst>
          </c:dPt>
          <c:dPt>
            <c:idx val="5"/>
            <c:bubble3D val="0"/>
            <c:spPr>
              <a:solidFill>
                <a:schemeClr val="accent2">
                  <a:lumMod val="60000"/>
                  <a:lumOff val="4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7-BB28-4E79-97CC-470803D56B88}"/>
              </c:ext>
            </c:extLst>
          </c:dPt>
          <c:dPt>
            <c:idx val="7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9-BB28-4E79-97CC-470803D56B88}"/>
              </c:ext>
            </c:extLst>
          </c:dPt>
          <c:dPt>
            <c:idx val="8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B-BB28-4E79-97CC-470803D56B88}"/>
              </c:ext>
            </c:extLst>
          </c:dPt>
          <c:dPt>
            <c:idx val="9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  <a:ln w="44450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D-BB28-4E79-97CC-470803D56B88}"/>
              </c:ext>
            </c:extLst>
          </c:dPt>
          <c:dLbls>
            <c:dLbl>
              <c:idx val="5"/>
              <c:layout>
                <c:manualLayout>
                  <c:x val="-3.2407407407407655E-2"/>
                  <c:y val="-1.5665796344647525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B28-4E79-97CC-470803D56B88}"/>
                </c:ext>
              </c:extLst>
            </c:dLbl>
            <c:dLbl>
              <c:idx val="7"/>
              <c:layout>
                <c:manualLayout>
                  <c:x val="-5.9339158048730814E-2"/>
                  <c:y val="-8.6753778669770146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B28-4E79-97CC-470803D56B88}"/>
                </c:ext>
              </c:extLst>
            </c:dLbl>
            <c:dLbl>
              <c:idx val="8"/>
              <c:layout>
                <c:manualLayout>
                  <c:x val="-2.0286615952728036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B28-4E79-97CC-470803D56B88}"/>
                </c:ext>
              </c:extLst>
            </c:dLbl>
            <c:dLbl>
              <c:idx val="9"/>
              <c:layout>
                <c:manualLayout>
                  <c:x val="3.1767659268369407E-2"/>
                  <c:y val="-8.5699746194998747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B28-4E79-97CC-470803D56B88}"/>
                </c:ext>
              </c:extLst>
            </c:dLbl>
            <c:numFmt formatCode="0.0%" sourceLinked="0"/>
            <c:spPr>
              <a:solidFill>
                <a:schemeClr val="accent6">
                  <a:lumMod val="20000"/>
                  <a:lumOff val="80000"/>
                </a:schemeClr>
              </a:solidFill>
              <a:ln>
                <a:solidFill>
                  <a:prstClr val="black"/>
                </a:solidFill>
                <a:bevel/>
              </a:ln>
            </c:sp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'【D】見える化(自作）'!$G$22:$G$31</c:f>
              <c:strCache>
                <c:ptCount val="7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3貴金属･ｺﾓ・仮通</c:v>
                </c:pt>
                <c:pt idx="6">
                  <c:v>3貴金属</c:v>
                </c:pt>
              </c:strCache>
            </c:strRef>
          </c:cat>
          <c:val>
            <c:numRef>
              <c:f>'【D】見える化(自作）'!$H$22:$H$31</c:f>
              <c:numCache>
                <c:formatCode>#,##0_);[Red]\(#,##0\)</c:formatCode>
                <c:ptCount val="10"/>
                <c:pt idx="1">
                  <c:v>915018</c:v>
                </c:pt>
                <c:pt idx="2">
                  <c:v>1091816</c:v>
                </c:pt>
                <c:pt idx="4">
                  <c:v>3407522.0218000002</c:v>
                </c:pt>
                <c:pt idx="6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B28-4E79-97CC-470803D56B88}"/>
            </c:ext>
          </c:extLst>
        </c:ser>
        <c:ser>
          <c:idx val="1"/>
          <c:order val="1"/>
          <c:spPr>
            <a:ln w="57150">
              <a:solidFill>
                <a:srgbClr val="1F497D">
                  <a:lumMod val="60000"/>
                  <a:lumOff val="40000"/>
                  <a:alpha val="52000"/>
                </a:srgbClr>
              </a:solidFill>
            </a:ln>
          </c:spPr>
          <c:dPt>
            <c:idx val="0"/>
            <c:bubble3D val="0"/>
            <c:spPr>
              <a:solidFill>
                <a:srgbClr val="92D05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0-BB28-4E79-97CC-470803D56B88}"/>
              </c:ext>
            </c:extLst>
          </c:dPt>
          <c:dPt>
            <c:idx val="3"/>
            <c:bubble3D val="0"/>
            <c:spPr>
              <a:solidFill>
                <a:srgbClr val="C000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2-BB28-4E79-97CC-470803D56B88}"/>
              </c:ext>
            </c:extLst>
          </c:dPt>
          <c:dPt>
            <c:idx val="6"/>
            <c:bubble3D val="0"/>
            <c:spPr>
              <a:solidFill>
                <a:srgbClr val="FFFF00"/>
              </a:solidFill>
              <a:ln w="57150">
                <a:solidFill>
                  <a:srgbClr val="1F497D">
                    <a:lumMod val="60000"/>
                    <a:lumOff val="40000"/>
                    <a:alpha val="52000"/>
                  </a:srgbClr>
                </a:solidFill>
              </a:ln>
            </c:spPr>
            <c:extLst>
              <c:ext xmlns:c16="http://schemas.microsoft.com/office/drawing/2014/chart" uri="{C3380CC4-5D6E-409C-BE32-E72D297353CC}">
                <c16:uniqueId val="{00000014-BB28-4E79-97CC-470803D56B88}"/>
              </c:ext>
            </c:extLst>
          </c:dPt>
          <c:dLbls>
            <c:dLbl>
              <c:idx val="0"/>
              <c:layout>
                <c:manualLayout>
                  <c:x val="6.5338534072130281E-3"/>
                  <c:y val="-4.7550694544383418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B28-4E79-97CC-470803D56B88}"/>
                </c:ext>
              </c:extLst>
            </c:dLbl>
            <c:dLbl>
              <c:idx val="3"/>
              <c:layout>
                <c:manualLayout>
                  <c:x val="-2.2726018785716492E-2"/>
                  <c:y val="7.7501084631647912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B28-4E79-97CC-470803D56B88}"/>
                </c:ext>
              </c:extLst>
            </c:dLbl>
            <c:dLbl>
              <c:idx val="6"/>
              <c:layout>
                <c:manualLayout>
                  <c:x val="-5.4333138913191933E-3"/>
                  <c:y val="-4.1157596814758474E-2"/>
                </c:manualLayout>
              </c:layout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B28-4E79-97CC-470803D56B88}"/>
                </c:ext>
              </c:extLst>
            </c:dLbl>
            <c:numFmt formatCode="0.0%" sourceLinked="0"/>
            <c:spPr>
              <a:solidFill>
                <a:srgbClr val="F79646">
                  <a:lumMod val="40000"/>
                  <a:lumOff val="60000"/>
                </a:srgbClr>
              </a:solidFill>
              <a:ln w="25400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/>
              <a:lstStyle/>
              <a:p>
                <a:pPr>
                  <a:defRPr sz="1100" b="1" i="0" baseline="0"/>
                </a:pPr>
                <a:endParaRPr lang="ja-JP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'【D】見える化(自作）'!$G$22:$G$31</c:f>
              <c:strCache>
                <c:ptCount val="7"/>
                <c:pt idx="0">
                  <c:v>1株式・投信等</c:v>
                </c:pt>
                <c:pt idx="1">
                  <c:v>1株式</c:v>
                </c:pt>
                <c:pt idx="2">
                  <c:v>1投信</c:v>
                </c:pt>
                <c:pt idx="3">
                  <c:v>2現金・米国債等</c:v>
                </c:pt>
                <c:pt idx="4">
                  <c:v>2現金</c:v>
                </c:pt>
                <c:pt idx="5">
                  <c:v>3貴金属･ｺﾓ・仮通</c:v>
                </c:pt>
                <c:pt idx="6">
                  <c:v>3貴金属</c:v>
                </c:pt>
              </c:strCache>
            </c:strRef>
          </c:cat>
          <c:val>
            <c:numRef>
              <c:f>'【D】見える化(自作）'!$I$22:$I$31</c:f>
              <c:numCache>
                <c:formatCode>#,##0_);[Red]\(#,##0\)</c:formatCode>
                <c:ptCount val="10"/>
                <c:pt idx="0">
                  <c:v>2006834</c:v>
                </c:pt>
                <c:pt idx="3">
                  <c:v>3407522.0218000002</c:v>
                </c:pt>
                <c:pt idx="5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5-BB28-4E79-97CC-470803D56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</c:plotArea>
    <c:plotVisOnly val="1"/>
    <c:dispBlanksAs val="gap"/>
    <c:showDLblsOverMax val="0"/>
  </c:chart>
  <c:spPr>
    <a:gradFill>
      <a:gsLst>
        <a:gs pos="0">
          <a:schemeClr val="accent1">
            <a:tint val="66000"/>
            <a:satMod val="160000"/>
          </a:schemeClr>
        </a:gs>
        <a:gs pos="50000">
          <a:schemeClr val="accent1">
            <a:tint val="44500"/>
            <a:satMod val="160000"/>
          </a:schemeClr>
        </a:gs>
        <a:gs pos="100000">
          <a:schemeClr val="accent1">
            <a:tint val="23500"/>
            <a:satMod val="160000"/>
          </a:schemeClr>
        </a:gs>
      </a:gsLst>
      <a:lin ang="5400000" scaled="0"/>
    </a:gradFill>
  </c:spPr>
  <c:printSettings>
    <c:headerFooter/>
    <c:pageMargins b="0.750000000000003" l="0.70000000000000062" r="0.70000000000000062" t="0.750000000000003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ivotSource>
    <c:name>[20220613【公開用】02-SBI証券用Ver..xlsx]【D】見える化(自作）!ﾋﾟﾎﾞｯﾄﾃｰﾌﾞﾙ7</c:name>
    <c:fmtId val="5"/>
  </c:pivotSource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dk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ja-JP"/>
              <a:t>長期投資の</a:t>
            </a:r>
            <a:r>
              <a:rPr lang="en-US"/>
              <a:t>My</a:t>
            </a:r>
            <a:r>
              <a:rPr lang="ja-JP"/>
              <a:t>ポートフォリオは？</a:t>
            </a:r>
            <a:endParaRPr lang="en-US"/>
          </a:p>
        </c:rich>
      </c:tx>
      <c:overlay val="1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title>
    <c:autoTitleDeleted val="0"/>
    <c:pivotFmts>
      <c:pivotFmt>
        <c:idx val="0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1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3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marker>
          <c:symbol val="none"/>
        </c:marke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4"/>
      </c:pivotFmt>
      <c:pivotFmt>
        <c:idx val="5"/>
        <c:dLbl>
          <c:idx val="0"/>
          <c:layout>
            <c:manualLayout>
              <c:x val="4.5428650366072652E-2"/>
              <c:y val="9.602960355198300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5147630888244232"/>
                  <c:h val="0.10455666201608951"/>
                </c:manualLayout>
              </c15:layout>
            </c:ext>
          </c:extLst>
        </c:dLbl>
      </c:pivotFmt>
      <c:pivotFmt>
        <c:idx val="6"/>
        <c:dLbl>
          <c:idx val="0"/>
          <c:layout>
            <c:manualLayout>
              <c:x val="0.19337919602154993"/>
              <c:y val="4.6581885147826796E-2"/>
            </c:manualLayout>
          </c:layout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layout>
                <c:manualLayout>
                  <c:w val="0.26177344937146013"/>
                  <c:h val="0.10455666201608951"/>
                </c:manualLayout>
              </c15:layout>
            </c:ext>
          </c:extLst>
        </c:dLbl>
      </c:pivotFmt>
      <c:pivotFmt>
        <c:idx val="7"/>
      </c:pivotFmt>
      <c:pivotFmt>
        <c:idx val="8"/>
      </c:pivotFmt>
      <c:pivotFmt>
        <c:idx val="9"/>
      </c:pivotFmt>
      <c:pivotFmt>
        <c:idx val="10"/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0.17662857655260833"/>
              <c:y val="8.959189922141543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5137546567924363"/>
                  <c:h val="0.10318393278928228"/>
                </c:manualLayout>
              </c15:layout>
            </c:ext>
          </c:extLst>
        </c:dLbl>
      </c:pivotFmt>
      <c:pivotFmt>
        <c:idx val="25"/>
        <c:spPr>
          <a:solidFill>
            <a:srgbClr val="FF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layout>
            <c:manualLayout>
              <c:x val="-7.9223944451984971E-3"/>
              <c:y val="6.5494285589312251E-2"/>
            </c:manualLayout>
          </c:layout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bestFit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</c:ext>
          </c:extLst>
        </c:dLbl>
      </c:pivotFmt>
      <c:pivotFmt>
        <c:idx val="26"/>
        <c:spPr>
          <a:solidFill>
            <a:srgbClr val="92D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7"/>
        <c:spPr>
          <a:solidFill>
            <a:srgbClr val="00B05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28"/>
        <c:spPr>
          <a:solidFill>
            <a:srgbClr val="C00000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  <c:dLbl>
          <c:idx val="0"/>
          <c:spPr>
            <a:pattFill prst="pct75">
              <a:fgClr>
                <a:sysClr val="windowText" lastClr="000000">
                  <a:lumMod val="75000"/>
                  <a:lumOff val="25000"/>
                </a:sysClr>
              </a:fgClr>
              <a:bgClr>
                <a:sysClr val="windowText" lastClr="000000">
                  <a:lumMod val="65000"/>
                  <a:lumOff val="35000"/>
                </a:sysClr>
              </a:bgClr>
            </a:pattFill>
            <a:ln>
              <a:noFill/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txPr>
            <a:bodyPr rot="0" spcFirstLastPara="1" vertOverflow="clip" horzOverflow="clip" vert="horz" wrap="square" lIns="38100" tIns="19050" rIns="38100" bIns="19050" anchor="ctr" anchorCtr="1">
              <a:spAutoFit/>
            </a:bodyPr>
            <a:lstStyle/>
            <a:p>
              <a:pPr>
                <a:defRPr sz="1000" b="1" i="0" u="none" strike="noStrike" kern="1200" baseline="0">
                  <a:solidFill>
                    <a:schemeClr val="lt1"/>
                  </a:solidFill>
                  <a:latin typeface="+mn-lt"/>
                  <a:ea typeface="+mn-ea"/>
                  <a:cs typeface="+mn-cs"/>
                </a:defRPr>
              </a:pPr>
              <a:endParaRPr lang="ja-JP"/>
            </a:p>
          </c:txPr>
          <c:dLblPos val="ctr"/>
          <c:showLegendKey val="0"/>
          <c:showVal val="0"/>
          <c:showCatName val="1"/>
          <c:showSerName val="0"/>
          <c:showPercent val="1"/>
          <c:showBubbleSize val="0"/>
          <c:extLst>
            <c:ext xmlns:c15="http://schemas.microsoft.com/office/drawing/2012/chart" uri="{CE6537A1-D6FC-4f65-9D91-7224C49458BB}">
              <c15:spPr xmlns:c15="http://schemas.microsoft.com/office/drawing/2012/chart">
                <a:prstGeom prst="wedgeRectCallout">
                  <a:avLst/>
                </a:prstGeom>
                <a:pattFill prst="pct75">
                  <a:fgClr>
                    <a:schemeClr val="dk1">
                      <a:lumMod val="75000"/>
                      <a:lumOff val="25000"/>
                    </a:schemeClr>
                  </a:fgClr>
                  <a:bgClr>
                    <a:schemeClr val="dk1">
                      <a:lumMod val="65000"/>
                      <a:lumOff val="35000"/>
                    </a:schemeClr>
                  </a:bgClr>
                </a:pattFill>
                <a:ln>
                  <a:noFill/>
                </a:ln>
              </c15:spPr>
              <c15:layout>
                <c:manualLayout>
                  <c:w val="0.22776761686366623"/>
                  <c:h val="0.10318393278928228"/>
                </c:manualLayout>
              </c15:layout>
            </c:ext>
          </c:extLst>
        </c:dLbl>
      </c:pivotFmt>
      <c:pivotFmt>
        <c:idx val="2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0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1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3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4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5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6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7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8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39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0"/>
        <c:spPr>
          <a:solidFill>
            <a:schemeClr val="accent2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1"/>
        <c:spPr>
          <a:solidFill>
            <a:schemeClr val="accent3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2"/>
        <c:spPr>
          <a:solidFill>
            <a:schemeClr val="accent1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  <c:pivotFmt>
        <c:idx val="43"/>
        <c:spPr>
          <a:solidFill>
            <a:schemeClr val="accent4"/>
          </a:solidFill>
          <a:ln>
            <a:noFill/>
          </a:ln>
          <a:effectLst>
            <a:outerShdw blurRad="254000" sx="102000" sy="102000" algn="ctr" rotWithShape="0">
              <a:prstClr val="black">
                <a:alpha val="20000"/>
              </a:prstClr>
            </a:outerShdw>
          </a:effectLst>
          <a:sp3d/>
        </c:spPr>
      </c:pivotFmt>
    </c:pivotFmts>
    <c:view3D>
      <c:rotX val="5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2.7419355070860681E-2"/>
          <c:y val="0.19978176512491094"/>
          <c:w val="0.698073462857281"/>
          <c:h val="0.79828505192646559"/>
        </c:manualLayout>
      </c:layout>
      <c:pie3DChart>
        <c:varyColors val="1"/>
        <c:ser>
          <c:idx val="0"/>
          <c:order val="0"/>
          <c:tx>
            <c:strRef>
              <c:f>'【D】見える化(自作）'!$B$20:$B$21</c:f>
              <c:strCache>
                <c:ptCount val="1"/>
                <c:pt idx="0">
                  <c:v>合計 / 時価評価額[円]</c:v>
                </c:pt>
              </c:strCache>
            </c:strRef>
          </c:tx>
          <c:dPt>
            <c:idx val="0"/>
            <c:bubble3D val="0"/>
            <c:spPr>
              <a:solidFill>
                <a:srgbClr val="92D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8-0047-47B5-BA91-9692327C4DD4}"/>
              </c:ext>
            </c:extLst>
          </c:dPt>
          <c:dPt>
            <c:idx val="1"/>
            <c:bubble3D val="0"/>
            <c:spPr>
              <a:solidFill>
                <a:srgbClr val="00B05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9-0047-47B5-BA91-9692327C4DD4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5-0047-47B5-BA91-9692327C4DD4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6-0047-47B5-BA91-9692327C4DD4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7-0047-47B5-BA91-9692327C4DD4}"/>
              </c:ext>
            </c:extLst>
          </c:dPt>
          <c:dLbls>
            <c:dLbl>
              <c:idx val="2"/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2776761686366623"/>
                      <c:h val="0.10318393278928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0047-47B5-BA91-9692327C4DD4}"/>
                </c:ext>
              </c:extLst>
            </c:dLbl>
            <c:dLbl>
              <c:idx val="3"/>
              <c:layout>
                <c:manualLayout>
                  <c:x val="0.17662857655260833"/>
                  <c:y val="8.959189922141543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5137546567924363"/>
                      <c:h val="0.10318393278928228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6-0047-47B5-BA91-9692327C4DD4}"/>
                </c:ext>
              </c:extLst>
            </c:dLbl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'【D】見える化(自作）'!$A$22:$A$29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'【D】見える化(自作）'!$B$22:$B$29</c:f>
              <c:numCache>
                <c:formatCode>#,##0_ </c:formatCode>
                <c:ptCount val="4"/>
                <c:pt idx="0">
                  <c:v>915018</c:v>
                </c:pt>
                <c:pt idx="1">
                  <c:v>1091816</c:v>
                </c:pt>
                <c:pt idx="2">
                  <c:v>3407522.0218000002</c:v>
                </c:pt>
                <c:pt idx="3">
                  <c:v>48880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47-47B5-BA91-9692327C4DD4}"/>
            </c:ext>
          </c:extLst>
        </c:ser>
        <c:ser>
          <c:idx val="1"/>
          <c:order val="1"/>
          <c:tx>
            <c:strRef>
              <c:f>'【D】見える化(自作）'!$C$20:$C$21</c:f>
              <c:strCache>
                <c:ptCount val="1"/>
                <c:pt idx="0">
                  <c:v>時価・割合（％）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B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D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0F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1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3-2C80-42D8-B526-F1C0C78A90A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'【D】見える化(自作）'!$A$22:$A$29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'【D】見える化(自作）'!$C$22:$C$29</c:f>
              <c:numCache>
                <c:formatCode>0.00%</c:formatCode>
                <c:ptCount val="4"/>
                <c:pt idx="0">
                  <c:v>0.16748644875469326</c:v>
                </c:pt>
                <c:pt idx="1">
                  <c:v>0.19984785494225707</c:v>
                </c:pt>
                <c:pt idx="2">
                  <c:v>0.62371861808696061</c:v>
                </c:pt>
                <c:pt idx="3">
                  <c:v>8.94707821608909E-3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047-47B5-BA91-9692327C4DD4}"/>
            </c:ext>
          </c:extLst>
        </c:ser>
        <c:ser>
          <c:idx val="2"/>
          <c:order val="2"/>
          <c:tx>
            <c:strRef>
              <c:f>'【D】見える化(自作）'!$D$20:$D$21</c:f>
              <c:strCache>
                <c:ptCount val="1"/>
                <c:pt idx="0">
                  <c:v>合計 / 評価損益[円]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5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7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9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B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D-2C80-42D8-B526-F1C0C78A90A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'【D】見える化(自作）'!$A$22:$A$29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'【D】見える化(自作）'!$D$22:$D$29</c:f>
              <c:numCache>
                <c:formatCode>#,##0_ ;[Red]\-#,##0\ </c:formatCode>
                <c:ptCount val="4"/>
                <c:pt idx="0">
                  <c:v>48463</c:v>
                </c:pt>
                <c:pt idx="1">
                  <c:v>225130</c:v>
                </c:pt>
                <c:pt idx="3">
                  <c:v>650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047-47B5-BA91-9692327C4DD4}"/>
            </c:ext>
          </c:extLst>
        </c:ser>
        <c:ser>
          <c:idx val="3"/>
          <c:order val="3"/>
          <c:tx>
            <c:strRef>
              <c:f>'【D】見える化(自作）'!$E$20:$E$21</c:f>
              <c:strCache>
                <c:ptCount val="1"/>
                <c:pt idx="0">
                  <c:v>評価・損益　（％）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1F-2C80-42D8-B526-F1C0C78A90A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1-2C80-42D8-B526-F1C0C78A90A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3-2C80-42D8-B526-F1C0C78A90A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5-2C80-42D8-B526-F1C0C78A90A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>
                <a:outerShdw blurRad="254000" sx="102000" sy="102000" algn="ctr" rotWithShape="0">
                  <a:prstClr val="black">
                    <a:alpha val="20000"/>
                  </a:prstClr>
                </a:outerShdw>
              </a:effectLst>
              <a:sp3d/>
            </c:spPr>
            <c:extLst>
              <c:ext xmlns:c16="http://schemas.microsoft.com/office/drawing/2014/chart" uri="{C3380CC4-5D6E-409C-BE32-E72D297353CC}">
                <c16:uniqueId val="{00000027-2C80-42D8-B526-F1C0C78A90A2}"/>
              </c:ext>
            </c:extLst>
          </c:dPt>
          <c:dLbls>
            <c:spPr>
              <a:pattFill prst="pct75">
                <a:fgClr>
                  <a:sysClr val="windowText" lastClr="000000">
                    <a:lumMod val="75000"/>
                    <a:lumOff val="25000"/>
                  </a:sysClr>
                </a:fgClr>
                <a:bgClr>
                  <a:sysClr val="windowText" lastClr="000000">
                    <a:lumMod val="65000"/>
                    <a:lumOff val="35000"/>
                  </a:sysClr>
                </a:bgClr>
              </a:patt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ja-JP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wedgeRectCallout">
                    <a:avLst/>
                  </a:prstGeom>
                  <a:pattFill prst="pct75">
                    <a:fgClr>
                      <a:schemeClr val="dk1">
                        <a:lumMod val="75000"/>
                        <a:lumOff val="25000"/>
                      </a:schemeClr>
                    </a:fgClr>
                    <a:bgClr>
                      <a:schemeClr val="dk1">
                        <a:lumMod val="65000"/>
                        <a:lumOff val="35000"/>
                      </a:schemeClr>
                    </a:bgClr>
                  </a:pattFill>
                  <a:ln>
                    <a:noFill/>
                  </a:ln>
                </c15:spPr>
              </c:ext>
            </c:extLst>
          </c:dLbls>
          <c:cat>
            <c:multiLvlStrRef>
              <c:f>'【D】見える化(自作）'!$A$22:$A$29</c:f>
              <c:multiLvlStrCache>
                <c:ptCount val="4"/>
                <c:lvl>
                  <c:pt idx="0">
                    <c:v>1株式</c:v>
                  </c:pt>
                  <c:pt idx="1">
                    <c:v>1投信</c:v>
                  </c:pt>
                  <c:pt idx="2">
                    <c:v>2現金</c:v>
                  </c:pt>
                  <c:pt idx="3">
                    <c:v>3貴金属</c:v>
                  </c:pt>
                </c:lvl>
                <c:lvl>
                  <c:pt idx="0">
                    <c:v>1株式・投信等</c:v>
                  </c:pt>
                  <c:pt idx="2">
                    <c:v>2現金・米国債など</c:v>
                  </c:pt>
                  <c:pt idx="3">
                    <c:v>3貴金属･ｺﾓ・仮通</c:v>
                  </c:pt>
                </c:lvl>
              </c:multiLvlStrCache>
            </c:multiLvlStrRef>
          </c:cat>
          <c:val>
            <c:numRef>
              <c:f>'【D】見える化(自作）'!$E$22:$E$29</c:f>
              <c:numCache>
                <c:formatCode>0.0%</c:formatCode>
                <c:ptCount val="4"/>
                <c:pt idx="0">
                  <c:v>5.5926052010547511E-2</c:v>
                </c:pt>
                <c:pt idx="1">
                  <c:v>0.25975958997837739</c:v>
                </c:pt>
                <c:pt idx="2">
                  <c:v>0</c:v>
                </c:pt>
                <c:pt idx="3">
                  <c:v>1.3477088948787063E-2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047-47B5-BA91-9692327C4DD4}"/>
            </c:ext>
          </c:extLst>
        </c:ser>
        <c:dLbls>
          <c:dLblPos val="ctr"/>
          <c:showLegendKey val="0"/>
          <c:showVal val="0"/>
          <c:showCatName val="0"/>
          <c:showSerName val="0"/>
          <c:showPercent val="1"/>
          <c:showBubbleSize val="0"/>
          <c:showLeaderLines val="0"/>
        </c:dLbls>
      </c:pie3DChart>
      <c:spPr>
        <a:noFill/>
        <a:ln>
          <a:noFill/>
        </a:ln>
        <a:effectLst/>
      </c:spPr>
    </c:plotArea>
    <c:legend>
      <c:legendPos val="r"/>
      <c:overlay val="0"/>
      <c:spPr>
        <a:solidFill>
          <a:schemeClr val="lt1">
            <a:lumMod val="95000"/>
            <a:alpha val="39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ja-JP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gradFill flip="none" rotWithShape="1">
      <a:gsLst>
        <a:gs pos="0">
          <a:schemeClr val="lt1"/>
        </a:gs>
        <a:gs pos="39000">
          <a:schemeClr val="lt1"/>
        </a:gs>
        <a:gs pos="100000">
          <a:schemeClr val="lt1">
            <a:lumMod val="75000"/>
          </a:schemeClr>
        </a:gs>
      </a:gsLst>
      <a:path path="circle">
        <a:fillToRect l="50000" t="-80000" r="50000" b="180000"/>
      </a:path>
      <a:tileRect/>
    </a:gradFill>
    <a:ln w="9525" cap="flat" cmpd="sng" algn="ctr">
      <a:solidFill>
        <a:schemeClr val="dk1">
          <a:lumMod val="25000"/>
          <a:lumOff val="75000"/>
        </a:schemeClr>
      </a:solidFill>
      <a:round/>
    </a:ln>
    <a:effectLst/>
  </c:spPr>
  <c:txPr>
    <a:bodyPr/>
    <a:lstStyle/>
    <a:p>
      <a:pPr>
        <a:defRPr/>
      </a:pPr>
      <a:endParaRPr lang="ja-JP"/>
    </a:p>
  </c:txPr>
  <c:printSettings>
    <c:headerFooter/>
    <c:pageMargins b="0.75" l="0.7" r="0.7" t="0.75" header="0.3" footer="0.3"/>
    <c:pageSetup/>
  </c:printSettings>
  <c:extLst>
    <c:ext xmlns:c14="http://schemas.microsoft.com/office/drawing/2007/8/2/chart" uri="{781A3756-C4B2-4CAC-9D66-4F8BD8637D16}">
      <c14:pivotOptions>
        <c14:dropZoneFilter val="1"/>
        <c14:dropZoneCategories val="1"/>
        <c14:dropZoneData val="1"/>
        <c14:dropZoneSeries val="1"/>
        <c14:dropZonesVisible val="1"/>
      </c14:pivotOptions>
    </c:ext>
    <c:ext xmlns:c16="http://schemas.microsoft.com/office/drawing/2014/chart" uri="{E28EC0CA-F0BB-4C9C-879D-F8772B89E7AC}">
      <c16:pivotOptions16>
        <c16:showExpandCollapseFieldButtons val="1"/>
      </c16:pivotOptions16>
    </c:ext>
  </c:extLst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64">
  <cs:axisTitle>
    <cs:lnRef idx="0"/>
    <cs:fillRef idx="0"/>
    <cs:effectRef idx="0"/>
    <cs:fontRef idx="minor">
      <a:schemeClr val="dk1">
        <a:lumMod val="75000"/>
        <a:lumOff val="2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75000"/>
        <a:lumOff val="25000"/>
      </a:schemeClr>
    </cs:fontRef>
    <cs:spPr>
      <a:ln w="190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 cap="all" baseline="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lt1"/>
          </a:gs>
          <a:gs pos="39000">
            <a:schemeClr val="lt1"/>
          </a:gs>
          <a:gs pos="100000">
            <a:schemeClr val="lt1">
              <a:lumMod val="75000"/>
            </a:schemeClr>
          </a:gs>
        </a:gsLst>
        <a:path path="circle">
          <a:fillToRect l="50000" t="-80000" r="50000" b="180000"/>
        </a:path>
        <a:tileRect/>
      </a:gradFill>
      <a:ln w="9525" cap="flat" cmpd="sng" algn="ctr">
        <a:solidFill>
          <a:schemeClr val="dk1">
            <a:lumMod val="25000"/>
            <a:lumOff val="7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</cs:dataLabel>
  <cs:dataLabelCallout>
    <cs:lnRef idx="0"/>
    <cs:fillRef idx="0"/>
    <cs:effectRef idx="0"/>
    <cs:fontRef idx="minor">
      <a:schemeClr val="lt1"/>
    </cs:fontRef>
    <cs:spPr>
      <a:pattFill prst="pct75">
        <a:fgClr>
          <a:schemeClr val="dk1">
            <a:lumMod val="75000"/>
            <a:lumOff val="25000"/>
          </a:schemeClr>
        </a:fgClr>
        <a:bgClr>
          <a:schemeClr val="dk1">
            <a:lumMod val="65000"/>
            <a:lumOff val="35000"/>
          </a:schemeClr>
        </a:bgClr>
      </a:pattFill>
      <a:effectLst>
        <a:outerShdw blurRad="50800" dist="38100" dir="2700000" algn="tl" rotWithShape="0">
          <a:prstClr val="black">
            <a:alpha val="40000"/>
          </a:prstClr>
        </a:outerShdw>
      </a:effectLst>
    </cs:spPr>
    <cs:defRPr sz="1000" b="1" i="0" u="none" strike="noStrike" kern="1200" baseline="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254000" sx="102000" sy="102000" algn="ctr" rotWithShape="0">
          <a:prstClr val="black">
            <a:alpha val="20000"/>
          </a:prstClr>
        </a:out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31750" cap="rnd">
        <a:solidFill>
          <a:schemeClr val="phClr">
            <a:alpha val="85000"/>
          </a:schemeClr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>
          <a:alpha val="85000"/>
        </a:schemeClr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75000"/>
        <a:lumOff val="25000"/>
      </a:schemeClr>
    </cs:fontRef>
    <cs:spPr>
      <a:ln w="9525">
        <a:solidFill>
          <a:schemeClr val="dk1">
            <a:lumMod val="35000"/>
            <a:lumOff val="6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gradFill>
          <a:gsLst>
            <a:gs pos="100000">
              <a:schemeClr val="dk1">
                <a:lumMod val="95000"/>
                <a:lumOff val="5000"/>
                <a:alpha val="42000"/>
              </a:schemeClr>
            </a:gs>
            <a:gs pos="0">
              <a:schemeClr val="lt1">
                <a:lumMod val="75000"/>
                <a:alpha val="36000"/>
              </a:schemeClr>
            </a:gs>
          </a:gsLst>
          <a:lin ang="5400000" scaled="0"/>
        </a:gra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35000"/>
            <a:lumOff val="65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</a:ln>
    </cs:spPr>
  </cs:leaderLine>
  <cs:legend>
    <cs:lnRef idx="0"/>
    <cs:fillRef idx="0"/>
    <cs:effectRef idx="0"/>
    <cs:fontRef idx="minor">
      <a:schemeClr val="dk1">
        <a:lumMod val="75000"/>
        <a:lumOff val="25000"/>
      </a:schemeClr>
    </cs:fontRef>
    <cs:spPr>
      <a:solidFill>
        <a:schemeClr val="lt1">
          <a:lumMod val="95000"/>
          <a:alpha val="39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75000"/>
        <a:lumOff val="25000"/>
      </a:schemeClr>
    </cs:fontRef>
    <cs:spPr>
      <a:ln w="31750" cap="flat" cmpd="sng" algn="ctr">
        <a:solidFill>
          <a:schemeClr val="dk1">
            <a:lumMod val="75000"/>
            <a:lumOff val="2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dk1">
            <a:lumMod val="50000"/>
            <a:lumOff val="50000"/>
          </a:schemeClr>
        </a:solidFill>
        <a:round/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800" b="1" kern="120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dk1">
            <a:lumMod val="65000"/>
            <a:lumOff val="35000"/>
          </a:schemeClr>
        </a:solidFill>
      </a:ln>
    </cs:spPr>
  </cs:upBar>
  <cs:valueAxis>
    <cs:lnRef idx="0"/>
    <cs:fillRef idx="0"/>
    <cs:effectRef idx="0"/>
    <cs:fontRef idx="minor">
      <a:schemeClr val="dk1">
        <a:lumMod val="75000"/>
        <a:lumOff val="25000"/>
      </a:schemeClr>
    </cs:fontRef>
    <cs:spPr>
      <a:ln>
        <a:noFill/>
      </a:ln>
    </cs:spPr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hyperlink" Target="https://moneyforward.com/accounts/show/aTl3rewj2uJV-_RaZJQlYA" TargetMode="Externa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79</xdr:col>
      <xdr:colOff>123825</xdr:colOff>
      <xdr:row>411</xdr:row>
      <xdr:rowOff>28575</xdr:rowOff>
    </xdr:to>
    <xdr:grpSp>
      <xdr:nvGrpSpPr>
        <xdr:cNvPr id="2" name="グループ化 1">
          <a:extLst>
            <a:ext uri="{FF2B5EF4-FFF2-40B4-BE49-F238E27FC236}">
              <a16:creationId xmlns:a16="http://schemas.microsoft.com/office/drawing/2014/main" id="{ED5B9B0B-3212-4FDE-B6F6-89E7884EA81C}"/>
            </a:ext>
          </a:extLst>
        </xdr:cNvPr>
        <xdr:cNvGrpSpPr/>
      </xdr:nvGrpSpPr>
      <xdr:grpSpPr>
        <a:xfrm>
          <a:off x="0" y="0"/>
          <a:ext cx="54302025" cy="78324075"/>
          <a:chOff x="0" y="0"/>
          <a:chExt cx="48282225" cy="75192255"/>
        </a:xfrm>
      </xdr:grpSpPr>
      <xdr:pic>
        <xdr:nvPicPr>
          <xdr:cNvPr id="3" name="図 2">
            <a:extLst>
              <a:ext uri="{FF2B5EF4-FFF2-40B4-BE49-F238E27FC236}">
                <a16:creationId xmlns:a16="http://schemas.microsoft.com/office/drawing/2014/main" id="{ED5625F7-C702-4234-AD83-7C19331F2BB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0"/>
            <a:ext cx="48282225" cy="75192255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5" name="正方形/長方形 4">
            <a:extLst>
              <a:ext uri="{FF2B5EF4-FFF2-40B4-BE49-F238E27FC236}">
                <a16:creationId xmlns:a16="http://schemas.microsoft.com/office/drawing/2014/main" id="{B4743C1E-27B7-48A7-A1D1-0607B85D1DCA}"/>
              </a:ext>
            </a:extLst>
          </xdr:cNvPr>
          <xdr:cNvSpPr/>
        </xdr:nvSpPr>
        <xdr:spPr>
          <a:xfrm>
            <a:off x="11003280" y="251460"/>
            <a:ext cx="5502182" cy="985837"/>
          </a:xfrm>
          <a:prstGeom prst="rect">
            <a:avLst/>
          </a:prstGeom>
          <a:solidFill>
            <a:schemeClr val="bg1"/>
          </a:solidFill>
          <a:ln w="76200">
            <a:solidFill>
              <a:sysClr val="windowText" lastClr="00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ctr" anchorCtr="1"/>
          <a:lstStyle/>
          <a:p>
            <a:pPr algn="l"/>
            <a:r>
              <a:rPr kumimoji="1" lang="en-US" altLang="ja-JP" sz="5400" b="1">
                <a:solidFill>
                  <a:sysClr val="windowText" lastClr="000000"/>
                </a:solidFill>
              </a:rPr>
              <a:t>SBI</a:t>
            </a:r>
            <a:r>
              <a:rPr kumimoji="1" lang="ja-JP" altLang="en-US" sz="5400" b="1">
                <a:solidFill>
                  <a:sysClr val="windowText" lastClr="000000"/>
                </a:solidFill>
              </a:rPr>
              <a:t>証券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391920</xdr:colOff>
      <xdr:row>79</xdr:row>
      <xdr:rowOff>144761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82FF53BE-C7B0-4D8C-93BA-E536559A59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171450"/>
          <a:ext cx="9993120" cy="135178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9</xdr:row>
      <xdr:rowOff>0</xdr:rowOff>
    </xdr:from>
    <xdr:to>
      <xdr:col>6</xdr:col>
      <xdr:colOff>104775</xdr:colOff>
      <xdr:row>9</xdr:row>
      <xdr:rowOff>66675</xdr:rowOff>
    </xdr:to>
    <xdr:pic>
      <xdr:nvPicPr>
        <xdr:cNvPr id="3" name="Picture 135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4EBC609D-AE13-499C-8BD2-77C0CCCFADF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86325" y="56921400"/>
          <a:ext cx="104775" cy="66675"/>
        </a:xfrm>
        <a:prstGeom prst="rect">
          <a:avLst/>
        </a:prstGeom>
        <a:noFill/>
      </xdr:spPr>
    </xdr:pic>
    <xdr:clientData/>
  </xdr:twoCellAnchor>
  <xdr:twoCellAnchor editAs="oneCell">
    <xdr:from>
      <xdr:col>7</xdr:col>
      <xdr:colOff>0</xdr:colOff>
      <xdr:row>9</xdr:row>
      <xdr:rowOff>0</xdr:rowOff>
    </xdr:from>
    <xdr:to>
      <xdr:col>7</xdr:col>
      <xdr:colOff>104775</xdr:colOff>
      <xdr:row>9</xdr:row>
      <xdr:rowOff>66675</xdr:rowOff>
    </xdr:to>
    <xdr:pic>
      <xdr:nvPicPr>
        <xdr:cNvPr id="4" name="Picture 136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E6B115-1A3C-46AC-827C-2B55E4E465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10300" y="56921400"/>
          <a:ext cx="104775" cy="66675"/>
        </a:xfrm>
        <a:prstGeom prst="rect">
          <a:avLst/>
        </a:prstGeom>
        <a:noFill/>
      </xdr:spPr>
    </xdr:pic>
    <xdr:clientData/>
  </xdr:twoCellAnchor>
  <xdr:oneCellAnchor>
    <xdr:from>
      <xdr:col>6</xdr:col>
      <xdr:colOff>0</xdr:colOff>
      <xdr:row>9</xdr:row>
      <xdr:rowOff>0</xdr:rowOff>
    </xdr:from>
    <xdr:ext cx="104775" cy="66675"/>
    <xdr:pic>
      <xdr:nvPicPr>
        <xdr:cNvPr id="5" name="Picture 135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678378C-6430-4385-9393-5858D11955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13860" y="1516380"/>
          <a:ext cx="104775" cy="66675"/>
        </a:xfrm>
        <a:prstGeom prst="rect">
          <a:avLst/>
        </a:prstGeom>
        <a:noFill/>
      </xdr:spPr>
    </xdr:pic>
    <xdr:clientData/>
  </xdr:oneCellAnchor>
  <xdr:oneCellAnchor>
    <xdr:from>
      <xdr:col>7</xdr:col>
      <xdr:colOff>0</xdr:colOff>
      <xdr:row>9</xdr:row>
      <xdr:rowOff>0</xdr:rowOff>
    </xdr:from>
    <xdr:ext cx="104775" cy="66675"/>
    <xdr:pic>
      <xdr:nvPicPr>
        <xdr:cNvPr id="6" name="Picture 136" descr="https://moneyforward.com/assets/common/icon_arrowt-1a25886fef20bc11bd1f432b25c5ff6ef2d02529ecad570bfc046e37c1dce7d7.pn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BB46783-3EC7-488C-BDAF-A22CE88664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823460" y="1516380"/>
          <a:ext cx="104775" cy="66675"/>
        </a:xfrm>
        <a:prstGeom prst="rect">
          <a:avLst/>
        </a:prstGeom>
        <a:noFill/>
      </xdr:spPr>
    </xdr:pic>
    <xdr:clientData/>
  </xdr:oneCellAnchor>
  <xdr:twoCellAnchor>
    <xdr:from>
      <xdr:col>12</xdr:col>
      <xdr:colOff>448235</xdr:colOff>
      <xdr:row>112</xdr:row>
      <xdr:rowOff>161364</xdr:rowOff>
    </xdr:from>
    <xdr:to>
      <xdr:col>15</xdr:col>
      <xdr:colOff>234876</xdr:colOff>
      <xdr:row>127</xdr:row>
      <xdr:rowOff>36756</xdr:rowOff>
    </xdr:to>
    <xdr:sp macro="" textlink="">
      <xdr:nvSpPr>
        <xdr:cNvPr id="11" name="矢印: 上下 10">
          <a:extLst>
            <a:ext uri="{FF2B5EF4-FFF2-40B4-BE49-F238E27FC236}">
              <a16:creationId xmlns:a16="http://schemas.microsoft.com/office/drawing/2014/main" id="{CF4BC4AF-678D-43A0-BCD6-417E7F1B74B1}"/>
            </a:ext>
          </a:extLst>
        </xdr:cNvPr>
        <xdr:cNvSpPr/>
      </xdr:nvSpPr>
      <xdr:spPr>
        <a:xfrm>
          <a:off x="9260541" y="15383435"/>
          <a:ext cx="2180217" cy="2430333"/>
        </a:xfrm>
        <a:prstGeom prst="upDownArrow">
          <a:avLst>
            <a:gd name="adj1" fmla="val 58145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en-US" altLang="ja-JP" sz="1100" b="1"/>
            <a:t>SBI</a:t>
          </a:r>
          <a:r>
            <a:rPr kumimoji="1" lang="ja-JP" altLang="en-US" sz="1100" b="1"/>
            <a:t>証券の</a:t>
          </a:r>
          <a:endParaRPr kumimoji="1" lang="en-US" altLang="ja-JP" sz="1100" b="1"/>
        </a:p>
        <a:p>
          <a:pPr algn="l"/>
          <a:r>
            <a:rPr kumimoji="1" lang="ja-JP" altLang="en-US" sz="1100" b="1"/>
            <a:t>データを</a:t>
          </a:r>
          <a:endParaRPr kumimoji="1" lang="en-US" altLang="ja-JP" sz="1100" b="1"/>
        </a:p>
        <a:p>
          <a:pPr algn="l"/>
          <a:r>
            <a:rPr kumimoji="1" lang="ja-JP" altLang="en-US" sz="1100" b="1"/>
            <a:t>貼り付ける列</a:t>
          </a:r>
          <a:endParaRPr kumimoji="1" lang="en-US" altLang="ja-JP" sz="1100" b="1"/>
        </a:p>
        <a:p>
          <a:pPr algn="l"/>
          <a:endParaRPr kumimoji="1" lang="en-US" altLang="ja-JP" sz="1100" b="1"/>
        </a:p>
        <a:p>
          <a:pPr algn="l"/>
          <a:r>
            <a:rPr kumimoji="1" lang="ja-JP" altLang="en-US" sz="1100" b="1"/>
            <a:t>列　</a:t>
          </a:r>
          <a:r>
            <a:rPr kumimoji="1" lang="en-US" altLang="ja-JP" sz="1100" b="1"/>
            <a:t>H</a:t>
          </a:r>
          <a:r>
            <a:rPr kumimoji="1" lang="ja-JP" altLang="en-US" sz="1100" b="1"/>
            <a:t>　～　列　</a:t>
          </a:r>
          <a:r>
            <a:rPr kumimoji="1" lang="en-US" altLang="ja-JP" sz="1100" b="1"/>
            <a:t>O</a:t>
          </a:r>
        </a:p>
        <a:p>
          <a:pPr algn="l"/>
          <a:endParaRPr kumimoji="1" lang="en-US" altLang="ja-JP" sz="1100" b="1"/>
        </a:p>
      </xdr:txBody>
    </xdr:sp>
    <xdr:clientData/>
  </xdr:twoCellAnchor>
  <xdr:twoCellAnchor>
    <xdr:from>
      <xdr:col>15</xdr:col>
      <xdr:colOff>33619</xdr:colOff>
      <xdr:row>84</xdr:row>
      <xdr:rowOff>44823</xdr:rowOff>
    </xdr:from>
    <xdr:to>
      <xdr:col>20</xdr:col>
      <xdr:colOff>56031</xdr:colOff>
      <xdr:row>91</xdr:row>
      <xdr:rowOff>145676</xdr:rowOff>
    </xdr:to>
    <xdr:sp macro="" textlink="">
      <xdr:nvSpPr>
        <xdr:cNvPr id="14" name="吹き出し: 線 (枠付き、強調線付き) 13">
          <a:extLst>
            <a:ext uri="{FF2B5EF4-FFF2-40B4-BE49-F238E27FC236}">
              <a16:creationId xmlns:a16="http://schemas.microsoft.com/office/drawing/2014/main" id="{87E9A43E-096F-4E16-AC1D-F7EC9AA507EF}"/>
            </a:ext>
          </a:extLst>
        </xdr:cNvPr>
        <xdr:cNvSpPr/>
      </xdr:nvSpPr>
      <xdr:spPr>
        <a:xfrm>
          <a:off x="12494560" y="14242676"/>
          <a:ext cx="2689412" cy="1277471"/>
        </a:xfrm>
        <a:prstGeom prst="accentBorderCallout1">
          <a:avLst>
            <a:gd name="adj1" fmla="val 24013"/>
            <a:gd name="adj2" fmla="val 279"/>
            <a:gd name="adj3" fmla="val 298465"/>
            <a:gd name="adj4" fmla="val -128933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私は、</a:t>
          </a:r>
          <a:r>
            <a:rPr kumimoji="1" lang="en-US" altLang="ja-JP" sz="1100"/>
            <a:t>NISA</a:t>
          </a:r>
          <a:r>
            <a:rPr kumimoji="1" lang="ja-JP" altLang="en-US" sz="1100"/>
            <a:t>で米国株を持ちませんので、データはありません。数式は入力してありますので、ここに貼り付けてください。</a:t>
          </a:r>
          <a:endParaRPr kumimoji="1" lang="en-US" altLang="ja-JP" sz="1100"/>
        </a:p>
        <a:p>
          <a:pPr algn="l"/>
          <a:endParaRPr kumimoji="1" lang="en-US" altLang="ja-JP" sz="1100"/>
        </a:p>
        <a:p>
          <a:pPr algn="l"/>
          <a:r>
            <a:rPr kumimoji="1" lang="ja-JP" altLang="en-US" sz="1100"/>
            <a:t>増やす場合は、行コピーで数式もコピーしてください。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20731</xdr:colOff>
      <xdr:row>36</xdr:row>
      <xdr:rowOff>2241</xdr:rowOff>
    </xdr:from>
    <xdr:to>
      <xdr:col>11</xdr:col>
      <xdr:colOff>1275228</xdr:colOff>
      <xdr:row>65</xdr:row>
      <xdr:rowOff>145675</xdr:rowOff>
    </xdr:to>
    <xdr:graphicFrame macro="">
      <xdr:nvGraphicFramePr>
        <xdr:cNvPr id="3" name="グラフ 2">
          <a:extLst>
            <a:ext uri="{FF2B5EF4-FFF2-40B4-BE49-F238E27FC236}">
              <a16:creationId xmlns:a16="http://schemas.microsoft.com/office/drawing/2014/main" id="{030172C2-3F26-4119-BD84-24D13DC391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17930</xdr:colOff>
      <xdr:row>72</xdr:row>
      <xdr:rowOff>44823</xdr:rowOff>
    </xdr:from>
    <xdr:to>
      <xdr:col>11</xdr:col>
      <xdr:colOff>1299883</xdr:colOff>
      <xdr:row>101</xdr:row>
      <xdr:rowOff>143434</xdr:rowOff>
    </xdr:to>
    <xdr:graphicFrame macro="">
      <xdr:nvGraphicFramePr>
        <xdr:cNvPr id="6" name="グラフ 5">
          <a:extLst>
            <a:ext uri="{FF2B5EF4-FFF2-40B4-BE49-F238E27FC236}">
              <a16:creationId xmlns:a16="http://schemas.microsoft.com/office/drawing/2014/main" id="{6EE6A697-42B3-454D-A09E-9F0E13855C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174812</xdr:colOff>
      <xdr:row>36</xdr:row>
      <xdr:rowOff>0</xdr:rowOff>
    </xdr:from>
    <xdr:to>
      <xdr:col>4</xdr:col>
      <xdr:colOff>1143000</xdr:colOff>
      <xdr:row>66</xdr:row>
      <xdr:rowOff>11207</xdr:rowOff>
    </xdr:to>
    <xdr:graphicFrame macro="">
      <xdr:nvGraphicFramePr>
        <xdr:cNvPr id="5" name="グラフ 4">
          <a:extLst>
            <a:ext uri="{FF2B5EF4-FFF2-40B4-BE49-F238E27FC236}">
              <a16:creationId xmlns:a16="http://schemas.microsoft.com/office/drawing/2014/main" id="{31C32296-2B41-4819-8577-70FE73FDF0A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oneCellAnchor>
    <xdr:from>
      <xdr:col>0</xdr:col>
      <xdr:colOff>259975</xdr:colOff>
      <xdr:row>12</xdr:row>
      <xdr:rowOff>87706</xdr:rowOff>
    </xdr:from>
    <xdr:ext cx="2976283" cy="360382"/>
    <xdr:sp macro="" textlink="">
      <xdr:nvSpPr>
        <xdr:cNvPr id="4" name="四角形: 角を丸くする 3">
          <a:extLst>
            <a:ext uri="{FF2B5EF4-FFF2-40B4-BE49-F238E27FC236}">
              <a16:creationId xmlns:a16="http://schemas.microsoft.com/office/drawing/2014/main" id="{EE422C69-88EB-4006-B54B-794E7D53F256}"/>
            </a:ext>
          </a:extLst>
        </xdr:cNvPr>
        <xdr:cNvSpPr/>
      </xdr:nvSpPr>
      <xdr:spPr>
        <a:xfrm>
          <a:off x="259975" y="939353"/>
          <a:ext cx="2976283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ctr" anchorCtr="1">
          <a:spAutoFit/>
        </a:bodyPr>
        <a:lstStyle/>
        <a:p>
          <a:pPr algn="l"/>
          <a:r>
            <a:rPr kumimoji="1" lang="ja-JP" altLang="en-US" sz="1400" b="1">
              <a:effectLst/>
            </a:rPr>
            <a:t>ピボットテーブルによる集計</a:t>
          </a:r>
        </a:p>
      </xdr:txBody>
    </xdr:sp>
    <xdr:clientData/>
  </xdr:oneCellAnchor>
  <xdr:oneCellAnchor>
    <xdr:from>
      <xdr:col>6</xdr:col>
      <xdr:colOff>44823</xdr:colOff>
      <xdr:row>13</xdr:row>
      <xdr:rowOff>80683</xdr:rowOff>
    </xdr:from>
    <xdr:ext cx="3316941" cy="360382"/>
    <xdr:sp macro="" textlink="">
      <xdr:nvSpPr>
        <xdr:cNvPr id="13" name="四角形: 角を丸くする 12">
          <a:extLst>
            <a:ext uri="{FF2B5EF4-FFF2-40B4-BE49-F238E27FC236}">
              <a16:creationId xmlns:a16="http://schemas.microsoft.com/office/drawing/2014/main" id="{0C35EE25-B604-44B3-B8A8-2D32DCA243E8}"/>
            </a:ext>
          </a:extLst>
        </xdr:cNvPr>
        <xdr:cNvSpPr/>
      </xdr:nvSpPr>
      <xdr:spPr>
        <a:xfrm>
          <a:off x="7619999" y="1102659"/>
          <a:ext cx="3316941" cy="360382"/>
        </a:xfrm>
        <a:prstGeom prst="round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wrap="square" rtlCol="0" anchor="t">
          <a:spAutoFit/>
        </a:bodyPr>
        <a:lstStyle/>
        <a:p>
          <a:pPr algn="l"/>
          <a:r>
            <a:rPr kumimoji="1" lang="ja-JP" altLang="en-US" sz="1400" b="1"/>
            <a:t>二重円グラフ用に左表からデータを抽出</a:t>
          </a:r>
        </a:p>
      </xdr:txBody>
    </xdr:sp>
    <xdr:clientData/>
  </xdr:oneCellAnchor>
  <xdr:twoCellAnchor>
    <xdr:from>
      <xdr:col>1</xdr:col>
      <xdr:colOff>869576</xdr:colOff>
      <xdr:row>32</xdr:row>
      <xdr:rowOff>107576</xdr:rowOff>
    </xdr:from>
    <xdr:to>
      <xdr:col>2</xdr:col>
      <xdr:colOff>71717</xdr:colOff>
      <xdr:row>35</xdr:row>
      <xdr:rowOff>98612</xdr:rowOff>
    </xdr:to>
    <xdr:sp macro="" textlink="">
      <xdr:nvSpPr>
        <xdr:cNvPr id="7" name="矢印: 下 6">
          <a:extLst>
            <a:ext uri="{FF2B5EF4-FFF2-40B4-BE49-F238E27FC236}">
              <a16:creationId xmlns:a16="http://schemas.microsoft.com/office/drawing/2014/main" id="{AD5911C0-4DF7-43FC-8DA0-CDC43221C615}"/>
            </a:ext>
          </a:extLst>
        </xdr:cNvPr>
        <xdr:cNvSpPr/>
      </xdr:nvSpPr>
      <xdr:spPr>
        <a:xfrm>
          <a:off x="2366682" y="3514164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7</xdr:col>
      <xdr:colOff>430306</xdr:colOff>
      <xdr:row>32</xdr:row>
      <xdr:rowOff>98611</xdr:rowOff>
    </xdr:from>
    <xdr:to>
      <xdr:col>8</xdr:col>
      <xdr:colOff>502024</xdr:colOff>
      <xdr:row>35</xdr:row>
      <xdr:rowOff>89647</xdr:rowOff>
    </xdr:to>
    <xdr:sp macro="" textlink="">
      <xdr:nvSpPr>
        <xdr:cNvPr id="16" name="矢印: 下 15">
          <a:extLst>
            <a:ext uri="{FF2B5EF4-FFF2-40B4-BE49-F238E27FC236}">
              <a16:creationId xmlns:a16="http://schemas.microsoft.com/office/drawing/2014/main" id="{E4112EFF-ED88-4DA8-955B-5CDB51C16D82}"/>
            </a:ext>
          </a:extLst>
        </xdr:cNvPr>
        <xdr:cNvSpPr/>
      </xdr:nvSpPr>
      <xdr:spPr>
        <a:xfrm>
          <a:off x="9090212" y="3505199"/>
          <a:ext cx="941294" cy="502024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67235</xdr:colOff>
      <xdr:row>14</xdr:row>
      <xdr:rowOff>44823</xdr:rowOff>
    </xdr:from>
    <xdr:to>
      <xdr:col>4</xdr:col>
      <xdr:colOff>1165412</xdr:colOff>
      <xdr:row>18</xdr:row>
      <xdr:rowOff>11205</xdr:rowOff>
    </xdr:to>
    <xdr:sp macro="" textlink="">
      <xdr:nvSpPr>
        <xdr:cNvPr id="10" name="吹き出し: 線 (枠付き、強調線付き) 9">
          <a:extLst>
            <a:ext uri="{FF2B5EF4-FFF2-40B4-BE49-F238E27FC236}">
              <a16:creationId xmlns:a16="http://schemas.microsoft.com/office/drawing/2014/main" id="{91DD90D1-1589-4F9F-909E-46FD6CE964CE}"/>
            </a:ext>
          </a:extLst>
        </xdr:cNvPr>
        <xdr:cNvSpPr/>
      </xdr:nvSpPr>
      <xdr:spPr>
        <a:xfrm>
          <a:off x="4560794" y="1221441"/>
          <a:ext cx="2689412" cy="638735"/>
        </a:xfrm>
        <a:prstGeom prst="accentBorderCallout1">
          <a:avLst>
            <a:gd name="adj1" fmla="val 24013"/>
            <a:gd name="adj2" fmla="val 279"/>
            <a:gd name="adj3" fmla="val 152851"/>
            <a:gd name="adj4" fmla="val -11226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このフィルターをクリックして、「</a:t>
          </a:r>
          <a:r>
            <a:rPr kumimoji="1" lang="en-US" altLang="ja-JP" sz="1100"/>
            <a:t>#N/A</a:t>
          </a:r>
          <a:r>
            <a:rPr kumimoji="1" lang="ja-JP" altLang="en-US" sz="1100"/>
            <a:t>」や「空白」に数値が入ってないことを確認せよ！</a:t>
          </a:r>
        </a:p>
      </xdr:txBody>
    </xdr:sp>
    <xdr:clientData/>
  </xdr:twoCellAnchor>
  <xdr:twoCellAnchor>
    <xdr:from>
      <xdr:col>10</xdr:col>
      <xdr:colOff>425823</xdr:colOff>
      <xdr:row>14</xdr:row>
      <xdr:rowOff>112059</xdr:rowOff>
    </xdr:from>
    <xdr:to>
      <xdr:col>12</xdr:col>
      <xdr:colOff>549088</xdr:colOff>
      <xdr:row>18</xdr:row>
      <xdr:rowOff>78441</xdr:rowOff>
    </xdr:to>
    <xdr:sp macro="" textlink="">
      <xdr:nvSpPr>
        <xdr:cNvPr id="11" name="吹き出し: 線 (枠付き、強調線付き) 10">
          <a:extLst>
            <a:ext uri="{FF2B5EF4-FFF2-40B4-BE49-F238E27FC236}">
              <a16:creationId xmlns:a16="http://schemas.microsoft.com/office/drawing/2014/main" id="{DC20F930-DD37-436D-AA74-0C660E2E3B1C}"/>
            </a:ext>
          </a:extLst>
        </xdr:cNvPr>
        <xdr:cNvSpPr/>
      </xdr:nvSpPr>
      <xdr:spPr>
        <a:xfrm>
          <a:off x="11687735" y="2465294"/>
          <a:ext cx="2689412" cy="638735"/>
        </a:xfrm>
        <a:prstGeom prst="accentBorderCallout1">
          <a:avLst>
            <a:gd name="adj1" fmla="val 24013"/>
            <a:gd name="adj2" fmla="val 279"/>
            <a:gd name="adj3" fmla="val 144079"/>
            <a:gd name="adj4" fmla="val -56016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100"/>
            <a:t>数式で、左の表から数値を呼び込んでいるだけですから、アセットの名称が変われば、再度、数式を入れ直してください。</a:t>
          </a:r>
        </a:p>
      </xdr:txBody>
    </xdr:sp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coji" refreshedDate="44725.288569675926" createdVersion="7" refreshedVersion="8" minRefreshableVersion="3" recordCount="108" xr:uid="{3C725ABE-4ACD-454B-923C-269480201567}">
  <cacheSource type="worksheet">
    <worksheetSource ref="A1:AZ109" sheet="【C】データベース（自作）"/>
  </cacheSource>
  <cacheFields count="54">
    <cacheField name="№(合体）" numFmtId="0">
      <sharedItems containsNonDate="0" containsString="0" containsBlank="1"/>
    </cacheField>
    <cacheField name="年月日" numFmtId="14">
      <sharedItems containsSemiMixedTypes="0" containsNonDate="0" containsDate="1" containsString="0" minDate="2022-02-20T00:00:00" maxDate="2022-02-28T00:00:00" count="2">
        <d v="2022-02-20T00:00:00"/>
        <d v="2022-02-27T00:00:00"/>
      </sharedItems>
    </cacheField>
    <cacheField name="№(日毎）" numFmtId="0">
      <sharedItems containsSemiMixedTypes="0" containsString="0" containsNumber="1" containsInteger="1" minValue="1" maxValue="108"/>
    </cacheField>
    <cacheField name="名義" numFmtId="0">
      <sharedItems count="1">
        <s v="00-PP"/>
      </sharedItems>
    </cacheField>
    <cacheField name="金融機関" numFmtId="0">
      <sharedItems/>
    </cacheField>
    <cacheField name="備考" numFmtId="0">
      <sharedItems containsBlank="1"/>
    </cacheField>
    <cacheField name="現預金" numFmtId="0">
      <sharedItems containsBlank="1"/>
    </cacheField>
    <cacheField name="ここから1" numFmtId="0">
      <sharedItems containsBlank="1" containsMixedTypes="1" containsNumber="1" containsInteger="1" minValue="2" maxValue="474098"/>
    </cacheField>
    <cacheField name="ここから2" numFmtId="0">
      <sharedItems containsBlank="1" containsMixedTypes="1" containsNumber="1" minValue="8" maxValue="866667"/>
    </cacheField>
    <cacheField name="ここから3" numFmtId="0">
      <sharedItems containsBlank="1" containsMixedTypes="1" containsNumber="1" minValue="17.87" maxValue="16350"/>
    </cacheField>
    <cacheField name="ここから4" numFmtId="0">
      <sharedItems containsBlank="1" containsMixedTypes="1" containsNumber="1" containsInteger="1" minValue="44935" maxValue="755190"/>
    </cacheField>
    <cacheField name="ここから5" numFmtId="0">
      <sharedItems containsBlank="1" containsMixedTypes="1" containsNumber="1" containsInteger="1" minValue="2" maxValue="474098"/>
    </cacheField>
    <cacheField name="ここから6" numFmtId="0">
      <sharedItems containsBlank="1" containsMixedTypes="1" containsNumber="1" minValue="17.89" maxValue="16881"/>
    </cacheField>
    <cacheField name="ここから7" numFmtId="0">
      <sharedItems containsBlank="1" containsMixedTypes="1" containsNumber="1" minValue="17.87" maxValue="16350"/>
    </cacheField>
    <cacheField name="ここから8" numFmtId="0">
      <sharedItems containsBlank="1" containsMixedTypes="1" containsNumber="1" containsInteger="1" minValue="-11580" maxValue="122554"/>
    </cacheField>
    <cacheField name="ここから9" numFmtId="0">
      <sharedItems containsBlank="1"/>
    </cacheField>
    <cacheField name="ここから10" numFmtId="0">
      <sharedItems containsBlank="1"/>
    </cacheField>
    <cacheField name="ここから11" numFmtId="0">
      <sharedItems containsNonDate="0" containsString="0" containsBlank="1"/>
    </cacheField>
    <cacheField name="ここから12" numFmtId="0">
      <sharedItems containsNonDate="0" containsString="0" containsBlank="1"/>
    </cacheField>
    <cacheField name="ここから13" numFmtId="0">
      <sharedItems containsNonDate="0" containsString="0" containsBlank="1"/>
    </cacheField>
    <cacheField name="ここから14" numFmtId="0">
      <sharedItems containsNonDate="0" containsString="0" containsBlank="1"/>
    </cacheField>
    <cacheField name="ここから15" numFmtId="0">
      <sharedItems containsNonDate="0" containsString="0" containsBlank="1"/>
    </cacheField>
    <cacheField name="ここから16" numFmtId="0">
      <sharedItems containsNonDate="0" containsString="0" containsBlank="1"/>
    </cacheField>
    <cacheField name="ここから17" numFmtId="0">
      <sharedItems containsNonDate="0" containsString="0" containsBlank="1"/>
    </cacheField>
    <cacheField name="ここから18" numFmtId="0">
      <sharedItems containsNonDate="0" containsString="0" containsBlank="1"/>
    </cacheField>
    <cacheField name="余白1" numFmtId="0">
      <sharedItems containsNonDate="0" containsString="0" containsBlank="1"/>
    </cacheField>
    <cacheField name="余白2" numFmtId="0">
      <sharedItems containsNonDate="0" containsString="0" containsBlank="1"/>
    </cacheField>
    <cacheField name="種別" numFmtId="0">
      <sharedItems containsBlank="1"/>
    </cacheField>
    <cacheField name="銘柄コード・ティッカー" numFmtId="0">
      <sharedItems containsBlank="1"/>
    </cacheField>
    <cacheField name="銘柄" numFmtId="0">
      <sharedItems containsBlank="1"/>
    </cacheField>
    <cacheField name="特定・NISA等" numFmtId="0">
      <sharedItems containsBlank="1"/>
    </cacheField>
    <cacheField name="保有数量" numFmtId="0">
      <sharedItems containsBlank="1" containsMixedTypes="1" containsNumber="1" containsInteger="1" minValue="0" maxValue="474098"/>
    </cacheField>
    <cacheField name="［単位］" numFmtId="0">
      <sharedItems containsNonDate="0" containsString="0" containsBlank="1"/>
    </cacheField>
    <cacheField name="平均取得価額" numFmtId="0">
      <sharedItems containsBlank="1" containsMixedTypes="1" containsNumber="1" minValue="0" maxValue="16881"/>
    </cacheField>
    <cacheField name="［単位］2" numFmtId="0">
      <sharedItems containsNonDate="0" containsString="0" containsBlank="1"/>
    </cacheField>
    <cacheField name="現在値" numFmtId="0">
      <sharedItems containsBlank="1" containsMixedTypes="1" containsNumber="1" minValue="0" maxValue="16350"/>
    </cacheField>
    <cacheField name="［単位］3" numFmtId="0">
      <sharedItems containsNonDate="0" containsString="0" containsBlank="1"/>
    </cacheField>
    <cacheField name="現在値(更新日)" numFmtId="0">
      <sharedItems containsNonDate="0" containsString="0" containsBlank="1"/>
    </cacheField>
    <cacheField name="(参考為替)" numFmtId="0">
      <sharedItems containsNonDate="0" containsString="0" containsBlank="1"/>
    </cacheField>
    <cacheField name="前日比" numFmtId="0">
      <sharedItems containsNonDate="0" containsString="0" containsBlank="1"/>
    </cacheField>
    <cacheField name="［単位］4" numFmtId="0">
      <sharedItems containsBlank="1"/>
    </cacheField>
    <cacheField name="時価評価額[円]" numFmtId="0">
      <sharedItems containsBlank="1" containsMixedTypes="1" containsNumber="1" minValue="0" maxValue="1732432.0218"/>
    </cacheField>
    <cacheField name="時価評価額[外貨]" numFmtId="0">
      <sharedItems containsNonDate="0" containsString="0" containsBlank="1"/>
    </cacheField>
    <cacheField name="評価損益[円]" numFmtId="0">
      <sharedItems containsBlank="1" containsMixedTypes="1" containsNumber="1" containsInteger="1" minValue="-11580" maxValue="122554"/>
    </cacheField>
    <cacheField name="評価損益[％]" numFmtId="0">
      <sharedItems containsBlank="1" containsMixedTypes="1" containsNumber="1" minValue="-0.18256345577802302" maxValue="0.43826532792138434"/>
    </cacheField>
    <cacheField name="余白4" numFmtId="0">
      <sharedItems containsNonDate="0" containsString="0" containsBlank="1"/>
    </cacheField>
    <cacheField name="余白3" numFmtId="0">
      <sharedItems containsNonDate="0" containsString="0" containsBlank="1"/>
    </cacheField>
    <cacheField name="3区分・大" numFmtId="0">
      <sharedItems containsBlank="1" count="7">
        <m/>
        <s v="2現金・米国債など"/>
        <e v="#N/A"/>
        <e v="#VALUE!"/>
        <s v="3貴金属･ｺﾓ・仮通"/>
        <s v="1株式・投信等"/>
        <e v="#REF!" u="1"/>
      </sharedItems>
    </cacheField>
    <cacheField name="3区分・中" numFmtId="0">
      <sharedItems containsBlank="1" count="8">
        <m/>
        <s v="2現金"/>
        <e v="#N/A"/>
        <e v="#VALUE!"/>
        <s v="3貴金属"/>
        <s v="1株式"/>
        <s v="1投信"/>
        <e v="#REF!" u="1"/>
      </sharedItems>
    </cacheField>
    <cacheField name="セクター・1" numFmtId="0">
      <sharedItems containsBlank="1"/>
    </cacheField>
    <cacheField name="セクター・2" numFmtId="0">
      <sharedItems containsBlank="1"/>
    </cacheField>
    <cacheField name="通貨" numFmtId="0">
      <sharedItems containsBlank="1"/>
    </cacheField>
    <cacheField name="評価損益・割合(%)" numFmtId="0" formula="'評価損益[円]'/'時価評価額[円]'-'評価損益[円]'" databaseField="0"/>
    <cacheField name="評価・損益（％）" numFmtId="0" formula="'評価損益[円]'/('時価評価額[円]'-'評価損益[円]')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08">
  <r>
    <m/>
    <x v="0"/>
    <n v="1"/>
    <x v="0"/>
    <s v="10-住信SBIネット銀行"/>
    <s v="00・SBI・現預金・残高"/>
    <s v="現預金"/>
    <s v="ここから1"/>
    <s v="ここから2"/>
    <s v="ここから3"/>
    <s v="ここから4"/>
    <s v="ここから5"/>
    <s v="ここから6"/>
    <s v="ここから7"/>
    <s v="ここから8"/>
    <s v="PP"/>
    <m/>
    <m/>
    <m/>
    <m/>
    <m/>
    <m/>
    <m/>
    <m/>
    <m/>
    <m/>
    <m/>
    <s v="00-・01-SBI証券・残高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2"/>
    <x v="0"/>
    <s v="10-住信SBIネット銀行"/>
    <s v="●ここに入力→"/>
    <s v="現預金"/>
    <s v="代表口座 - 円普通"/>
    <n v="866667"/>
    <m/>
    <m/>
    <m/>
    <m/>
    <m/>
    <m/>
    <m/>
    <m/>
    <m/>
    <m/>
    <m/>
    <m/>
    <m/>
    <m/>
    <m/>
    <m/>
    <m/>
    <m/>
    <m/>
    <s v="現預金・住信SBIネット銀行・普通口座"/>
    <s v="現預金・住信SBIネット銀行・普通口座"/>
    <s v="現金"/>
    <m/>
    <m/>
    <m/>
    <m/>
    <m/>
    <m/>
    <m/>
    <m/>
    <m/>
    <m/>
    <n v="866667"/>
    <m/>
    <m/>
    <n v="0"/>
    <m/>
    <m/>
    <x v="1"/>
    <x v="1"/>
    <s v="現預金"/>
    <s v="現預金"/>
    <s v="01 日本円"/>
  </r>
  <r>
    <m/>
    <x v="0"/>
    <n v="3"/>
    <x v="0"/>
    <s v="10-住信SBIネット銀行"/>
    <m/>
    <s v="現預金"/>
    <s v="SBIハイブリッド預金"/>
    <n v="708413"/>
    <m/>
    <m/>
    <m/>
    <m/>
    <m/>
    <m/>
    <m/>
    <m/>
    <m/>
    <m/>
    <m/>
    <m/>
    <m/>
    <m/>
    <m/>
    <m/>
    <m/>
    <m/>
    <m/>
    <s v="現預金・住信SBIネット銀行・ハイブリッド口座"/>
    <s v="現預金・住信SBIネット銀行・ハイブリッド口座"/>
    <s v="現金"/>
    <m/>
    <m/>
    <m/>
    <m/>
    <m/>
    <m/>
    <m/>
    <m/>
    <m/>
    <m/>
    <n v="708413"/>
    <m/>
    <m/>
    <n v="0"/>
    <m/>
    <m/>
    <x v="1"/>
    <x v="1"/>
    <s v="現預金"/>
    <s v="現預金"/>
    <s v="01 日本円"/>
  </r>
  <r>
    <m/>
    <x v="0"/>
    <n v="4"/>
    <x v="0"/>
    <s v="10-住信SBIネット銀行"/>
    <m/>
    <s v="現預金"/>
    <s v="代表口座 - 南アランド普通"/>
    <n v="8"/>
    <m/>
    <m/>
    <m/>
    <m/>
    <m/>
    <m/>
    <m/>
    <m/>
    <m/>
    <m/>
    <m/>
    <m/>
    <m/>
    <m/>
    <m/>
    <m/>
    <m/>
    <m/>
    <m/>
    <s v="現預金・住信SBIネット銀行・外貨預金"/>
    <s v="現預金・住信SBIネット銀行・外貨預金"/>
    <s v="現金"/>
    <m/>
    <m/>
    <m/>
    <m/>
    <m/>
    <m/>
    <m/>
    <m/>
    <m/>
    <m/>
    <n v="8"/>
    <m/>
    <m/>
    <n v="0"/>
    <m/>
    <m/>
    <x v="1"/>
    <x v="1"/>
    <s v="現預金"/>
    <s v="現預金"/>
    <s v="90 その他（円換算）"/>
  </r>
  <r>
    <m/>
    <x v="0"/>
    <n v="5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6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7"/>
    <x v="0"/>
    <s v="10-住信SBIネット銀行"/>
    <m/>
    <s v="現預金"/>
    <m/>
    <m/>
    <m/>
    <m/>
    <m/>
    <m/>
    <m/>
    <m/>
    <m/>
    <m/>
    <m/>
    <m/>
    <m/>
    <m/>
    <m/>
    <m/>
    <m/>
    <m/>
    <m/>
    <m/>
    <m/>
    <m/>
    <e v="#N/A"/>
    <s v="現金"/>
    <m/>
    <m/>
    <m/>
    <m/>
    <m/>
    <m/>
    <m/>
    <m/>
    <m/>
    <m/>
    <n v="0"/>
    <m/>
    <m/>
    <e v="#DIV/0!"/>
    <m/>
    <m/>
    <x v="2"/>
    <x v="2"/>
    <e v="#N/A"/>
    <e v="#N/A"/>
    <e v="#N/A"/>
  </r>
  <r>
    <m/>
    <x v="0"/>
    <n v="8"/>
    <x v="0"/>
    <s v="01-SBI証券"/>
    <s v="SBI・個別･貼付"/>
    <m/>
    <s v="ここから1"/>
    <s v="ここから2"/>
    <s v="ここから3"/>
    <s v="ここから4"/>
    <s v="ここから5"/>
    <s v="ここから6"/>
    <s v="ここから7"/>
    <s v="ここから8"/>
    <m/>
    <m/>
    <m/>
    <m/>
    <m/>
    <m/>
    <m/>
    <m/>
    <m/>
    <m/>
    <m/>
    <m/>
    <s v="・01-SBI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1"/>
    <n v="9"/>
    <x v="0"/>
    <s v="01-SBI証券"/>
    <s v="●ここに入力→"/>
    <s v="現預金"/>
    <s v="SBI証券口座分"/>
    <n v="100002"/>
    <m/>
    <m/>
    <m/>
    <m/>
    <m/>
    <m/>
    <m/>
    <m/>
    <m/>
    <m/>
    <m/>
    <m/>
    <m/>
    <m/>
    <m/>
    <m/>
    <m/>
    <m/>
    <m/>
    <s v="現預金・SBI証券・日本円"/>
    <s v="現預金・SBI証券・日本円"/>
    <s v="現金"/>
    <m/>
    <m/>
    <m/>
    <m/>
    <m/>
    <m/>
    <m/>
    <m/>
    <m/>
    <m/>
    <n v="100002"/>
    <m/>
    <m/>
    <n v="0"/>
    <m/>
    <m/>
    <x v="1"/>
    <x v="1"/>
    <s v="現預金"/>
    <s v="現預金"/>
    <s v="01 日本円"/>
  </r>
  <r>
    <m/>
    <x v="1"/>
    <n v="10"/>
    <x v="0"/>
    <s v="01-SBI証券"/>
    <m/>
    <s v="現預金"/>
    <s v="米ドル(USD)"/>
    <n v="15029.34"/>
    <m/>
    <m/>
    <s v="為替"/>
    <s v="米ドル/円"/>
    <n v="115.27"/>
    <s v="(02/25 14:30)"/>
    <m/>
    <s v="●評価額欄は、数式を入れて円換算のこと！"/>
    <m/>
    <m/>
    <m/>
    <m/>
    <m/>
    <m/>
    <m/>
    <m/>
    <m/>
    <m/>
    <m/>
    <s v="現預金・SBI証券・米ドル"/>
    <s v="現預金・SBI証券・米ドル"/>
    <s v="現金"/>
    <m/>
    <m/>
    <m/>
    <m/>
    <m/>
    <m/>
    <m/>
    <m/>
    <m/>
    <s v="●評価額欄は、数式を入れて円換算のこと！"/>
    <n v="1732432.0218"/>
    <m/>
    <m/>
    <n v="0"/>
    <m/>
    <m/>
    <x v="1"/>
    <x v="1"/>
    <s v="現預金"/>
    <s v="現預金"/>
    <s v="02 米ドル（円換算）"/>
  </r>
  <r>
    <m/>
    <x v="1"/>
    <n v="11"/>
    <x v="0"/>
    <s v="01-SBI証券"/>
    <m/>
    <s v="現預金"/>
    <m/>
    <m/>
    <s v="←●他国通貨があれば→"/>
    <m/>
    <s v="為替"/>
    <m/>
    <m/>
    <m/>
    <m/>
    <s v="●評価額欄は、数式を入れて円換算のこと！"/>
    <m/>
    <m/>
    <m/>
    <m/>
    <m/>
    <m/>
    <m/>
    <m/>
    <m/>
    <m/>
    <m/>
    <m/>
    <e v="#N/A"/>
    <s v="現金"/>
    <m/>
    <m/>
    <m/>
    <m/>
    <m/>
    <m/>
    <m/>
    <m/>
    <m/>
    <s v="●評価額欄は、数式を入れて円換算のこと！"/>
    <n v="0"/>
    <m/>
    <m/>
    <e v="#DIV/0!"/>
    <m/>
    <m/>
    <x v="2"/>
    <x v="2"/>
    <e v="#N/A"/>
    <e v="#N/A"/>
    <e v="#N/A"/>
  </r>
  <r>
    <m/>
    <x v="0"/>
    <n v="12"/>
    <x v="0"/>
    <s v="01-SBI証券"/>
    <s v="PP・SBI・個別･貼付"/>
    <m/>
    <s v="●↓評価額(円）"/>
    <s v="ここから2"/>
    <s v="ここから3"/>
    <s v="ここから4"/>
    <s v="●↓評価損益(円）"/>
    <s v="ここから6"/>
    <s v="ここから7"/>
    <s v="ここから8"/>
    <s v="PP"/>
    <m/>
    <m/>
    <m/>
    <m/>
    <m/>
    <m/>
    <m/>
    <m/>
    <m/>
    <m/>
    <m/>
    <s v="PP・01-SBI証券→→→左半分に貼付"/>
    <m/>
    <m/>
    <m/>
    <m/>
    <m/>
    <m/>
    <m/>
    <m/>
    <m/>
    <m/>
    <m/>
    <m/>
    <m/>
    <m/>
    <m/>
    <m/>
    <m/>
    <m/>
    <m/>
    <x v="0"/>
    <x v="0"/>
    <m/>
    <m/>
    <m/>
  </r>
  <r>
    <m/>
    <x v="0"/>
    <n v="13"/>
    <x v="0"/>
    <s v="01-SBI証券"/>
    <s v="●ここにコピペ→"/>
    <e v="#VALUE!"/>
    <s v="1541 純プラ信 メールアラート画面へ"/>
    <s v="現買 現売 "/>
    <m/>
    <m/>
    <s v="1541 純プラ信 メールアラート画面へ"/>
    <s v="現買 現売 "/>
    <m/>
    <m/>
    <s v="PP・国内分"/>
    <m/>
    <m/>
    <m/>
    <m/>
    <m/>
    <m/>
    <m/>
    <m/>
    <m/>
    <m/>
    <m/>
    <m/>
    <e v="#VALUE!"/>
    <e v="#VALUE!"/>
    <s v="特定"/>
    <s v="1541 純プラ信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4"/>
    <x v="0"/>
    <s v="01-SBI証券"/>
    <s v="（日本株）"/>
    <s v="1541"/>
    <n v="13"/>
    <n v="3710"/>
    <n v="3760"/>
    <n v="48880"/>
    <n v="13"/>
    <n v="3710"/>
    <n v="3760"/>
    <n v="650"/>
    <m/>
    <m/>
    <m/>
    <m/>
    <m/>
    <m/>
    <m/>
    <m/>
    <m/>
    <m/>
    <m/>
    <m/>
    <m/>
    <s v="1541"/>
    <s v="純プラチナ上場信託"/>
    <s v="特定"/>
    <n v="13"/>
    <m/>
    <n v="3710"/>
    <m/>
    <n v="3760"/>
    <m/>
    <m/>
    <m/>
    <m/>
    <m/>
    <n v="48880"/>
    <m/>
    <n v="650"/>
    <n v="1.3477088948787063E-2"/>
    <m/>
    <m/>
    <x v="4"/>
    <x v="4"/>
    <s v="プラチナ"/>
    <s v="国内・プラチナ"/>
    <s v="01 日本円"/>
  </r>
  <r>
    <m/>
    <x v="0"/>
    <n v="15"/>
    <x v="0"/>
    <s v="01-SBI証券"/>
    <m/>
    <e v="#VALUE!"/>
    <s v="9020 ＪＲ東 メールアラート画面へ"/>
    <s v="現買 現売 "/>
    <m/>
    <m/>
    <s v="9020 ＪＲ東 メールアラート画面へ"/>
    <s v="現買 現売 "/>
    <m/>
    <m/>
    <m/>
    <m/>
    <m/>
    <m/>
    <m/>
    <m/>
    <m/>
    <m/>
    <m/>
    <m/>
    <m/>
    <m/>
    <m/>
    <e v="#VALUE!"/>
    <e v="#VALUE!"/>
    <s v="特定"/>
    <s v="9020 ＪＲ東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6"/>
    <x v="0"/>
    <s v="01-SBI証券"/>
    <m/>
    <s v="9020"/>
    <n v="9"/>
    <n v="7749"/>
    <n v="7269"/>
    <n v="65421"/>
    <n v="9"/>
    <n v="7749"/>
    <n v="7269"/>
    <n v="-4320"/>
    <m/>
    <m/>
    <m/>
    <m/>
    <m/>
    <m/>
    <m/>
    <m/>
    <m/>
    <m/>
    <m/>
    <m/>
    <m/>
    <s v="9020"/>
    <s v="東日本旅客鉄道"/>
    <s v="特定"/>
    <n v="9"/>
    <m/>
    <n v="7749"/>
    <m/>
    <n v="7269"/>
    <m/>
    <m/>
    <m/>
    <m/>
    <m/>
    <n v="65421"/>
    <m/>
    <n v="-4320"/>
    <n v="-6.1943476577622919E-2"/>
    <m/>
    <m/>
    <x v="5"/>
    <x v="5"/>
    <s v="観光"/>
    <s v="鉄道"/>
    <s v="01 日本円"/>
  </r>
  <r>
    <m/>
    <x v="0"/>
    <n v="17"/>
    <x v="0"/>
    <s v="01-SBI証券"/>
    <m/>
    <e v="#VALUE!"/>
    <s v="9021 ＪＲ西 メールアラート画面へ"/>
    <s v="現買 現売 "/>
    <m/>
    <m/>
    <s v="9021 ＪＲ西 メールアラート画面へ"/>
    <s v="現買 現売 "/>
    <m/>
    <m/>
    <m/>
    <m/>
    <m/>
    <m/>
    <m/>
    <m/>
    <m/>
    <m/>
    <m/>
    <m/>
    <m/>
    <m/>
    <m/>
    <e v="#VALUE!"/>
    <e v="#VALUE!"/>
    <s v="特定"/>
    <s v="9021 ＪＲ西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8"/>
    <x v="0"/>
    <s v="01-SBI証券"/>
    <m/>
    <s v="9021"/>
    <n v="10"/>
    <n v="6343"/>
    <n v="5185"/>
    <n v="51850"/>
    <n v="10"/>
    <n v="6343"/>
    <n v="5185"/>
    <n v="-11580"/>
    <m/>
    <m/>
    <m/>
    <m/>
    <m/>
    <m/>
    <m/>
    <m/>
    <m/>
    <m/>
    <m/>
    <m/>
    <m/>
    <s v="9021"/>
    <s v="西日本旅客鉄道"/>
    <s v="特定"/>
    <n v="10"/>
    <m/>
    <n v="6343"/>
    <m/>
    <n v="5185"/>
    <m/>
    <m/>
    <m/>
    <m/>
    <m/>
    <n v="51850"/>
    <m/>
    <n v="-11580"/>
    <n v="-0.18256345577802302"/>
    <m/>
    <m/>
    <x v="5"/>
    <x v="5"/>
    <s v="観光"/>
    <s v="鉄道"/>
    <s v="01 日本円"/>
  </r>
  <r>
    <m/>
    <x v="0"/>
    <n v="19"/>
    <x v="0"/>
    <s v="01-SBI証券"/>
    <m/>
    <e v="#VALUE!"/>
    <s v="9022 ＪＲ東海 メールアラート画面へ"/>
    <s v="現買 現売 "/>
    <m/>
    <m/>
    <s v="9022 ＪＲ東海 メールアラート画面へ"/>
    <s v="現買 現売 "/>
    <m/>
    <m/>
    <m/>
    <m/>
    <m/>
    <m/>
    <m/>
    <m/>
    <m/>
    <m/>
    <m/>
    <m/>
    <m/>
    <m/>
    <m/>
    <e v="#VALUE!"/>
    <e v="#VALUE!"/>
    <s v="特定"/>
    <s v="9022 ＪＲ東海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0"/>
    <x v="0"/>
    <s v="01-SBI証券"/>
    <m/>
    <s v="9022"/>
    <n v="5"/>
    <n v="16881"/>
    <n v="16350"/>
    <n v="81750"/>
    <n v="5"/>
    <n v="16881"/>
    <n v="16350"/>
    <n v="-2655"/>
    <m/>
    <m/>
    <m/>
    <m/>
    <m/>
    <m/>
    <m/>
    <m/>
    <m/>
    <m/>
    <m/>
    <m/>
    <m/>
    <s v="9022"/>
    <s v="東海旅客鉄道"/>
    <s v="特定"/>
    <n v="5"/>
    <m/>
    <n v="16881"/>
    <m/>
    <n v="16350"/>
    <m/>
    <m/>
    <m/>
    <m/>
    <m/>
    <n v="81750"/>
    <m/>
    <n v="-2655"/>
    <n v="-3.1455482495112846E-2"/>
    <m/>
    <m/>
    <x v="5"/>
    <x v="5"/>
    <s v="観光"/>
    <s v="鉄道"/>
    <s v="01 日本円"/>
  </r>
  <r>
    <m/>
    <x v="0"/>
    <n v="21"/>
    <x v="0"/>
    <s v="01-SBI証券"/>
    <m/>
    <e v="#VALUE!"/>
    <s v="9142 ＪＲ九州 メールアラート画面へ"/>
    <s v="現買 現売 "/>
    <m/>
    <m/>
    <s v="9142 ＪＲ九州 メールアラート画面へ"/>
    <s v="現買 現売 "/>
    <m/>
    <m/>
    <m/>
    <m/>
    <m/>
    <m/>
    <m/>
    <m/>
    <m/>
    <m/>
    <m/>
    <m/>
    <m/>
    <m/>
    <m/>
    <e v="#VALUE!"/>
    <e v="#VALUE!"/>
    <s v="特定"/>
    <s v="9142 ＪＲ九州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2"/>
    <x v="0"/>
    <s v="01-SBI証券"/>
    <m/>
    <s v="9142"/>
    <n v="23"/>
    <n v="2548"/>
    <n v="2626"/>
    <n v="60398"/>
    <n v="23"/>
    <n v="2548"/>
    <n v="2626"/>
    <n v="1794"/>
    <m/>
    <m/>
    <m/>
    <m/>
    <m/>
    <m/>
    <m/>
    <m/>
    <m/>
    <m/>
    <m/>
    <m/>
    <m/>
    <s v="9142"/>
    <s v="九州旅客鉄道"/>
    <s v="特定"/>
    <n v="23"/>
    <m/>
    <n v="2548"/>
    <m/>
    <n v="2626"/>
    <m/>
    <m/>
    <m/>
    <m/>
    <m/>
    <n v="60398"/>
    <m/>
    <n v="1794"/>
    <n v="3.0612244897959183E-2"/>
    <m/>
    <m/>
    <x v="5"/>
    <x v="5"/>
    <s v="観光"/>
    <s v="鉄道"/>
    <s v="01 日本円"/>
  </r>
  <r>
    <m/>
    <x v="0"/>
    <n v="23"/>
    <x v="0"/>
    <s v="01-SBI証券"/>
    <m/>
    <e v="#VALUE!"/>
    <s v="9201 ＪＡＬ メールアラート画面へ"/>
    <s v="現買 現売 "/>
    <m/>
    <m/>
    <s v="9201 ＪＡＬ メールアラート画面へ"/>
    <s v="現買 現売 "/>
    <m/>
    <m/>
    <m/>
    <m/>
    <m/>
    <m/>
    <m/>
    <m/>
    <m/>
    <m/>
    <m/>
    <m/>
    <m/>
    <m/>
    <m/>
    <e v="#VALUE!"/>
    <e v="#VALUE!"/>
    <s v="特定"/>
    <s v="9201 ＪＡＬ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4"/>
    <x v="0"/>
    <s v="01-SBI証券"/>
    <m/>
    <s v="9201"/>
    <n v="19"/>
    <n v="2266"/>
    <n v="2365"/>
    <n v="44935"/>
    <n v="19"/>
    <n v="2266"/>
    <n v="2365"/>
    <n v="1881"/>
    <m/>
    <m/>
    <m/>
    <m/>
    <m/>
    <m/>
    <m/>
    <m/>
    <m/>
    <m/>
    <m/>
    <m/>
    <m/>
    <s v="9201"/>
    <s v="日本航空"/>
    <s v="特定"/>
    <n v="19"/>
    <m/>
    <n v="2266"/>
    <m/>
    <n v="2365"/>
    <m/>
    <m/>
    <m/>
    <m/>
    <m/>
    <n v="44935"/>
    <m/>
    <n v="1881"/>
    <n v="4.3689320388349516E-2"/>
    <m/>
    <m/>
    <x v="5"/>
    <x v="5"/>
    <s v="観光"/>
    <s v="航空"/>
    <s v="01 日本円"/>
  </r>
  <r>
    <m/>
    <x v="0"/>
    <n v="25"/>
    <x v="0"/>
    <s v="01-SBI証券"/>
    <m/>
    <e v="#VALUE!"/>
    <s v="9202 ＡＮＡ メールアラート画面へ"/>
    <s v="現買 現売 "/>
    <m/>
    <m/>
    <s v="9202 ＡＮＡ メールアラート画面へ"/>
    <s v="現買 現売 "/>
    <m/>
    <m/>
    <m/>
    <m/>
    <m/>
    <m/>
    <m/>
    <m/>
    <m/>
    <m/>
    <m/>
    <m/>
    <m/>
    <m/>
    <m/>
    <e v="#VALUE!"/>
    <e v="#VALUE!"/>
    <s v="特定"/>
    <s v="9202 ＡＮＡ メールアラート画面へ"/>
    <m/>
    <s v="現買 現売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6"/>
    <x v="0"/>
    <s v="01-SBI証券"/>
    <m/>
    <s v="9202"/>
    <n v="22"/>
    <n v="2418"/>
    <n v="2630"/>
    <n v="57860"/>
    <n v="22"/>
    <n v="2418"/>
    <n v="2630"/>
    <n v="4664"/>
    <m/>
    <m/>
    <m/>
    <m/>
    <m/>
    <m/>
    <m/>
    <m/>
    <m/>
    <m/>
    <m/>
    <m/>
    <m/>
    <s v="9202"/>
    <s v="ＡＮＡホールディングス"/>
    <s v="特定"/>
    <n v="22"/>
    <m/>
    <n v="2418"/>
    <m/>
    <n v="2630"/>
    <m/>
    <m/>
    <m/>
    <m/>
    <m/>
    <n v="57860"/>
    <m/>
    <n v="4664"/>
    <n v="8.7675765095119929E-2"/>
    <m/>
    <m/>
    <x v="5"/>
    <x v="5"/>
    <s v="観光"/>
    <s v="航空"/>
    <s v="01 日本円"/>
  </r>
  <r>
    <m/>
    <x v="0"/>
    <n v="2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2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3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49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0"/>
    <x v="0"/>
    <s v="01-SBI証券"/>
    <s v="●ここにコピペ→"/>
    <e v="#VALUE!"/>
    <s v="投資信託（金額/つみたてNISA預り）"/>
    <m/>
    <m/>
    <m/>
    <s v="投資信託（金額/つみたてNISA預り）"/>
    <m/>
    <m/>
    <m/>
    <m/>
    <m/>
    <m/>
    <m/>
    <m/>
    <m/>
    <m/>
    <m/>
    <m/>
    <m/>
    <m/>
    <m/>
    <m/>
    <e v="#VALUE!"/>
    <e v="#VALUE!"/>
    <s v="NISA"/>
    <s v="投資信託（金額/つみたてNISA預り）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1"/>
    <x v="0"/>
    <s v="01-SBI証券"/>
    <s v="（NISA）"/>
    <e v="#VALUE!"/>
    <s v="保有口数"/>
    <s v="取得単価"/>
    <s v="基準価額"/>
    <s v="評価額"/>
    <s v="保有口数"/>
    <s v="取得単価"/>
    <s v="基準価額"/>
    <s v="評価損益"/>
    <m/>
    <m/>
    <m/>
    <m/>
    <m/>
    <m/>
    <m/>
    <m/>
    <m/>
    <m/>
    <m/>
    <m/>
    <m/>
    <e v="#VALUE!"/>
    <e v="#VALUE!"/>
    <s v="NISA"/>
    <s v="保有口数"/>
    <m/>
    <s v="取得単価"/>
    <m/>
    <s v="基準価額"/>
    <m/>
    <m/>
    <m/>
    <m/>
    <m/>
    <s v="評価額"/>
    <m/>
    <s v="評価損益"/>
    <e v="#VALUE!"/>
    <m/>
    <m/>
    <x v="3"/>
    <x v="3"/>
    <e v="#VALUE!"/>
    <e v="#VALUE!"/>
    <e v="#VALUE!"/>
  </r>
  <r>
    <m/>
    <x v="0"/>
    <n v="52"/>
    <x v="0"/>
    <s v="01-SBI証券"/>
    <s v="（国内分）"/>
    <e v="#VALUE!"/>
    <s v="三菱ＵＦＪ国際－ｅＭＡＸＩＳ　Ｓｌｉｍ　全世界株式（オール・カントリー） メールアラート画面へ"/>
    <s v="積立 売却 "/>
    <m/>
    <m/>
    <s v="三菱ＵＦＪ国際－ｅＭＡＸＩＳ　Ｓｌｉｍ　全世界株式（オール・カントリー） メールアラート画面へ"/>
    <s v="積立 売却 "/>
    <m/>
    <m/>
    <m/>
    <m/>
    <m/>
    <m/>
    <m/>
    <m/>
    <m/>
    <m/>
    <m/>
    <m/>
    <m/>
    <m/>
    <m/>
    <e v="#VALUE!"/>
    <e v="#VALUE!"/>
    <s v="NISA"/>
    <s v="三菱ＵＦＪ国際－ｅＭＡＸＩＳ　Ｓｌｉｍ　全世界株式（オール・カントリー） メールアラート画面へ"/>
    <m/>
    <s v="積立 売却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3"/>
    <x v="0"/>
    <s v="01-SBI証券"/>
    <m/>
    <s v="三菱ＵＦＪ国際－ｅＭＡＸＩＳ　Ｓｌｉｍ　全世界株式（オール・カントリー）"/>
    <n v="474098"/>
    <n v="13344"/>
    <n v="15929"/>
    <n v="755190"/>
    <n v="474098"/>
    <n v="13344"/>
    <n v="15929"/>
    <n v="122554"/>
    <m/>
    <m/>
    <m/>
    <m/>
    <m/>
    <m/>
    <m/>
    <m/>
    <m/>
    <m/>
    <m/>
    <m/>
    <m/>
    <s v="三菱ＵＦＪ国際－ｅＭＡＸＩＳ　Ｓｌｉｍ　全世界株式（オール・カントリー）"/>
    <s v="三菱ＵＦＪ国際－ｅＭＡＸＩＳ　Ｓｌｉｍ　全世界株式（オール・カントリー）"/>
    <s v="NISA"/>
    <n v="474098"/>
    <m/>
    <n v="13344"/>
    <m/>
    <n v="15929"/>
    <m/>
    <m/>
    <m/>
    <m/>
    <m/>
    <n v="755190"/>
    <m/>
    <n v="122554"/>
    <n v="0.19371961127725895"/>
    <m/>
    <m/>
    <x v="5"/>
    <x v="6"/>
    <s v="指数"/>
    <s v="全世界指数"/>
    <s v="01 日本円"/>
  </r>
  <r>
    <m/>
    <x v="0"/>
    <n v="54"/>
    <x v="0"/>
    <s v="01-SBI証券"/>
    <m/>
    <e v="#VALUE!"/>
    <s v="ＳＢＩ－ＳＢＩ・Ｖ・Ｓ＆Ｐ５００インデックス・ファンド メールアラート画面へ"/>
    <s v="積立 売却 "/>
    <m/>
    <m/>
    <s v="ＳＢＩ－ＳＢＩ・Ｖ・Ｓ＆Ｐ５００インデックス・ファンド メールアラート画面へ"/>
    <s v="積立 売却 "/>
    <m/>
    <m/>
    <m/>
    <m/>
    <m/>
    <m/>
    <m/>
    <m/>
    <m/>
    <m/>
    <m/>
    <m/>
    <m/>
    <m/>
    <m/>
    <e v="#VALUE!"/>
    <e v="#VALUE!"/>
    <s v="NISA"/>
    <s v="ＳＢＩ－ＳＢＩ・Ｖ・Ｓ＆Ｐ５００インデックス・ファンド メールアラート画面へ"/>
    <m/>
    <s v="積立 売却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5"/>
    <x v="0"/>
    <s v="01-SBI証券"/>
    <m/>
    <s v="ＳＢＩ－ＳＢＩ・Ｖ・Ｓ＆Ｐ５００インデックス・ファンド"/>
    <n v="208955"/>
    <n v="11201"/>
    <n v="16110"/>
    <n v="336626"/>
    <n v="208955"/>
    <n v="11201"/>
    <n v="16110"/>
    <n v="102576"/>
    <m/>
    <m/>
    <m/>
    <m/>
    <m/>
    <m/>
    <m/>
    <m/>
    <m/>
    <m/>
    <m/>
    <m/>
    <m/>
    <s v="ＳＢＩ－ＳＢＩ・Ｖ・Ｓ＆Ｐ５００インデックス・ファンド"/>
    <s v="ＳＢＩ－ＳＢＩ・Ｖ・Ｓ＆Ｐ５００インデックス・ファンド"/>
    <s v="NISA"/>
    <n v="208955"/>
    <m/>
    <n v="11201"/>
    <m/>
    <n v="16110"/>
    <m/>
    <m/>
    <m/>
    <m/>
    <m/>
    <n v="336626"/>
    <m/>
    <n v="102576"/>
    <n v="0.43826532792138434"/>
    <m/>
    <m/>
    <x v="5"/>
    <x v="6"/>
    <s v="指数"/>
    <s v="SP500指数"/>
    <s v="01 日本円"/>
  </r>
  <r>
    <m/>
    <x v="0"/>
    <n v="5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5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1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2"/>
    <x v="0"/>
    <s v="01-SBI証券"/>
    <s v="●ここにコピペ→"/>
    <e v="#VALUE!"/>
    <s v="AAL アメリカン エアラインズ グループ"/>
    <s v="現買  現売  定期  "/>
    <m/>
    <m/>
    <s v="AAL アメリカン エアラインズ グループ"/>
    <s v="現買  現売  定期  "/>
    <m/>
    <m/>
    <s v="PP・海外分"/>
    <m/>
    <m/>
    <m/>
    <m/>
    <m/>
    <m/>
    <m/>
    <m/>
    <m/>
    <m/>
    <m/>
    <m/>
    <e v="#VALUE!"/>
    <e v="#VALUE!"/>
    <s v="特定"/>
    <s v="AAL アメリカン エアラインズ グループ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3"/>
    <x v="0"/>
    <s v="01-SBI証券"/>
    <s v="（海外株）"/>
    <s v="AAL"/>
    <n v="28"/>
    <n v="17.89"/>
    <n v="17.87"/>
    <n v="57651"/>
    <n v="28"/>
    <n v="17.89"/>
    <n v="17.87"/>
    <n v="4871"/>
    <m/>
    <m/>
    <m/>
    <m/>
    <m/>
    <m/>
    <m/>
    <m/>
    <m/>
    <m/>
    <m/>
    <m/>
    <m/>
    <s v="AAL"/>
    <s v="アメリカン・エアーラインズ・グループ"/>
    <s v="特定"/>
    <n v="28"/>
    <m/>
    <n v="17.89"/>
    <m/>
    <n v="17.87"/>
    <m/>
    <m/>
    <m/>
    <m/>
    <m/>
    <n v="57651"/>
    <m/>
    <n v="4871"/>
    <n v="9.2288745737021602E-2"/>
    <m/>
    <m/>
    <x v="5"/>
    <x v="5"/>
    <s v="観光"/>
    <s v="航空・米国"/>
    <s v="02 米ドル（円換算）"/>
  </r>
  <r>
    <m/>
    <x v="0"/>
    <n v="64"/>
    <x v="0"/>
    <s v="01-SBI証券"/>
    <s v="（円換算分）"/>
    <e v="#VALUE!"/>
    <s v="CCL カーニバル"/>
    <s v="現買  現売  定期  "/>
    <m/>
    <m/>
    <s v="CCL カーニバル"/>
    <s v="現買  現売  定期  "/>
    <m/>
    <m/>
    <m/>
    <m/>
    <m/>
    <m/>
    <m/>
    <m/>
    <m/>
    <m/>
    <m/>
    <m/>
    <m/>
    <m/>
    <m/>
    <e v="#VALUE!"/>
    <e v="#VALUE!"/>
    <s v="特定"/>
    <s v="CCL カーニバル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5"/>
    <x v="0"/>
    <s v="01-SBI証券"/>
    <m/>
    <s v="CCL"/>
    <n v="22"/>
    <n v="21.69"/>
    <n v="22.17"/>
    <n v="56197"/>
    <n v="22"/>
    <n v="21.69"/>
    <n v="22.17"/>
    <n v="5905"/>
    <m/>
    <m/>
    <m/>
    <m/>
    <m/>
    <m/>
    <m/>
    <m/>
    <m/>
    <m/>
    <m/>
    <m/>
    <m/>
    <s v="CCL"/>
    <s v="カーニバル"/>
    <s v="特定"/>
    <n v="22"/>
    <m/>
    <n v="21.69"/>
    <m/>
    <n v="22.17"/>
    <m/>
    <m/>
    <m/>
    <m/>
    <m/>
    <n v="56197"/>
    <m/>
    <n v="5905"/>
    <n v="0.11741430048516663"/>
    <m/>
    <m/>
    <x v="5"/>
    <x v="5"/>
    <s v="観光"/>
    <s v="船・米国"/>
    <s v="02 米ドル（円換算）"/>
  </r>
  <r>
    <m/>
    <x v="0"/>
    <n v="66"/>
    <x v="0"/>
    <s v="01-SBI証券"/>
    <m/>
    <e v="#VALUE!"/>
    <s v="DAL デルタ エアーラインズ"/>
    <s v="現買  現売  定期  "/>
    <m/>
    <m/>
    <s v="DAL デルタ エアーラインズ"/>
    <s v="現買  現売  定期  "/>
    <m/>
    <m/>
    <m/>
    <m/>
    <m/>
    <m/>
    <m/>
    <m/>
    <m/>
    <m/>
    <m/>
    <m/>
    <m/>
    <m/>
    <m/>
    <e v="#VALUE!"/>
    <e v="#VALUE!"/>
    <s v="特定"/>
    <s v="DAL デルタ エアーラインズ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7"/>
    <x v="0"/>
    <s v="01-SBI証券"/>
    <m/>
    <s v="DAL"/>
    <n v="11"/>
    <n v="43.11"/>
    <n v="42.84"/>
    <n v="54296"/>
    <n v="11"/>
    <n v="43.11"/>
    <n v="42.84"/>
    <n v="4312"/>
    <m/>
    <m/>
    <m/>
    <m/>
    <m/>
    <m/>
    <m/>
    <m/>
    <m/>
    <m/>
    <m/>
    <m/>
    <m/>
    <s v="DAL"/>
    <s v="デルタ航空"/>
    <s v="特定"/>
    <n v="11"/>
    <m/>
    <n v="43.11"/>
    <m/>
    <n v="42.84"/>
    <m/>
    <m/>
    <m/>
    <m/>
    <m/>
    <n v="54296"/>
    <m/>
    <n v="4312"/>
    <n v="8.6267605633802813E-2"/>
    <m/>
    <m/>
    <x v="5"/>
    <x v="5"/>
    <s v="観光"/>
    <s v="航空・米国"/>
    <s v="02 米ドル（円換算）"/>
  </r>
  <r>
    <m/>
    <x v="0"/>
    <n v="68"/>
    <x v="0"/>
    <s v="01-SBI証券"/>
    <m/>
    <e v="#VALUE!"/>
    <s v="GLIN ヴァンエック インディア グロース ETF"/>
    <s v="現買  現売  定期  "/>
    <m/>
    <m/>
    <s v="GLIN ヴァンエック インディア グロース ETF"/>
    <s v="現買  現売  定期  "/>
    <m/>
    <m/>
    <m/>
    <m/>
    <m/>
    <m/>
    <m/>
    <m/>
    <m/>
    <m/>
    <m/>
    <m/>
    <m/>
    <m/>
    <m/>
    <e v="#VALUE!"/>
    <e v="#VALUE!"/>
    <s v="特定"/>
    <s v="GLIN ヴァンエック インディア グロース ETF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69"/>
    <x v="0"/>
    <s v="01-SBI証券"/>
    <m/>
    <s v="GLIN"/>
    <n v="19"/>
    <n v="34.479999999999997"/>
    <n v="38.49"/>
    <n v="84261"/>
    <n v="19"/>
    <n v="34.479999999999997"/>
    <n v="38.49"/>
    <n v="15101"/>
    <m/>
    <m/>
    <m/>
    <m/>
    <m/>
    <m/>
    <m/>
    <m/>
    <m/>
    <m/>
    <m/>
    <m/>
    <m/>
    <s v="GLIN"/>
    <s v="ヴァンエック インディア グロース ETF"/>
    <s v="特定"/>
    <n v="19"/>
    <m/>
    <n v="34.479999999999997"/>
    <m/>
    <n v="38.49"/>
    <m/>
    <m/>
    <m/>
    <m/>
    <m/>
    <n v="84261"/>
    <m/>
    <n v="15101"/>
    <n v="0.21834875650665125"/>
    <m/>
    <m/>
    <x v="5"/>
    <x v="5"/>
    <s v="新興国"/>
    <s v="インド"/>
    <s v="02 米ドル（円換算）"/>
  </r>
  <r>
    <m/>
    <x v="0"/>
    <n v="70"/>
    <x v="0"/>
    <s v="01-SBI証券"/>
    <m/>
    <e v="#VALUE!"/>
    <s v="LUV サウスウエスト エアラインズ"/>
    <s v="現買  現売  定期  "/>
    <m/>
    <m/>
    <s v="LUV サウスウエスト エアラインズ"/>
    <s v="現買  現売  定期  "/>
    <m/>
    <m/>
    <m/>
    <m/>
    <m/>
    <m/>
    <m/>
    <m/>
    <m/>
    <m/>
    <m/>
    <m/>
    <m/>
    <m/>
    <m/>
    <e v="#VALUE!"/>
    <e v="#VALUE!"/>
    <s v="特定"/>
    <s v="LUV サウスウエスト エアラインズ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71"/>
    <x v="0"/>
    <s v="01-SBI証券"/>
    <m/>
    <s v="LUV"/>
    <n v="9"/>
    <n v="52.02"/>
    <n v="45.98"/>
    <n v="47680"/>
    <n v="9"/>
    <n v="52.02"/>
    <n v="45.98"/>
    <n v="-1667"/>
    <m/>
    <m/>
    <m/>
    <m/>
    <m/>
    <m/>
    <m/>
    <m/>
    <m/>
    <m/>
    <m/>
    <m/>
    <m/>
    <s v="LUV"/>
    <s v="サウスウエスト・エアライン"/>
    <s v="特定"/>
    <n v="9"/>
    <m/>
    <n v="52.02"/>
    <m/>
    <n v="45.98"/>
    <m/>
    <m/>
    <m/>
    <m/>
    <m/>
    <n v="47680"/>
    <m/>
    <n v="-1667"/>
    <n v="-3.3781182240055121E-2"/>
    <m/>
    <m/>
    <x v="5"/>
    <x v="5"/>
    <s v="観光"/>
    <s v="航空・米国"/>
    <s v="02 米ドル（円換算）"/>
  </r>
  <r>
    <m/>
    <x v="0"/>
    <n v="72"/>
    <x v="0"/>
    <s v="01-SBI証券"/>
    <m/>
    <e v="#VALUE!"/>
    <s v="NCLH ノルウェージャン クルーズ ライン"/>
    <s v="現買  現売  定期  "/>
    <m/>
    <m/>
    <s v="NCLH ノルウェージャン クルーズ ライン"/>
    <s v="現買  現売  定期  "/>
    <m/>
    <m/>
    <m/>
    <m/>
    <m/>
    <m/>
    <m/>
    <m/>
    <m/>
    <m/>
    <m/>
    <m/>
    <m/>
    <m/>
    <m/>
    <e v="#VALUE!"/>
    <e v="#VALUE!"/>
    <s v="特定"/>
    <s v="NCLH ノルウェージャン クルーズ ライン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73"/>
    <x v="0"/>
    <s v="01-SBI証券"/>
    <m/>
    <s v="NCLH"/>
    <n v="19"/>
    <n v="25.06"/>
    <n v="21.2"/>
    <n v="46410"/>
    <n v="19"/>
    <n v="25.06"/>
    <n v="21.2"/>
    <n v="-3769"/>
    <m/>
    <m/>
    <m/>
    <m/>
    <m/>
    <m/>
    <m/>
    <m/>
    <m/>
    <m/>
    <m/>
    <m/>
    <m/>
    <s v="NCLH"/>
    <s v="ノルウェージャン・クルーズ・ライン"/>
    <s v="特定"/>
    <n v="19"/>
    <m/>
    <n v="25.06"/>
    <m/>
    <n v="21.2"/>
    <m/>
    <m/>
    <m/>
    <m/>
    <m/>
    <n v="46410"/>
    <m/>
    <n v="-3769"/>
    <n v="-7.5111102253930931E-2"/>
    <m/>
    <m/>
    <x v="5"/>
    <x v="5"/>
    <s v="観光"/>
    <s v="船・米国"/>
    <s v="02 米ドル（円換算）"/>
  </r>
  <r>
    <m/>
    <x v="0"/>
    <n v="74"/>
    <x v="0"/>
    <s v="01-SBI証券"/>
    <m/>
    <e v="#VALUE!"/>
    <s v="QQQ インベスコ QQQ トラスト シリーズ1 ET"/>
    <s v="現買  現売  定期  "/>
    <m/>
    <m/>
    <s v="QQQ インベスコ QQQ トラスト シリーズ1 ET"/>
    <s v="現買  現売  定期  "/>
    <m/>
    <m/>
    <m/>
    <m/>
    <m/>
    <m/>
    <m/>
    <m/>
    <m/>
    <m/>
    <m/>
    <m/>
    <m/>
    <m/>
    <m/>
    <e v="#VALUE!"/>
    <e v="#VALUE!"/>
    <s v="特定"/>
    <s v="QQQ インベスコ QQQ トラスト シリーズ1 ET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75"/>
    <x v="0"/>
    <s v="01-SBI証券"/>
    <m/>
    <s v="QQQ"/>
    <n v="2"/>
    <n v="313.27999999999997"/>
    <n v="341.51"/>
    <n v="78697"/>
    <n v="2"/>
    <n v="313.27999999999997"/>
    <n v="341.51"/>
    <n v="10559"/>
    <m/>
    <m/>
    <m/>
    <m/>
    <m/>
    <m/>
    <m/>
    <m/>
    <m/>
    <m/>
    <m/>
    <m/>
    <m/>
    <s v="QQQ"/>
    <s v="インベスコ QQQ トラスト シリーズ"/>
    <s v="特定"/>
    <n v="2"/>
    <m/>
    <n v="313.27999999999997"/>
    <m/>
    <n v="341.51"/>
    <m/>
    <m/>
    <m/>
    <m/>
    <m/>
    <n v="78697"/>
    <m/>
    <n v="10559"/>
    <n v="0.15496492412457072"/>
    <m/>
    <m/>
    <x v="5"/>
    <x v="5"/>
    <s v="指数"/>
    <s v="ナスダック指数"/>
    <s v="02 米ドル（円換算）"/>
  </r>
  <r>
    <m/>
    <x v="0"/>
    <n v="76"/>
    <x v="0"/>
    <s v="01-SBI証券"/>
    <m/>
    <e v="#VALUE!"/>
    <s v="RCL ロイヤル カリビアン クルーズ"/>
    <s v="現買  現売  定期  "/>
    <m/>
    <m/>
    <s v="RCL ロイヤル カリビアン クルーズ"/>
    <s v="現買  現売  定期  "/>
    <m/>
    <m/>
    <m/>
    <m/>
    <m/>
    <m/>
    <m/>
    <m/>
    <m/>
    <m/>
    <m/>
    <m/>
    <m/>
    <m/>
    <m/>
    <e v="#VALUE!"/>
    <e v="#VALUE!"/>
    <s v="特定"/>
    <s v="RCL ロイヤル カリビアン クルーズ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77"/>
    <x v="0"/>
    <s v="01-SBI証券"/>
    <m/>
    <s v="RCL"/>
    <n v="7"/>
    <n v="71.55"/>
    <n v="83.69"/>
    <n v="67499"/>
    <n v="7"/>
    <n v="71.55"/>
    <n v="83.69"/>
    <n v="14712"/>
    <m/>
    <m/>
    <m/>
    <m/>
    <m/>
    <m/>
    <m/>
    <m/>
    <m/>
    <m/>
    <m/>
    <m/>
    <m/>
    <s v="RCL"/>
    <s v="ロイヤル・カリビアン・グループ"/>
    <s v="特定"/>
    <n v="7"/>
    <m/>
    <n v="71.55"/>
    <m/>
    <n v="83.69"/>
    <m/>
    <m/>
    <m/>
    <m/>
    <m/>
    <n v="67499"/>
    <m/>
    <n v="14712"/>
    <n v="0.27870498418171141"/>
    <m/>
    <m/>
    <x v="5"/>
    <x v="5"/>
    <s v="観光"/>
    <s v="船・米国"/>
    <s v="02 米ドル（円換算）"/>
  </r>
  <r>
    <m/>
    <x v="0"/>
    <n v="78"/>
    <x v="0"/>
    <s v="01-SBI証券"/>
    <m/>
    <e v="#VALUE!"/>
    <s v="UAL ユナイテッド エアラインズ"/>
    <s v="現買  現売  定期  "/>
    <m/>
    <m/>
    <s v="UAL ユナイテッド エアラインズ"/>
    <s v="現買  現売  定期  "/>
    <m/>
    <m/>
    <m/>
    <m/>
    <m/>
    <m/>
    <m/>
    <m/>
    <m/>
    <m/>
    <m/>
    <m/>
    <m/>
    <m/>
    <m/>
    <e v="#VALUE!"/>
    <e v="#VALUE!"/>
    <s v="特定"/>
    <s v="UAL ユナイテッド エアラインズ"/>
    <m/>
    <s v="現買  現売  定期  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79"/>
    <x v="0"/>
    <s v="01-SBI証券"/>
    <m/>
    <s v="UAL"/>
    <n v="11"/>
    <n v="44.38"/>
    <n v="47.43"/>
    <n v="60113"/>
    <n v="11"/>
    <n v="44.38"/>
    <n v="47.43"/>
    <n v="8655"/>
    <m/>
    <m/>
    <m/>
    <m/>
    <m/>
    <m/>
    <m/>
    <m/>
    <m/>
    <m/>
    <m/>
    <m/>
    <m/>
    <s v="UAL"/>
    <s v="ユナイテッド・エアラインズ・ホールディングス"/>
    <s v="特定"/>
    <n v="11"/>
    <m/>
    <n v="44.38"/>
    <m/>
    <n v="47.43"/>
    <m/>
    <m/>
    <m/>
    <m/>
    <m/>
    <n v="60113"/>
    <m/>
    <n v="8655"/>
    <n v="0.16819542150880329"/>
    <m/>
    <m/>
    <x v="5"/>
    <x v="5"/>
    <s v="観光"/>
    <s v="航空・米国"/>
    <s v="02 米ドル（円換算）"/>
  </r>
  <r>
    <m/>
    <x v="0"/>
    <n v="8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8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2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3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4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5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99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0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1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特定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2"/>
    <x v="0"/>
    <s v="01-SBI証券"/>
    <m/>
    <e v="#VALUE!"/>
    <s v="●↓評価額(円）"/>
    <m/>
    <m/>
    <m/>
    <s v="●↓評価損益(円）"/>
    <m/>
    <m/>
    <m/>
    <m/>
    <m/>
    <m/>
    <m/>
    <m/>
    <m/>
    <m/>
    <m/>
    <m/>
    <m/>
    <m/>
    <m/>
    <m/>
    <e v="#VALUE!"/>
    <e v="#VALUE!"/>
    <s v="特定"/>
    <s v="●↓評価額(円）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3"/>
    <x v="0"/>
    <s v="01-SBI証券"/>
    <s v="●ここにコピペ→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4"/>
    <x v="0"/>
    <s v="01-SBI証券"/>
    <s v="（NISA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5"/>
    <x v="0"/>
    <s v="01-SBI証券"/>
    <s v="（海外分）"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6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7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  <r>
    <m/>
    <x v="0"/>
    <n v="108"/>
    <x v="0"/>
    <s v="01-SBI証券"/>
    <m/>
    <e v="#VALUE!"/>
    <m/>
    <m/>
    <m/>
    <m/>
    <m/>
    <m/>
    <m/>
    <m/>
    <m/>
    <m/>
    <m/>
    <m/>
    <m/>
    <m/>
    <m/>
    <m/>
    <m/>
    <m/>
    <m/>
    <m/>
    <m/>
    <e v="#VALUE!"/>
    <e v="#VALUE!"/>
    <s v="NISA"/>
    <n v="0"/>
    <m/>
    <n v="0"/>
    <m/>
    <n v="0"/>
    <m/>
    <m/>
    <m/>
    <m/>
    <m/>
    <n v="0"/>
    <m/>
    <n v="0"/>
    <e v="#DIV/0!"/>
    <m/>
    <m/>
    <x v="3"/>
    <x v="3"/>
    <e v="#VALUE!"/>
    <e v="#VALUE!"/>
    <e v="#VALUE!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ED92DB9-0D75-40C9-8597-07207B912EC9}" name="ﾋﾟﾎﾞｯﾄﾃｰﾌﾞﾙ7" cacheId="32" applyNumberFormats="0" applyBorderFormats="0" applyFontFormats="0" applyPatternFormats="0" applyAlignmentFormats="0" applyWidthHeightFormats="1" dataCaption="値" updatedVersion="8" minRefreshableVersion="3" showCalcMbrs="0" useAutoFormatting="1" itemPrintTitles="1" createdVersion="3" indent="0" outline="1" outlineData="1" multipleFieldFilters="0" chartFormat="6">
  <location ref="A20:E29" firstHeaderRow="1" firstDataRow="2" firstDataCol="1" rowPageCount="2" colPageCount="1"/>
  <pivotFields count="54">
    <pivotField showAll="0" defaultSubtotal="0"/>
    <pivotField axis="axisPage" showAll="0" defaultSubtotal="0">
      <items count="2">
        <item x="0"/>
        <item x="1"/>
      </items>
    </pivotField>
    <pivotField showAll="0" defaultSubtotal="0"/>
    <pivotField axis="axisPage" multipleItemSelectionAllowed="1" showAll="0">
      <items count="2">
        <item x="0"/>
        <item t="default"/>
      </items>
    </pivotField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axis="axisRow" showAll="0">
      <items count="8">
        <item x="5"/>
        <item x="1"/>
        <item x="4"/>
        <item h="1" x="2"/>
        <item h="1" x="0"/>
        <item h="1" m="1" x="6"/>
        <item h="1" x="3"/>
        <item t="default"/>
      </items>
    </pivotField>
    <pivotField axis="axisRow" showAll="0">
      <items count="9">
        <item x="5"/>
        <item x="6"/>
        <item x="1"/>
        <item x="4"/>
        <item x="2"/>
        <item x="0"/>
        <item m="1" x="7"/>
        <item x="3"/>
        <item t="default"/>
      </items>
    </pivotField>
    <pivotField showAll="0"/>
    <pivotField showAll="0"/>
    <pivotField showAll="0"/>
    <pivotField dragToRow="0" dragToCol="0" dragToPage="0" showAll="0" defaultSubtotal="0"/>
    <pivotField dataField="1" dragToRow="0" dragToCol="0" dragToPage="0" showAll="0" defaultSubtotal="0"/>
  </pivotFields>
  <rowFields count="2">
    <field x="47"/>
    <field x="48"/>
  </rowFields>
  <rowItems count="8">
    <i>
      <x/>
    </i>
    <i r="1">
      <x/>
    </i>
    <i r="1">
      <x v="1"/>
    </i>
    <i>
      <x v="1"/>
    </i>
    <i r="1">
      <x v="2"/>
    </i>
    <i>
      <x v="2"/>
    </i>
    <i r="1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2">
    <pageField fld="3" hier="-1"/>
    <pageField fld="1" hier="-1"/>
  </pageFields>
  <dataFields count="4">
    <dataField name="合計 / 時価評価額[円]" fld="41" baseField="0" baseItem="0" numFmtId="179"/>
    <dataField name="時価・割合（％）" fld="41" showDataAs="percentOfTotal" baseField="0" baseItem="0" numFmtId="10"/>
    <dataField name="合計 / 評価損益[円]" fld="43" baseField="0" baseItem="0" numFmtId="176"/>
    <dataField name="評価・損益　（％）" fld="53" baseField="0" baseItem="0" numFmtId="178"/>
  </dataFields>
  <formats count="5">
    <format dxfId="4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3">
      <pivotArea outline="0" fieldPosition="0">
        <references count="1">
          <reference field="4294967294" count="1">
            <x v="0"/>
          </reference>
        </references>
      </pivotArea>
    </format>
    <format dxfId="2">
      <pivotArea outline="0" fieldPosition="0">
        <references count="1">
          <reference field="4294967294" count="1">
            <x v="0"/>
          </reference>
        </references>
      </pivotArea>
    </format>
    <format dxfId="1">
      <pivotArea outline="0" fieldPosition="0">
        <references count="1">
          <reference field="4294967294" count="1">
            <x v="1"/>
          </reference>
        </references>
      </pivotArea>
    </format>
    <format dxfId="0">
      <pivotArea outline="0" fieldPosition="0">
        <references count="1">
          <reference field="4294967294" count="1">
            <x v="3"/>
          </reference>
        </references>
      </pivotArea>
    </format>
  </formats>
  <chartFormats count="4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0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0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1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2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3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3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4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16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4" format="2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24">
      <pivotArea type="data" outline="0" fieldPosition="0">
        <references count="3">
          <reference field="4294967294" count="1" selected="0">
            <x v="0"/>
          </reference>
          <reference field="47" count="1" selected="0">
            <x v="2"/>
          </reference>
          <reference field="48" count="1" selected="0">
            <x v="3"/>
          </reference>
        </references>
      </pivotArea>
    </chartFormat>
    <chartFormat chart="5" format="26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27">
      <pivotArea type="data" outline="0" fieldPosition="0">
        <references count="3">
          <reference field="4294967294" count="1" selected="0">
            <x v="0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28">
      <pivotArea type="data" outline="0" fieldPosition="0">
        <references count="3">
          <reference field="4294967294" count="1" selected="0">
            <x v="0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29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0">
      <pivotArea type="data" outline="0" fieldPosition="0">
        <references count="3">
          <reference field="4294967294" count="1" selected="0">
            <x v="1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1">
      <pivotArea type="data" outline="0" fieldPosition="0">
        <references count="3">
          <reference field="4294967294" count="1" selected="0">
            <x v="1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3">
      <pivotArea type="data" outline="0" fieldPosition="0">
        <references count="3">
          <reference field="4294967294" count="1" selected="0">
            <x v="1"/>
          </reference>
          <reference field="47" count="1" selected="0">
            <x v="2"/>
          </reference>
          <reference field="48" count="1" selected="0">
            <x v="3"/>
          </reference>
        </references>
      </pivotArea>
    </chartFormat>
    <chartFormat chart="5" format="34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35">
      <pivotArea type="data" outline="0" fieldPosition="0">
        <references count="3">
          <reference field="4294967294" count="1" selected="0">
            <x v="2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36">
      <pivotArea type="data" outline="0" fieldPosition="0">
        <references count="3">
          <reference field="4294967294" count="1" selected="0">
            <x v="2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38">
      <pivotArea type="data" outline="0" fieldPosition="0">
        <references count="3">
          <reference field="4294967294" count="1" selected="0">
            <x v="2"/>
          </reference>
          <reference field="47" count="1" selected="0">
            <x v="2"/>
          </reference>
          <reference field="48" count="1" selected="0">
            <x v="3"/>
          </reference>
        </references>
      </pivotArea>
    </chartFormat>
    <chartFormat chart="5" format="39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0"/>
          </reference>
        </references>
      </pivotArea>
    </chartFormat>
    <chartFormat chart="5" format="40">
      <pivotArea type="data" outline="0" fieldPosition="0">
        <references count="3">
          <reference field="4294967294" count="1" selected="0">
            <x v="3"/>
          </reference>
          <reference field="47" count="1" selected="0">
            <x v="0"/>
          </reference>
          <reference field="48" count="1" selected="0">
            <x v="1"/>
          </reference>
        </references>
      </pivotArea>
    </chartFormat>
    <chartFormat chart="5" format="41">
      <pivotArea type="data" outline="0" fieldPosition="0">
        <references count="3">
          <reference field="4294967294" count="1" selected="0">
            <x v="3"/>
          </reference>
          <reference field="47" count="1" selected="0">
            <x v="1"/>
          </reference>
          <reference field="48" count="1" selected="0">
            <x v="2"/>
          </reference>
        </references>
      </pivotArea>
    </chartFormat>
    <chartFormat chart="5" format="43">
      <pivotArea type="data" outline="0" fieldPosition="0">
        <references count="3">
          <reference field="4294967294" count="1" selected="0">
            <x v="3"/>
          </reference>
          <reference field="47" count="1" selected="0">
            <x v="2"/>
          </reference>
          <reference field="48" count="1" selected="0">
            <x v="3"/>
          </reference>
        </references>
      </pivotArea>
    </chartFormat>
  </chartFormat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2FD73FA-9744-4889-B206-6C670663118B}" name="デモテーブル" displayName="デモテーブル" ref="A1:M164" totalsRowShown="0" headerRowDxfId="5">
  <autoFilter ref="A1:M164" xr:uid="{38288940-6D8F-42B1-85AD-D67751DB8F9F}"/>
  <tableColumns count="13">
    <tableColumn id="1" xr3:uid="{D8F637D0-47D9-4BF9-8A72-C5FA44753F39}" name="ｺｰﾄﾞ・ﾃｨｯｶｰ等"/>
    <tableColumn id="2" xr3:uid="{31FF9113-3722-4E80-BC00-9877D20ECFE4}" name="銘柄"/>
    <tableColumn id="3" xr3:uid="{8049DA86-91FB-41EF-963F-803B0AD2C4B0}" name="3区分・大"/>
    <tableColumn id="4" xr3:uid="{9A22A040-6FDF-4B8A-80E5-8FC3983AFD74}" name="3区分・中"/>
    <tableColumn id="5" xr3:uid="{5C90A3F7-8DF5-4E4C-A688-86E99D0A5B4E}" name="セクター・1"/>
    <tableColumn id="6" xr3:uid="{E05F1A36-F89E-49F2-A74E-124D021E17FB}" name="セクター・2"/>
    <tableColumn id="7" xr3:uid="{EBD3119D-7EFD-43E1-807B-512B9616F8F3}" name="通貨"/>
    <tableColumn id="8" xr3:uid="{9B53955F-F68A-489D-B54C-1B0DBFEE9200}" name="対象国など"/>
    <tableColumn id="9" xr3:uid="{3DC8CD55-22A7-4332-A209-09FEFE5E1A4C}" name="高配当"/>
    <tableColumn id="10" xr3:uid="{1694AA41-CACD-4A03-8EBB-ED484D679B15}" name="口座区分"/>
    <tableColumn id="11" xr3:uid="{20CE1E3B-6CFB-4694-BB96-6E2860B780A3}" name="個別・ETF・投信・ほか"/>
    <tableColumn id="12" xr3:uid="{D0832463-CA64-4BB5-B433-4DB9F8DE6DE4}" name="ｵﾘｼﾞﾅﾙ区分"/>
    <tableColumn id="13" xr3:uid="{0A9A186F-8157-4F6C-8118-D2E486FABE53}" name="番号"/>
  </tableColumns>
  <tableStyleInfo name="TableStyleMedium10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3A219C-EA57-4088-BD3A-ED0E60392F9D}">
  <dimension ref="A1"/>
  <sheetViews>
    <sheetView topLeftCell="A121" zoomScale="25" zoomScaleNormal="25" workbookViewId="0">
      <selection activeCell="CH227" sqref="CH227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5E36A8-8EC0-4E3E-9216-3CE9FC43BB5D}">
  <dimension ref="A1"/>
  <sheetViews>
    <sheetView topLeftCell="A58" workbookViewId="0">
      <selection activeCell="Q42" sqref="Q42"/>
    </sheetView>
  </sheetViews>
  <sheetFormatPr defaultRowHeight="13.5" x14ac:dyDescent="0.15"/>
  <sheetData/>
  <phoneticPr fontId="18"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4BF14-B192-4009-AE64-2BC356CB7147}">
  <dimension ref="A1:M164"/>
  <sheetViews>
    <sheetView zoomScale="85" zoomScaleNormal="85" workbookViewId="0">
      <selection activeCell="E29" sqref="E29"/>
    </sheetView>
  </sheetViews>
  <sheetFormatPr defaultRowHeight="13.5" x14ac:dyDescent="0.15"/>
  <cols>
    <col min="1" max="2" width="67.25" bestFit="1" customWidth="1"/>
    <col min="3" max="4" width="11" customWidth="1"/>
    <col min="5" max="6" width="11.875" customWidth="1"/>
    <col min="8" max="8" width="12.25" customWidth="1"/>
    <col min="10" max="10" width="10.75" customWidth="1"/>
    <col min="11" max="11" width="21.625" customWidth="1"/>
    <col min="12" max="12" width="13.625" customWidth="1"/>
  </cols>
  <sheetData>
    <row r="1" spans="1:13" x14ac:dyDescent="0.15">
      <c r="A1" s="90" t="s">
        <v>520</v>
      </c>
      <c r="B1" s="44" t="s">
        <v>191</v>
      </c>
      <c r="C1" s="44" t="s">
        <v>192</v>
      </c>
      <c r="D1" s="44" t="s">
        <v>193</v>
      </c>
      <c r="E1" s="44" t="s">
        <v>519</v>
      </c>
      <c r="F1" s="44" t="s">
        <v>518</v>
      </c>
      <c r="G1" s="44" t="s">
        <v>145</v>
      </c>
      <c r="H1" s="44" t="s">
        <v>194</v>
      </c>
      <c r="I1" s="44" t="s">
        <v>195</v>
      </c>
      <c r="J1" s="44" t="s">
        <v>171</v>
      </c>
      <c r="K1" s="44" t="s">
        <v>345</v>
      </c>
      <c r="L1" s="44" t="s">
        <v>351</v>
      </c>
      <c r="M1" s="44" t="s">
        <v>196</v>
      </c>
    </row>
    <row r="2" spans="1:13" x14ac:dyDescent="0.15">
      <c r="A2" t="s">
        <v>517</v>
      </c>
      <c r="B2" t="s">
        <v>441</v>
      </c>
      <c r="C2" t="s">
        <v>197</v>
      </c>
      <c r="D2" t="s">
        <v>198</v>
      </c>
      <c r="E2" t="s">
        <v>199</v>
      </c>
      <c r="F2" t="s">
        <v>200</v>
      </c>
      <c r="G2" t="s">
        <v>202</v>
      </c>
      <c r="H2" t="s">
        <v>201</v>
      </c>
      <c r="I2" t="s">
        <v>195</v>
      </c>
      <c r="J2" t="s">
        <v>203</v>
      </c>
      <c r="K2" t="s">
        <v>204</v>
      </c>
      <c r="M2">
        <v>1</v>
      </c>
    </row>
    <row r="3" spans="1:13" x14ac:dyDescent="0.15">
      <c r="A3" t="s">
        <v>516</v>
      </c>
      <c r="B3" t="s">
        <v>485</v>
      </c>
      <c r="C3" t="s">
        <v>197</v>
      </c>
      <c r="D3" t="s">
        <v>198</v>
      </c>
      <c r="E3" t="s">
        <v>205</v>
      </c>
      <c r="F3" t="s">
        <v>206</v>
      </c>
      <c r="G3" t="s">
        <v>202</v>
      </c>
      <c r="H3" t="s">
        <v>201</v>
      </c>
      <c r="J3" t="s">
        <v>203</v>
      </c>
      <c r="K3" t="s">
        <v>207</v>
      </c>
      <c r="M3">
        <v>2</v>
      </c>
    </row>
    <row r="4" spans="1:13" x14ac:dyDescent="0.15">
      <c r="A4" t="s">
        <v>515</v>
      </c>
      <c r="B4" t="s">
        <v>73</v>
      </c>
      <c r="C4" t="s">
        <v>197</v>
      </c>
      <c r="D4" t="s">
        <v>198</v>
      </c>
      <c r="E4" t="s">
        <v>205</v>
      </c>
      <c r="F4" t="s">
        <v>208</v>
      </c>
      <c r="G4" t="s">
        <v>210</v>
      </c>
      <c r="H4" t="s">
        <v>209</v>
      </c>
      <c r="J4" t="s">
        <v>203</v>
      </c>
      <c r="K4" t="s">
        <v>207</v>
      </c>
      <c r="M4">
        <v>3</v>
      </c>
    </row>
    <row r="5" spans="1:13" x14ac:dyDescent="0.15">
      <c r="A5" t="s">
        <v>514</v>
      </c>
      <c r="B5" t="s">
        <v>513</v>
      </c>
      <c r="C5" t="s">
        <v>197</v>
      </c>
      <c r="D5" t="s">
        <v>198</v>
      </c>
      <c r="E5" t="s">
        <v>205</v>
      </c>
      <c r="F5" t="s">
        <v>211</v>
      </c>
      <c r="G5" t="s">
        <v>210</v>
      </c>
      <c r="H5" t="s">
        <v>209</v>
      </c>
      <c r="J5" t="s">
        <v>203</v>
      </c>
      <c r="K5" t="s">
        <v>207</v>
      </c>
      <c r="M5">
        <v>4</v>
      </c>
    </row>
    <row r="6" spans="1:13" x14ac:dyDescent="0.15">
      <c r="A6" t="s">
        <v>512</v>
      </c>
      <c r="B6" t="s">
        <v>63</v>
      </c>
      <c r="C6" t="s">
        <v>197</v>
      </c>
      <c r="D6" t="s">
        <v>198</v>
      </c>
      <c r="E6" t="s">
        <v>212</v>
      </c>
      <c r="F6" t="s">
        <v>449</v>
      </c>
      <c r="G6" t="s">
        <v>210</v>
      </c>
      <c r="H6" t="s">
        <v>209</v>
      </c>
      <c r="I6" t="s">
        <v>195</v>
      </c>
      <c r="J6" t="s">
        <v>203</v>
      </c>
      <c r="K6" t="s">
        <v>207</v>
      </c>
      <c r="M6">
        <v>5</v>
      </c>
    </row>
    <row r="7" spans="1:13" x14ac:dyDescent="0.15">
      <c r="A7" t="s">
        <v>511</v>
      </c>
      <c r="B7" t="s">
        <v>143</v>
      </c>
      <c r="C7" t="s">
        <v>197</v>
      </c>
      <c r="D7" t="s">
        <v>198</v>
      </c>
      <c r="E7" t="s">
        <v>212</v>
      </c>
      <c r="F7" t="s">
        <v>449</v>
      </c>
      <c r="G7" t="s">
        <v>210</v>
      </c>
      <c r="H7" t="s">
        <v>209</v>
      </c>
      <c r="I7" t="s">
        <v>195</v>
      </c>
      <c r="J7" t="s">
        <v>203</v>
      </c>
      <c r="K7" t="s">
        <v>207</v>
      </c>
      <c r="M7">
        <v>6</v>
      </c>
    </row>
    <row r="8" spans="1:13" x14ac:dyDescent="0.15">
      <c r="A8" t="s">
        <v>510</v>
      </c>
      <c r="B8" t="s">
        <v>64</v>
      </c>
      <c r="C8" t="s">
        <v>197</v>
      </c>
      <c r="D8" t="s">
        <v>198</v>
      </c>
      <c r="E8" t="s">
        <v>212</v>
      </c>
      <c r="F8" t="s">
        <v>449</v>
      </c>
      <c r="G8" t="s">
        <v>210</v>
      </c>
      <c r="H8" t="s">
        <v>209</v>
      </c>
      <c r="I8" t="s">
        <v>195</v>
      </c>
      <c r="J8" t="s">
        <v>203</v>
      </c>
      <c r="K8" t="s">
        <v>207</v>
      </c>
      <c r="M8">
        <v>7</v>
      </c>
    </row>
    <row r="9" spans="1:13" x14ac:dyDescent="0.15">
      <c r="A9" t="s">
        <v>509</v>
      </c>
      <c r="B9" t="s">
        <v>65</v>
      </c>
      <c r="C9" t="s">
        <v>197</v>
      </c>
      <c r="D9" t="s">
        <v>198</v>
      </c>
      <c r="E9" t="s">
        <v>212</v>
      </c>
      <c r="F9" t="s">
        <v>449</v>
      </c>
      <c r="G9" t="s">
        <v>210</v>
      </c>
      <c r="H9" t="s">
        <v>209</v>
      </c>
      <c r="I9" t="s">
        <v>195</v>
      </c>
      <c r="J9" t="s">
        <v>203</v>
      </c>
      <c r="K9" t="s">
        <v>207</v>
      </c>
      <c r="M9">
        <v>8</v>
      </c>
    </row>
    <row r="10" spans="1:13" x14ac:dyDescent="0.15">
      <c r="A10" t="s">
        <v>508</v>
      </c>
      <c r="B10" t="s">
        <v>14</v>
      </c>
      <c r="C10" t="s">
        <v>213</v>
      </c>
      <c r="D10" t="s">
        <v>214</v>
      </c>
      <c r="E10" t="s">
        <v>425</v>
      </c>
      <c r="F10" t="s">
        <v>215</v>
      </c>
      <c r="G10" t="s">
        <v>210</v>
      </c>
      <c r="H10" t="s">
        <v>216</v>
      </c>
      <c r="J10" t="s">
        <v>203</v>
      </c>
      <c r="K10" t="s">
        <v>217</v>
      </c>
      <c r="M10">
        <v>9</v>
      </c>
    </row>
    <row r="11" spans="1:13" x14ac:dyDescent="0.15">
      <c r="A11" t="s">
        <v>507</v>
      </c>
      <c r="B11" t="s">
        <v>16</v>
      </c>
      <c r="C11" t="s">
        <v>213</v>
      </c>
      <c r="D11" t="s">
        <v>214</v>
      </c>
      <c r="E11" t="s">
        <v>506</v>
      </c>
      <c r="F11" t="s">
        <v>218</v>
      </c>
      <c r="G11" t="s">
        <v>210</v>
      </c>
      <c r="H11" t="s">
        <v>216</v>
      </c>
      <c r="J11" t="s">
        <v>203</v>
      </c>
      <c r="K11" t="s">
        <v>217</v>
      </c>
      <c r="M11">
        <v>10</v>
      </c>
    </row>
    <row r="12" spans="1:13" x14ac:dyDescent="0.15">
      <c r="A12" t="s">
        <v>505</v>
      </c>
      <c r="B12" t="s">
        <v>219</v>
      </c>
      <c r="C12" t="s">
        <v>213</v>
      </c>
      <c r="D12" t="s">
        <v>214</v>
      </c>
      <c r="E12" t="s">
        <v>413</v>
      </c>
      <c r="F12" t="s">
        <v>220</v>
      </c>
      <c r="G12" t="s">
        <v>210</v>
      </c>
      <c r="H12" t="s">
        <v>216</v>
      </c>
      <c r="J12" t="s">
        <v>203</v>
      </c>
      <c r="K12" t="s">
        <v>217</v>
      </c>
      <c r="M12">
        <v>11</v>
      </c>
    </row>
    <row r="13" spans="1:13" x14ac:dyDescent="0.15">
      <c r="A13" t="s">
        <v>504</v>
      </c>
      <c r="B13" t="s">
        <v>221</v>
      </c>
      <c r="C13" t="s">
        <v>197</v>
      </c>
      <c r="D13" t="s">
        <v>198</v>
      </c>
      <c r="E13" t="s">
        <v>395</v>
      </c>
      <c r="F13" t="s">
        <v>172</v>
      </c>
      <c r="G13" t="s">
        <v>210</v>
      </c>
      <c r="H13" t="s">
        <v>209</v>
      </c>
      <c r="I13" t="s">
        <v>195</v>
      </c>
      <c r="J13" t="s">
        <v>203</v>
      </c>
      <c r="K13" t="s">
        <v>204</v>
      </c>
      <c r="M13">
        <v>12</v>
      </c>
    </row>
    <row r="14" spans="1:13" x14ac:dyDescent="0.15">
      <c r="A14" t="s">
        <v>503</v>
      </c>
      <c r="B14" t="s">
        <v>66</v>
      </c>
      <c r="C14" t="s">
        <v>197</v>
      </c>
      <c r="D14" t="s">
        <v>198</v>
      </c>
      <c r="E14" t="s">
        <v>222</v>
      </c>
      <c r="F14" t="s">
        <v>223</v>
      </c>
      <c r="G14" t="s">
        <v>210</v>
      </c>
      <c r="H14" t="s">
        <v>209</v>
      </c>
      <c r="I14" t="s">
        <v>195</v>
      </c>
      <c r="J14" t="s">
        <v>203</v>
      </c>
      <c r="K14" t="s">
        <v>207</v>
      </c>
      <c r="M14">
        <v>13</v>
      </c>
    </row>
    <row r="15" spans="1:13" x14ac:dyDescent="0.15">
      <c r="A15" t="s">
        <v>502</v>
      </c>
      <c r="B15" t="s">
        <v>224</v>
      </c>
      <c r="C15" t="s">
        <v>197</v>
      </c>
      <c r="D15" t="s">
        <v>198</v>
      </c>
      <c r="E15" t="s">
        <v>205</v>
      </c>
      <c r="F15" t="s">
        <v>225</v>
      </c>
      <c r="G15" t="s">
        <v>210</v>
      </c>
      <c r="H15" t="s">
        <v>226</v>
      </c>
      <c r="J15" t="s">
        <v>203</v>
      </c>
      <c r="K15" t="s">
        <v>207</v>
      </c>
      <c r="M15">
        <v>14</v>
      </c>
    </row>
    <row r="16" spans="1:13" x14ac:dyDescent="0.15">
      <c r="A16" t="s">
        <v>501</v>
      </c>
      <c r="B16" t="s">
        <v>74</v>
      </c>
      <c r="C16" t="s">
        <v>227</v>
      </c>
      <c r="D16" t="s">
        <v>228</v>
      </c>
      <c r="E16" t="s">
        <v>229</v>
      </c>
      <c r="F16" t="s">
        <v>230</v>
      </c>
      <c r="G16" t="s">
        <v>210</v>
      </c>
      <c r="H16" t="s">
        <v>226</v>
      </c>
      <c r="J16" t="s">
        <v>203</v>
      </c>
      <c r="K16" t="s">
        <v>217</v>
      </c>
      <c r="M16">
        <v>15</v>
      </c>
    </row>
    <row r="17" spans="1:13" x14ac:dyDescent="0.15">
      <c r="A17" t="s">
        <v>500</v>
      </c>
      <c r="B17" t="s">
        <v>17</v>
      </c>
      <c r="C17" t="s">
        <v>197</v>
      </c>
      <c r="D17" t="s">
        <v>198</v>
      </c>
      <c r="E17" t="s">
        <v>212</v>
      </c>
      <c r="F17" t="s">
        <v>231</v>
      </c>
      <c r="G17" t="s">
        <v>210</v>
      </c>
      <c r="H17" t="s">
        <v>226</v>
      </c>
      <c r="I17" t="s">
        <v>195</v>
      </c>
      <c r="J17" t="s">
        <v>203</v>
      </c>
      <c r="K17" t="s">
        <v>207</v>
      </c>
      <c r="M17">
        <v>16</v>
      </c>
    </row>
    <row r="18" spans="1:13" x14ac:dyDescent="0.15">
      <c r="A18" t="s">
        <v>499</v>
      </c>
      <c r="B18" t="s">
        <v>75</v>
      </c>
      <c r="C18" t="s">
        <v>197</v>
      </c>
      <c r="D18" t="s">
        <v>198</v>
      </c>
      <c r="E18" t="s">
        <v>232</v>
      </c>
      <c r="F18" t="s">
        <v>422</v>
      </c>
      <c r="G18" t="s">
        <v>210</v>
      </c>
      <c r="H18" t="s">
        <v>421</v>
      </c>
      <c r="J18" t="s">
        <v>203</v>
      </c>
      <c r="K18" t="s">
        <v>207</v>
      </c>
      <c r="M18">
        <v>17</v>
      </c>
    </row>
    <row r="19" spans="1:13" x14ac:dyDescent="0.15">
      <c r="A19" t="s">
        <v>498</v>
      </c>
      <c r="B19" t="s">
        <v>190</v>
      </c>
      <c r="C19" t="s">
        <v>213</v>
      </c>
      <c r="D19" t="s">
        <v>430</v>
      </c>
      <c r="E19" t="s">
        <v>497</v>
      </c>
      <c r="F19" t="s">
        <v>496</v>
      </c>
      <c r="G19" t="s">
        <v>210</v>
      </c>
      <c r="H19" t="s">
        <v>216</v>
      </c>
      <c r="J19" t="s">
        <v>203</v>
      </c>
      <c r="K19" t="s">
        <v>207</v>
      </c>
      <c r="M19">
        <v>18</v>
      </c>
    </row>
    <row r="20" spans="1:13" x14ac:dyDescent="0.15">
      <c r="A20" t="s">
        <v>495</v>
      </c>
      <c r="B20" t="s">
        <v>76</v>
      </c>
      <c r="C20" t="s">
        <v>197</v>
      </c>
      <c r="D20" t="s">
        <v>198</v>
      </c>
      <c r="E20" t="s">
        <v>473</v>
      </c>
      <c r="F20" t="s">
        <v>473</v>
      </c>
      <c r="G20" t="s">
        <v>210</v>
      </c>
      <c r="H20" t="s">
        <v>209</v>
      </c>
      <c r="I20" t="s">
        <v>195</v>
      </c>
      <c r="J20" t="s">
        <v>203</v>
      </c>
      <c r="K20" t="s">
        <v>204</v>
      </c>
      <c r="M20">
        <v>19</v>
      </c>
    </row>
    <row r="21" spans="1:13" x14ac:dyDescent="0.15">
      <c r="A21" t="s">
        <v>494</v>
      </c>
      <c r="B21" t="s">
        <v>77</v>
      </c>
      <c r="C21" t="s">
        <v>197</v>
      </c>
      <c r="D21" t="s">
        <v>198</v>
      </c>
      <c r="E21" t="s">
        <v>473</v>
      </c>
      <c r="F21" t="s">
        <v>473</v>
      </c>
      <c r="G21" t="s">
        <v>210</v>
      </c>
      <c r="H21" t="s">
        <v>209</v>
      </c>
      <c r="I21" t="s">
        <v>195</v>
      </c>
      <c r="J21" t="s">
        <v>203</v>
      </c>
      <c r="K21" t="s">
        <v>204</v>
      </c>
      <c r="M21">
        <v>20</v>
      </c>
    </row>
    <row r="22" spans="1:13" x14ac:dyDescent="0.15">
      <c r="A22" t="s">
        <v>493</v>
      </c>
      <c r="B22" t="s">
        <v>67</v>
      </c>
      <c r="C22" t="s">
        <v>227</v>
      </c>
      <c r="D22" t="s">
        <v>228</v>
      </c>
      <c r="E22" t="s">
        <v>229</v>
      </c>
      <c r="F22" t="s">
        <v>233</v>
      </c>
      <c r="G22" t="s">
        <v>210</v>
      </c>
      <c r="H22" t="s">
        <v>396</v>
      </c>
      <c r="J22" t="s">
        <v>203</v>
      </c>
      <c r="K22" t="s">
        <v>217</v>
      </c>
      <c r="M22">
        <v>21</v>
      </c>
    </row>
    <row r="23" spans="1:13" x14ac:dyDescent="0.15">
      <c r="A23" t="s">
        <v>128</v>
      </c>
      <c r="B23" t="s">
        <v>127</v>
      </c>
      <c r="C23" t="s">
        <v>197</v>
      </c>
      <c r="D23" t="s">
        <v>198</v>
      </c>
      <c r="E23" t="s">
        <v>205</v>
      </c>
      <c r="F23" t="s">
        <v>234</v>
      </c>
      <c r="G23" t="s">
        <v>210</v>
      </c>
      <c r="H23" t="s">
        <v>209</v>
      </c>
      <c r="J23" t="s">
        <v>203</v>
      </c>
      <c r="K23" t="s">
        <v>207</v>
      </c>
      <c r="M23">
        <v>22</v>
      </c>
    </row>
    <row r="24" spans="1:13" x14ac:dyDescent="0.15">
      <c r="A24" t="s">
        <v>492</v>
      </c>
      <c r="B24" t="s">
        <v>68</v>
      </c>
      <c r="C24" t="s">
        <v>197</v>
      </c>
      <c r="D24" t="s">
        <v>198</v>
      </c>
      <c r="E24" t="s">
        <v>212</v>
      </c>
      <c r="F24" t="s">
        <v>449</v>
      </c>
      <c r="G24" t="s">
        <v>210</v>
      </c>
      <c r="H24" t="s">
        <v>209</v>
      </c>
      <c r="I24" t="s">
        <v>195</v>
      </c>
      <c r="J24" t="s">
        <v>203</v>
      </c>
      <c r="K24" t="s">
        <v>207</v>
      </c>
      <c r="M24">
        <v>23</v>
      </c>
    </row>
    <row r="25" spans="1:13" x14ac:dyDescent="0.15">
      <c r="A25" t="s">
        <v>491</v>
      </c>
      <c r="B25" t="s">
        <v>78</v>
      </c>
      <c r="C25" t="s">
        <v>197</v>
      </c>
      <c r="D25" t="s">
        <v>198</v>
      </c>
      <c r="E25" t="s">
        <v>205</v>
      </c>
      <c r="F25" t="s">
        <v>225</v>
      </c>
      <c r="G25" t="s">
        <v>210</v>
      </c>
      <c r="H25" t="s">
        <v>226</v>
      </c>
      <c r="J25" t="s">
        <v>203</v>
      </c>
      <c r="K25" t="s">
        <v>207</v>
      </c>
      <c r="M25">
        <v>24</v>
      </c>
    </row>
    <row r="26" spans="1:13" x14ac:dyDescent="0.15">
      <c r="A26" t="s">
        <v>490</v>
      </c>
      <c r="B26" t="s">
        <v>79</v>
      </c>
      <c r="C26" t="s">
        <v>197</v>
      </c>
      <c r="D26" t="s">
        <v>198</v>
      </c>
      <c r="E26" t="s">
        <v>205</v>
      </c>
      <c r="F26" t="s">
        <v>235</v>
      </c>
      <c r="G26" t="s">
        <v>210</v>
      </c>
      <c r="H26" t="s">
        <v>236</v>
      </c>
      <c r="J26" t="s">
        <v>203</v>
      </c>
      <c r="K26" t="s">
        <v>207</v>
      </c>
      <c r="M26">
        <v>25</v>
      </c>
    </row>
    <row r="27" spans="1:13" x14ac:dyDescent="0.15">
      <c r="A27" t="s">
        <v>489</v>
      </c>
      <c r="B27" t="s">
        <v>237</v>
      </c>
      <c r="C27" t="s">
        <v>197</v>
      </c>
      <c r="D27" t="s">
        <v>198</v>
      </c>
      <c r="E27" t="s">
        <v>205</v>
      </c>
      <c r="F27" t="s">
        <v>238</v>
      </c>
      <c r="G27" t="s">
        <v>210</v>
      </c>
      <c r="H27" t="s">
        <v>226</v>
      </c>
      <c r="J27" t="s">
        <v>203</v>
      </c>
      <c r="K27" t="s">
        <v>207</v>
      </c>
      <c r="M27">
        <v>26</v>
      </c>
    </row>
    <row r="28" spans="1:13" x14ac:dyDescent="0.15">
      <c r="A28" t="s">
        <v>488</v>
      </c>
      <c r="B28" t="s">
        <v>487</v>
      </c>
      <c r="C28" t="s">
        <v>227</v>
      </c>
      <c r="D28" t="s">
        <v>228</v>
      </c>
      <c r="E28" t="s">
        <v>229</v>
      </c>
      <c r="F28" t="s">
        <v>230</v>
      </c>
      <c r="G28" t="s">
        <v>210</v>
      </c>
      <c r="H28" t="s">
        <v>226</v>
      </c>
      <c r="J28" t="s">
        <v>203</v>
      </c>
      <c r="K28" t="s">
        <v>217</v>
      </c>
      <c r="M28">
        <v>27</v>
      </c>
    </row>
    <row r="29" spans="1:13" x14ac:dyDescent="0.15">
      <c r="A29" t="s">
        <v>486</v>
      </c>
      <c r="B29" t="s">
        <v>485</v>
      </c>
      <c r="C29" t="s">
        <v>197</v>
      </c>
      <c r="D29" t="s">
        <v>198</v>
      </c>
      <c r="E29" t="s">
        <v>205</v>
      </c>
      <c r="F29" t="s">
        <v>206</v>
      </c>
      <c r="G29" t="s">
        <v>202</v>
      </c>
      <c r="H29" t="s">
        <v>201</v>
      </c>
      <c r="J29" t="s">
        <v>203</v>
      </c>
      <c r="K29" t="s">
        <v>207</v>
      </c>
      <c r="M29">
        <v>28</v>
      </c>
    </row>
    <row r="30" spans="1:13" x14ac:dyDescent="0.15">
      <c r="A30" t="s">
        <v>484</v>
      </c>
      <c r="B30" t="s">
        <v>239</v>
      </c>
      <c r="C30" t="s">
        <v>197</v>
      </c>
      <c r="D30" t="s">
        <v>198</v>
      </c>
      <c r="E30" t="s">
        <v>240</v>
      </c>
      <c r="F30" t="s">
        <v>240</v>
      </c>
      <c r="G30" t="s">
        <v>210</v>
      </c>
      <c r="H30" t="s">
        <v>209</v>
      </c>
      <c r="I30" t="s">
        <v>195</v>
      </c>
      <c r="J30" t="s">
        <v>203</v>
      </c>
      <c r="K30" t="s">
        <v>204</v>
      </c>
      <c r="M30">
        <v>29</v>
      </c>
    </row>
    <row r="31" spans="1:13" x14ac:dyDescent="0.15">
      <c r="A31" t="s">
        <v>483</v>
      </c>
      <c r="B31" t="s">
        <v>80</v>
      </c>
      <c r="C31" t="s">
        <v>197</v>
      </c>
      <c r="D31" t="s">
        <v>198</v>
      </c>
      <c r="E31" t="s">
        <v>241</v>
      </c>
      <c r="F31" t="s">
        <v>241</v>
      </c>
      <c r="G31" t="s">
        <v>210</v>
      </c>
      <c r="H31" t="s">
        <v>209</v>
      </c>
      <c r="I31" t="s">
        <v>195</v>
      </c>
      <c r="J31" t="s">
        <v>203</v>
      </c>
      <c r="K31" t="s">
        <v>204</v>
      </c>
      <c r="M31">
        <v>30</v>
      </c>
    </row>
    <row r="32" spans="1:13" x14ac:dyDescent="0.15">
      <c r="A32" t="s">
        <v>482</v>
      </c>
      <c r="B32" t="s">
        <v>81</v>
      </c>
      <c r="C32" t="s">
        <v>197</v>
      </c>
      <c r="D32" t="s">
        <v>198</v>
      </c>
      <c r="E32" t="s">
        <v>242</v>
      </c>
      <c r="F32" t="s">
        <v>243</v>
      </c>
      <c r="G32" t="s">
        <v>210</v>
      </c>
      <c r="H32" t="s">
        <v>209</v>
      </c>
      <c r="I32" t="s">
        <v>195</v>
      </c>
      <c r="J32" t="s">
        <v>203</v>
      </c>
      <c r="K32" t="s">
        <v>204</v>
      </c>
      <c r="M32">
        <v>31</v>
      </c>
    </row>
    <row r="33" spans="1:13" x14ac:dyDescent="0.15">
      <c r="A33" t="s">
        <v>481</v>
      </c>
      <c r="B33" t="s">
        <v>82</v>
      </c>
      <c r="C33" t="s">
        <v>197</v>
      </c>
      <c r="D33" t="s">
        <v>198</v>
      </c>
      <c r="E33" t="s">
        <v>244</v>
      </c>
      <c r="F33" t="s">
        <v>244</v>
      </c>
      <c r="G33" t="s">
        <v>210</v>
      </c>
      <c r="H33" t="s">
        <v>209</v>
      </c>
      <c r="I33" t="s">
        <v>195</v>
      </c>
      <c r="J33" t="s">
        <v>203</v>
      </c>
      <c r="K33" t="s">
        <v>204</v>
      </c>
      <c r="M33">
        <v>32</v>
      </c>
    </row>
    <row r="34" spans="1:13" x14ac:dyDescent="0.15">
      <c r="A34" t="s">
        <v>480</v>
      </c>
      <c r="B34" t="s">
        <v>83</v>
      </c>
      <c r="C34" t="s">
        <v>197</v>
      </c>
      <c r="D34" t="s">
        <v>198</v>
      </c>
      <c r="E34" t="s">
        <v>244</v>
      </c>
      <c r="F34" t="s">
        <v>244</v>
      </c>
      <c r="G34" t="s">
        <v>210</v>
      </c>
      <c r="H34" t="s">
        <v>209</v>
      </c>
      <c r="I34" t="s">
        <v>195</v>
      </c>
      <c r="J34" t="s">
        <v>203</v>
      </c>
      <c r="K34" t="s">
        <v>204</v>
      </c>
      <c r="M34">
        <v>33</v>
      </c>
    </row>
    <row r="35" spans="1:13" x14ac:dyDescent="0.15">
      <c r="A35" t="s">
        <v>479</v>
      </c>
      <c r="B35" t="s">
        <v>84</v>
      </c>
      <c r="C35" t="s">
        <v>197</v>
      </c>
      <c r="D35" t="s">
        <v>198</v>
      </c>
      <c r="E35" t="s">
        <v>473</v>
      </c>
      <c r="F35" t="s">
        <v>473</v>
      </c>
      <c r="G35" t="s">
        <v>210</v>
      </c>
      <c r="H35" t="s">
        <v>209</v>
      </c>
      <c r="I35" t="s">
        <v>195</v>
      </c>
      <c r="J35" t="s">
        <v>203</v>
      </c>
      <c r="K35" t="s">
        <v>204</v>
      </c>
      <c r="M35">
        <v>34</v>
      </c>
    </row>
    <row r="36" spans="1:13" x14ac:dyDescent="0.15">
      <c r="A36" t="s">
        <v>478</v>
      </c>
      <c r="B36" t="s">
        <v>85</v>
      </c>
      <c r="C36" t="s">
        <v>197</v>
      </c>
      <c r="D36" t="s">
        <v>198</v>
      </c>
      <c r="E36" t="s">
        <v>473</v>
      </c>
      <c r="F36" t="s">
        <v>473</v>
      </c>
      <c r="G36" t="s">
        <v>210</v>
      </c>
      <c r="H36" t="s">
        <v>209</v>
      </c>
      <c r="I36" t="s">
        <v>195</v>
      </c>
      <c r="J36" t="s">
        <v>203</v>
      </c>
      <c r="K36" t="s">
        <v>204</v>
      </c>
      <c r="M36">
        <v>35</v>
      </c>
    </row>
    <row r="37" spans="1:13" x14ac:dyDescent="0.15">
      <c r="A37" t="s">
        <v>477</v>
      </c>
      <c r="B37" t="s">
        <v>476</v>
      </c>
      <c r="C37" t="s">
        <v>197</v>
      </c>
      <c r="D37" t="s">
        <v>198</v>
      </c>
      <c r="E37" t="s">
        <v>199</v>
      </c>
      <c r="F37" t="s">
        <v>245</v>
      </c>
      <c r="G37" t="s">
        <v>210</v>
      </c>
      <c r="H37" t="s">
        <v>209</v>
      </c>
      <c r="J37" t="s">
        <v>203</v>
      </c>
      <c r="K37" t="s">
        <v>204</v>
      </c>
      <c r="M37">
        <v>36</v>
      </c>
    </row>
    <row r="38" spans="1:13" x14ac:dyDescent="0.15">
      <c r="A38" t="s">
        <v>475</v>
      </c>
      <c r="B38" t="s">
        <v>86</v>
      </c>
      <c r="C38" t="s">
        <v>197</v>
      </c>
      <c r="D38" t="s">
        <v>198</v>
      </c>
      <c r="E38" t="s">
        <v>242</v>
      </c>
      <c r="F38" t="s">
        <v>246</v>
      </c>
      <c r="G38" t="s">
        <v>210</v>
      </c>
      <c r="H38" t="s">
        <v>209</v>
      </c>
      <c r="I38" t="s">
        <v>195</v>
      </c>
      <c r="J38" t="s">
        <v>203</v>
      </c>
      <c r="K38" t="s">
        <v>204</v>
      </c>
      <c r="M38">
        <v>37</v>
      </c>
    </row>
    <row r="39" spans="1:13" x14ac:dyDescent="0.15">
      <c r="A39" t="s">
        <v>474</v>
      </c>
      <c r="B39" t="s">
        <v>87</v>
      </c>
      <c r="C39" t="s">
        <v>197</v>
      </c>
      <c r="D39" t="s">
        <v>198</v>
      </c>
      <c r="E39" t="s">
        <v>473</v>
      </c>
      <c r="F39" t="s">
        <v>473</v>
      </c>
      <c r="G39" t="s">
        <v>210</v>
      </c>
      <c r="H39" t="s">
        <v>209</v>
      </c>
      <c r="I39" t="s">
        <v>195</v>
      </c>
      <c r="J39" t="s">
        <v>203</v>
      </c>
      <c r="K39" t="s">
        <v>204</v>
      </c>
      <c r="M39">
        <v>38</v>
      </c>
    </row>
    <row r="40" spans="1:13" x14ac:dyDescent="0.15">
      <c r="A40" t="s">
        <v>472</v>
      </c>
      <c r="B40" t="s">
        <v>88</v>
      </c>
      <c r="C40" t="s">
        <v>197</v>
      </c>
      <c r="D40" t="s">
        <v>198</v>
      </c>
      <c r="E40" t="s">
        <v>242</v>
      </c>
      <c r="F40" t="s">
        <v>247</v>
      </c>
      <c r="G40" t="s">
        <v>210</v>
      </c>
      <c r="H40" t="s">
        <v>209</v>
      </c>
      <c r="I40" t="s">
        <v>195</v>
      </c>
      <c r="J40" t="s">
        <v>203</v>
      </c>
      <c r="K40" t="s">
        <v>204</v>
      </c>
      <c r="M40">
        <v>39</v>
      </c>
    </row>
    <row r="41" spans="1:13" x14ac:dyDescent="0.15">
      <c r="A41" t="s">
        <v>471</v>
      </c>
      <c r="B41" t="s">
        <v>89</v>
      </c>
      <c r="C41" t="s">
        <v>197</v>
      </c>
      <c r="D41" t="s">
        <v>198</v>
      </c>
      <c r="E41" t="s">
        <v>242</v>
      </c>
      <c r="F41" t="s">
        <v>247</v>
      </c>
      <c r="G41" t="s">
        <v>210</v>
      </c>
      <c r="H41" t="s">
        <v>209</v>
      </c>
      <c r="I41" t="s">
        <v>195</v>
      </c>
      <c r="J41" t="s">
        <v>203</v>
      </c>
      <c r="K41" t="s">
        <v>204</v>
      </c>
      <c r="M41">
        <v>40</v>
      </c>
    </row>
    <row r="42" spans="1:13" x14ac:dyDescent="0.15">
      <c r="A42" t="s">
        <v>470</v>
      </c>
      <c r="B42" t="s">
        <v>248</v>
      </c>
      <c r="C42" t="s">
        <v>197</v>
      </c>
      <c r="D42" t="s">
        <v>198</v>
      </c>
      <c r="E42" t="s">
        <v>249</v>
      </c>
      <c r="F42" t="s">
        <v>249</v>
      </c>
      <c r="G42" t="s">
        <v>210</v>
      </c>
      <c r="H42" t="s">
        <v>209</v>
      </c>
      <c r="I42" t="s">
        <v>195</v>
      </c>
      <c r="J42" t="s">
        <v>203</v>
      </c>
      <c r="K42" t="s">
        <v>204</v>
      </c>
      <c r="M42">
        <v>41</v>
      </c>
    </row>
    <row r="43" spans="1:13" x14ac:dyDescent="0.15">
      <c r="A43" t="s">
        <v>469</v>
      </c>
      <c r="B43" t="s">
        <v>90</v>
      </c>
      <c r="C43" t="s">
        <v>197</v>
      </c>
      <c r="D43" t="s">
        <v>198</v>
      </c>
      <c r="E43" t="s">
        <v>242</v>
      </c>
      <c r="F43" t="s">
        <v>250</v>
      </c>
      <c r="G43" t="s">
        <v>210</v>
      </c>
      <c r="H43" t="s">
        <v>209</v>
      </c>
      <c r="I43" t="s">
        <v>195</v>
      </c>
      <c r="J43" t="s">
        <v>203</v>
      </c>
      <c r="K43" t="s">
        <v>204</v>
      </c>
      <c r="M43">
        <v>42</v>
      </c>
    </row>
    <row r="44" spans="1:13" x14ac:dyDescent="0.15">
      <c r="A44" t="s">
        <v>468</v>
      </c>
      <c r="B44" t="s">
        <v>91</v>
      </c>
      <c r="C44" t="s">
        <v>197</v>
      </c>
      <c r="D44" t="s">
        <v>198</v>
      </c>
      <c r="E44" t="s">
        <v>241</v>
      </c>
      <c r="F44" t="s">
        <v>241</v>
      </c>
      <c r="G44" t="s">
        <v>210</v>
      </c>
      <c r="H44" t="s">
        <v>209</v>
      </c>
      <c r="I44" t="s">
        <v>195</v>
      </c>
      <c r="J44" t="s">
        <v>203</v>
      </c>
      <c r="K44" t="s">
        <v>204</v>
      </c>
      <c r="M44">
        <v>43</v>
      </c>
    </row>
    <row r="45" spans="1:13" x14ac:dyDescent="0.15">
      <c r="A45" t="s">
        <v>467</v>
      </c>
      <c r="B45" t="s">
        <v>92</v>
      </c>
      <c r="C45" t="s">
        <v>197</v>
      </c>
      <c r="D45" t="s">
        <v>198</v>
      </c>
      <c r="E45" t="s">
        <v>251</v>
      </c>
      <c r="F45" t="s">
        <v>251</v>
      </c>
      <c r="G45" t="s">
        <v>210</v>
      </c>
      <c r="H45" t="s">
        <v>209</v>
      </c>
      <c r="I45" t="s">
        <v>195</v>
      </c>
      <c r="J45" t="s">
        <v>203</v>
      </c>
      <c r="K45" t="s">
        <v>204</v>
      </c>
      <c r="M45">
        <v>44</v>
      </c>
    </row>
    <row r="46" spans="1:13" x14ac:dyDescent="0.15">
      <c r="A46" t="s">
        <v>466</v>
      </c>
      <c r="B46" t="s">
        <v>93</v>
      </c>
      <c r="C46" t="s">
        <v>197</v>
      </c>
      <c r="D46" t="s">
        <v>198</v>
      </c>
      <c r="E46" t="s">
        <v>251</v>
      </c>
      <c r="F46" t="s">
        <v>251</v>
      </c>
      <c r="G46" t="s">
        <v>210</v>
      </c>
      <c r="H46" t="s">
        <v>209</v>
      </c>
      <c r="I46" t="s">
        <v>195</v>
      </c>
      <c r="J46" t="s">
        <v>203</v>
      </c>
      <c r="K46" t="s">
        <v>204</v>
      </c>
      <c r="M46">
        <v>45</v>
      </c>
    </row>
    <row r="47" spans="1:13" x14ac:dyDescent="0.15">
      <c r="A47" t="s">
        <v>465</v>
      </c>
      <c r="B47" t="s">
        <v>94</v>
      </c>
      <c r="C47" t="s">
        <v>197</v>
      </c>
      <c r="D47" t="s">
        <v>198</v>
      </c>
      <c r="E47" t="s">
        <v>251</v>
      </c>
      <c r="F47" t="s">
        <v>251</v>
      </c>
      <c r="G47" t="s">
        <v>210</v>
      </c>
      <c r="H47" t="s">
        <v>209</v>
      </c>
      <c r="I47" t="s">
        <v>195</v>
      </c>
      <c r="J47" t="s">
        <v>203</v>
      </c>
      <c r="K47" t="s">
        <v>204</v>
      </c>
      <c r="M47">
        <v>46</v>
      </c>
    </row>
    <row r="48" spans="1:13" x14ac:dyDescent="0.15">
      <c r="A48" t="s">
        <v>464</v>
      </c>
      <c r="B48" t="s">
        <v>95</v>
      </c>
      <c r="C48" t="s">
        <v>197</v>
      </c>
      <c r="D48" t="s">
        <v>198</v>
      </c>
      <c r="E48" t="s">
        <v>251</v>
      </c>
      <c r="F48" t="s">
        <v>251</v>
      </c>
      <c r="G48" t="s">
        <v>210</v>
      </c>
      <c r="H48" t="s">
        <v>209</v>
      </c>
      <c r="I48" t="s">
        <v>195</v>
      </c>
      <c r="J48" t="s">
        <v>203</v>
      </c>
      <c r="K48" t="s">
        <v>204</v>
      </c>
      <c r="M48">
        <v>47</v>
      </c>
    </row>
    <row r="49" spans="1:13" x14ac:dyDescent="0.15">
      <c r="A49" t="s">
        <v>463</v>
      </c>
      <c r="B49" t="s">
        <v>96</v>
      </c>
      <c r="C49" t="s">
        <v>197</v>
      </c>
      <c r="D49" t="s">
        <v>198</v>
      </c>
      <c r="E49" t="s">
        <v>251</v>
      </c>
      <c r="F49" t="s">
        <v>251</v>
      </c>
      <c r="G49" t="s">
        <v>210</v>
      </c>
      <c r="H49" t="s">
        <v>209</v>
      </c>
      <c r="I49" t="s">
        <v>195</v>
      </c>
      <c r="J49" t="s">
        <v>203</v>
      </c>
      <c r="K49" t="s">
        <v>204</v>
      </c>
      <c r="M49">
        <v>48</v>
      </c>
    </row>
    <row r="50" spans="1:13" x14ac:dyDescent="0.15">
      <c r="A50" t="s">
        <v>462</v>
      </c>
      <c r="B50" t="s">
        <v>97</v>
      </c>
      <c r="C50" t="s">
        <v>197</v>
      </c>
      <c r="D50" t="s">
        <v>198</v>
      </c>
      <c r="E50" t="s">
        <v>244</v>
      </c>
      <c r="F50" t="s">
        <v>244</v>
      </c>
      <c r="G50" t="s">
        <v>210</v>
      </c>
      <c r="H50" t="s">
        <v>209</v>
      </c>
      <c r="I50" t="s">
        <v>195</v>
      </c>
      <c r="J50" t="s">
        <v>203</v>
      </c>
      <c r="K50" t="s">
        <v>204</v>
      </c>
      <c r="M50">
        <v>49</v>
      </c>
    </row>
    <row r="51" spans="1:13" x14ac:dyDescent="0.15">
      <c r="A51" t="s">
        <v>461</v>
      </c>
      <c r="B51" t="s">
        <v>98</v>
      </c>
      <c r="C51" t="s">
        <v>197</v>
      </c>
      <c r="D51" t="s">
        <v>198</v>
      </c>
      <c r="E51" t="s">
        <v>222</v>
      </c>
      <c r="F51" t="s">
        <v>223</v>
      </c>
      <c r="G51" t="s">
        <v>210</v>
      </c>
      <c r="H51" t="s">
        <v>209</v>
      </c>
      <c r="I51" t="s">
        <v>195</v>
      </c>
      <c r="J51" t="s">
        <v>203</v>
      </c>
      <c r="K51" t="s">
        <v>204</v>
      </c>
      <c r="M51">
        <v>50</v>
      </c>
    </row>
    <row r="52" spans="1:13" x14ac:dyDescent="0.15">
      <c r="A52" t="s">
        <v>460</v>
      </c>
      <c r="B52" t="s">
        <v>99</v>
      </c>
      <c r="C52" t="s">
        <v>197</v>
      </c>
      <c r="D52" t="s">
        <v>198</v>
      </c>
      <c r="E52" t="s">
        <v>222</v>
      </c>
      <c r="F52" t="s">
        <v>223</v>
      </c>
      <c r="G52" t="s">
        <v>210</v>
      </c>
      <c r="H52" t="s">
        <v>209</v>
      </c>
      <c r="I52" t="s">
        <v>195</v>
      </c>
      <c r="J52" t="s">
        <v>203</v>
      </c>
      <c r="K52" t="s">
        <v>204</v>
      </c>
      <c r="M52">
        <v>51</v>
      </c>
    </row>
    <row r="53" spans="1:13" x14ac:dyDescent="0.15">
      <c r="A53" t="s">
        <v>459</v>
      </c>
      <c r="B53" t="s">
        <v>100</v>
      </c>
      <c r="C53" t="s">
        <v>197</v>
      </c>
      <c r="D53" t="s">
        <v>198</v>
      </c>
      <c r="E53" t="s">
        <v>222</v>
      </c>
      <c r="F53" t="s">
        <v>223</v>
      </c>
      <c r="G53" t="s">
        <v>210</v>
      </c>
      <c r="H53" t="s">
        <v>209</v>
      </c>
      <c r="I53" t="s">
        <v>195</v>
      </c>
      <c r="J53" t="s">
        <v>203</v>
      </c>
      <c r="K53" t="s">
        <v>204</v>
      </c>
      <c r="M53">
        <v>52</v>
      </c>
    </row>
    <row r="54" spans="1:13" x14ac:dyDescent="0.15">
      <c r="A54" t="s">
        <v>458</v>
      </c>
      <c r="B54" t="s">
        <v>101</v>
      </c>
      <c r="C54" t="s">
        <v>197</v>
      </c>
      <c r="D54" t="s">
        <v>198</v>
      </c>
      <c r="E54" t="s">
        <v>222</v>
      </c>
      <c r="F54" t="s">
        <v>454</v>
      </c>
      <c r="G54" t="s">
        <v>210</v>
      </c>
      <c r="H54" t="s">
        <v>209</v>
      </c>
      <c r="I54" t="s">
        <v>195</v>
      </c>
      <c r="J54" t="s">
        <v>203</v>
      </c>
      <c r="K54" t="s">
        <v>204</v>
      </c>
      <c r="M54">
        <v>53</v>
      </c>
    </row>
    <row r="55" spans="1:13" x14ac:dyDescent="0.15">
      <c r="A55" t="s">
        <v>457</v>
      </c>
      <c r="B55" t="s">
        <v>102</v>
      </c>
      <c r="C55" t="s">
        <v>197</v>
      </c>
      <c r="D55" t="s">
        <v>198</v>
      </c>
      <c r="E55" t="s">
        <v>222</v>
      </c>
      <c r="F55" t="s">
        <v>454</v>
      </c>
      <c r="G55" t="s">
        <v>210</v>
      </c>
      <c r="H55" t="s">
        <v>209</v>
      </c>
      <c r="I55" t="s">
        <v>195</v>
      </c>
      <c r="J55" t="s">
        <v>203</v>
      </c>
      <c r="K55" t="s">
        <v>204</v>
      </c>
      <c r="M55">
        <v>54</v>
      </c>
    </row>
    <row r="56" spans="1:13" x14ac:dyDescent="0.15">
      <c r="A56" t="s">
        <v>456</v>
      </c>
      <c r="B56" t="s">
        <v>103</v>
      </c>
      <c r="C56" t="s">
        <v>197</v>
      </c>
      <c r="D56" t="s">
        <v>198</v>
      </c>
      <c r="E56" t="s">
        <v>222</v>
      </c>
      <c r="F56" t="s">
        <v>454</v>
      </c>
      <c r="G56" t="s">
        <v>210</v>
      </c>
      <c r="H56" t="s">
        <v>209</v>
      </c>
      <c r="I56" t="s">
        <v>195</v>
      </c>
      <c r="J56" t="s">
        <v>203</v>
      </c>
      <c r="K56" t="s">
        <v>204</v>
      </c>
      <c r="M56">
        <v>55</v>
      </c>
    </row>
    <row r="57" spans="1:13" x14ac:dyDescent="0.15">
      <c r="A57" t="s">
        <v>455</v>
      </c>
      <c r="B57" t="s">
        <v>252</v>
      </c>
      <c r="C57" t="s">
        <v>197</v>
      </c>
      <c r="D57" t="s">
        <v>198</v>
      </c>
      <c r="E57" t="s">
        <v>222</v>
      </c>
      <c r="F57" t="s">
        <v>454</v>
      </c>
      <c r="G57" t="s">
        <v>210</v>
      </c>
      <c r="H57" t="s">
        <v>209</v>
      </c>
      <c r="I57" t="s">
        <v>195</v>
      </c>
      <c r="J57" t="s">
        <v>203</v>
      </c>
      <c r="K57" t="s">
        <v>204</v>
      </c>
      <c r="M57">
        <v>56</v>
      </c>
    </row>
    <row r="58" spans="1:13" x14ac:dyDescent="0.15">
      <c r="A58" t="s">
        <v>453</v>
      </c>
      <c r="B58" t="s">
        <v>253</v>
      </c>
      <c r="C58" t="s">
        <v>197</v>
      </c>
      <c r="D58" t="s">
        <v>198</v>
      </c>
      <c r="E58" t="s">
        <v>222</v>
      </c>
      <c r="F58" t="s">
        <v>254</v>
      </c>
      <c r="G58" t="s">
        <v>210</v>
      </c>
      <c r="H58" t="s">
        <v>209</v>
      </c>
      <c r="I58" t="s">
        <v>195</v>
      </c>
      <c r="J58" t="s">
        <v>203</v>
      </c>
      <c r="K58" t="s">
        <v>204</v>
      </c>
      <c r="M58">
        <v>57</v>
      </c>
    </row>
    <row r="59" spans="1:13" x14ac:dyDescent="0.15">
      <c r="A59" t="s">
        <v>452</v>
      </c>
      <c r="B59" t="s">
        <v>104</v>
      </c>
      <c r="C59" t="s">
        <v>197</v>
      </c>
      <c r="D59" t="s">
        <v>198</v>
      </c>
      <c r="E59" t="s">
        <v>222</v>
      </c>
      <c r="F59" t="s">
        <v>255</v>
      </c>
      <c r="G59" t="s">
        <v>210</v>
      </c>
      <c r="H59" t="s">
        <v>209</v>
      </c>
      <c r="I59" t="s">
        <v>195</v>
      </c>
      <c r="J59" t="s">
        <v>203</v>
      </c>
      <c r="K59" t="s">
        <v>204</v>
      </c>
      <c r="M59">
        <v>58</v>
      </c>
    </row>
    <row r="60" spans="1:13" x14ac:dyDescent="0.15">
      <c r="A60" t="s">
        <v>451</v>
      </c>
      <c r="B60" t="s">
        <v>105</v>
      </c>
      <c r="C60" t="s">
        <v>197</v>
      </c>
      <c r="D60" t="s">
        <v>198</v>
      </c>
      <c r="E60" t="s">
        <v>222</v>
      </c>
      <c r="F60" t="s">
        <v>255</v>
      </c>
      <c r="G60" t="s">
        <v>210</v>
      </c>
      <c r="H60" t="s">
        <v>209</v>
      </c>
      <c r="I60" t="s">
        <v>195</v>
      </c>
      <c r="J60" t="s">
        <v>203</v>
      </c>
      <c r="K60" t="s">
        <v>204</v>
      </c>
      <c r="M60">
        <v>59</v>
      </c>
    </row>
    <row r="61" spans="1:13" x14ac:dyDescent="0.15">
      <c r="A61" t="s">
        <v>450</v>
      </c>
      <c r="B61" t="s">
        <v>256</v>
      </c>
      <c r="C61" t="s">
        <v>197</v>
      </c>
      <c r="D61" t="s">
        <v>198</v>
      </c>
      <c r="E61" t="s">
        <v>212</v>
      </c>
      <c r="F61" t="s">
        <v>257</v>
      </c>
      <c r="G61" t="s">
        <v>210</v>
      </c>
      <c r="H61" t="s">
        <v>209</v>
      </c>
      <c r="I61" t="s">
        <v>195</v>
      </c>
      <c r="J61" t="s">
        <v>203</v>
      </c>
      <c r="K61" t="s">
        <v>204</v>
      </c>
      <c r="M61">
        <v>60</v>
      </c>
    </row>
    <row r="62" spans="1:13" x14ac:dyDescent="0.15">
      <c r="A62" t="s">
        <v>258</v>
      </c>
      <c r="B62" t="s">
        <v>165</v>
      </c>
      <c r="C62" t="s">
        <v>197</v>
      </c>
      <c r="D62" t="s">
        <v>198</v>
      </c>
      <c r="E62" t="s">
        <v>212</v>
      </c>
      <c r="F62" t="s">
        <v>449</v>
      </c>
      <c r="G62" t="s">
        <v>210</v>
      </c>
      <c r="H62" t="s">
        <v>209</v>
      </c>
      <c r="J62" t="s">
        <v>203</v>
      </c>
      <c r="K62" t="s">
        <v>207</v>
      </c>
      <c r="M62">
        <v>61</v>
      </c>
    </row>
    <row r="63" spans="1:13" x14ac:dyDescent="0.15">
      <c r="A63" t="s">
        <v>448</v>
      </c>
      <c r="B63" t="s">
        <v>106</v>
      </c>
      <c r="C63" t="s">
        <v>197</v>
      </c>
      <c r="D63" t="s">
        <v>198</v>
      </c>
      <c r="E63" t="s">
        <v>139</v>
      </c>
      <c r="F63" t="s">
        <v>259</v>
      </c>
      <c r="G63" t="s">
        <v>210</v>
      </c>
      <c r="H63" t="s">
        <v>209</v>
      </c>
      <c r="J63" t="s">
        <v>203</v>
      </c>
      <c r="K63" t="s">
        <v>204</v>
      </c>
      <c r="M63">
        <v>62</v>
      </c>
    </row>
    <row r="64" spans="1:13" x14ac:dyDescent="0.15">
      <c r="A64" t="s">
        <v>447</v>
      </c>
      <c r="B64" t="s">
        <v>260</v>
      </c>
      <c r="C64" t="s">
        <v>197</v>
      </c>
      <c r="D64" t="s">
        <v>198</v>
      </c>
      <c r="E64" t="s">
        <v>139</v>
      </c>
      <c r="F64" t="s">
        <v>259</v>
      </c>
      <c r="G64" t="s">
        <v>210</v>
      </c>
      <c r="H64" t="s">
        <v>209</v>
      </c>
      <c r="J64" t="s">
        <v>203</v>
      </c>
      <c r="K64" t="s">
        <v>204</v>
      </c>
      <c r="M64">
        <v>63</v>
      </c>
    </row>
    <row r="65" spans="1:13" x14ac:dyDescent="0.15">
      <c r="A65" t="s">
        <v>446</v>
      </c>
      <c r="B65" t="s">
        <v>107</v>
      </c>
      <c r="C65" t="s">
        <v>197</v>
      </c>
      <c r="D65" t="s">
        <v>198</v>
      </c>
      <c r="E65" t="s">
        <v>139</v>
      </c>
      <c r="F65" t="s">
        <v>259</v>
      </c>
      <c r="G65" t="s">
        <v>210</v>
      </c>
      <c r="H65" t="s">
        <v>209</v>
      </c>
      <c r="J65" t="s">
        <v>203</v>
      </c>
      <c r="K65" t="s">
        <v>204</v>
      </c>
      <c r="M65">
        <v>64</v>
      </c>
    </row>
    <row r="66" spans="1:13" x14ac:dyDescent="0.15">
      <c r="A66" t="s">
        <v>445</v>
      </c>
      <c r="B66" t="s">
        <v>18</v>
      </c>
      <c r="C66" t="s">
        <v>197</v>
      </c>
      <c r="D66" t="s">
        <v>198</v>
      </c>
      <c r="E66" t="s">
        <v>139</v>
      </c>
      <c r="F66" t="s">
        <v>259</v>
      </c>
      <c r="G66" t="s">
        <v>210</v>
      </c>
      <c r="H66" t="s">
        <v>209</v>
      </c>
      <c r="I66" t="s">
        <v>195</v>
      </c>
      <c r="J66" t="s">
        <v>203</v>
      </c>
      <c r="K66" t="s">
        <v>204</v>
      </c>
      <c r="M66">
        <v>65</v>
      </c>
    </row>
    <row r="67" spans="1:13" x14ac:dyDescent="0.15">
      <c r="A67" t="s">
        <v>444</v>
      </c>
      <c r="B67" t="s">
        <v>108</v>
      </c>
      <c r="C67" t="s">
        <v>197</v>
      </c>
      <c r="D67" t="s">
        <v>198</v>
      </c>
      <c r="E67" t="s">
        <v>139</v>
      </c>
      <c r="F67" t="s">
        <v>261</v>
      </c>
      <c r="G67" t="s">
        <v>210</v>
      </c>
      <c r="H67" t="s">
        <v>209</v>
      </c>
      <c r="J67" t="s">
        <v>203</v>
      </c>
      <c r="K67" t="s">
        <v>204</v>
      </c>
      <c r="M67">
        <v>66</v>
      </c>
    </row>
    <row r="68" spans="1:13" x14ac:dyDescent="0.15">
      <c r="A68" t="s">
        <v>443</v>
      </c>
      <c r="B68" t="s">
        <v>19</v>
      </c>
      <c r="C68" t="s">
        <v>197</v>
      </c>
      <c r="D68" t="s">
        <v>198</v>
      </c>
      <c r="E68" t="s">
        <v>139</v>
      </c>
      <c r="F68" t="s">
        <v>261</v>
      </c>
      <c r="G68" t="s">
        <v>210</v>
      </c>
      <c r="H68" t="s">
        <v>209</v>
      </c>
      <c r="J68" t="s">
        <v>203</v>
      </c>
      <c r="K68" t="s">
        <v>204</v>
      </c>
      <c r="M68">
        <v>67</v>
      </c>
    </row>
    <row r="69" spans="1:13" x14ac:dyDescent="0.15">
      <c r="A69" t="s">
        <v>442</v>
      </c>
      <c r="B69" t="s">
        <v>441</v>
      </c>
      <c r="C69" t="s">
        <v>197</v>
      </c>
      <c r="D69" t="s">
        <v>198</v>
      </c>
      <c r="E69" t="s">
        <v>199</v>
      </c>
      <c r="F69" t="s">
        <v>200</v>
      </c>
      <c r="G69" t="s">
        <v>202</v>
      </c>
      <c r="H69" t="s">
        <v>201</v>
      </c>
      <c r="I69" t="s">
        <v>195</v>
      </c>
      <c r="J69" t="s">
        <v>203</v>
      </c>
      <c r="K69" t="s">
        <v>204</v>
      </c>
      <c r="M69">
        <v>68</v>
      </c>
    </row>
    <row r="70" spans="1:13" x14ac:dyDescent="0.15">
      <c r="A70" t="s">
        <v>440</v>
      </c>
      <c r="B70" t="s">
        <v>109</v>
      </c>
      <c r="C70" t="s">
        <v>197</v>
      </c>
      <c r="D70" t="s">
        <v>198</v>
      </c>
      <c r="E70" t="s">
        <v>199</v>
      </c>
      <c r="F70" t="s">
        <v>245</v>
      </c>
      <c r="G70" t="s">
        <v>210</v>
      </c>
      <c r="H70" t="s">
        <v>209</v>
      </c>
      <c r="I70" t="s">
        <v>195</v>
      </c>
      <c r="J70" t="s">
        <v>203</v>
      </c>
      <c r="K70" t="s">
        <v>204</v>
      </c>
      <c r="M70">
        <v>69</v>
      </c>
    </row>
    <row r="71" spans="1:13" x14ac:dyDescent="0.15">
      <c r="A71" t="s">
        <v>439</v>
      </c>
      <c r="B71" t="s">
        <v>110</v>
      </c>
      <c r="C71" t="s">
        <v>197</v>
      </c>
      <c r="D71" t="s">
        <v>198</v>
      </c>
      <c r="E71" t="s">
        <v>199</v>
      </c>
      <c r="F71" t="s">
        <v>245</v>
      </c>
      <c r="G71" t="s">
        <v>210</v>
      </c>
      <c r="H71" t="s">
        <v>209</v>
      </c>
      <c r="I71" t="s">
        <v>195</v>
      </c>
      <c r="J71" t="s">
        <v>203</v>
      </c>
      <c r="K71" t="s">
        <v>204</v>
      </c>
      <c r="M71">
        <v>70</v>
      </c>
    </row>
    <row r="72" spans="1:13" x14ac:dyDescent="0.15">
      <c r="A72" t="s">
        <v>438</v>
      </c>
      <c r="B72" t="s">
        <v>437</v>
      </c>
      <c r="C72" t="s">
        <v>197</v>
      </c>
      <c r="D72" t="s">
        <v>198</v>
      </c>
      <c r="E72" t="s">
        <v>199</v>
      </c>
      <c r="F72" t="s">
        <v>245</v>
      </c>
      <c r="G72" t="s">
        <v>210</v>
      </c>
      <c r="H72" t="s">
        <v>209</v>
      </c>
      <c r="I72" t="s">
        <v>195</v>
      </c>
      <c r="J72" t="s">
        <v>203</v>
      </c>
      <c r="K72" t="s">
        <v>204</v>
      </c>
      <c r="M72">
        <v>71</v>
      </c>
    </row>
    <row r="73" spans="1:13" x14ac:dyDescent="0.15">
      <c r="A73" t="s">
        <v>436</v>
      </c>
      <c r="B73" t="s">
        <v>111</v>
      </c>
      <c r="C73" t="s">
        <v>197</v>
      </c>
      <c r="D73" t="s">
        <v>198</v>
      </c>
      <c r="E73" t="s">
        <v>199</v>
      </c>
      <c r="F73" t="s">
        <v>245</v>
      </c>
      <c r="G73" t="s">
        <v>210</v>
      </c>
      <c r="H73" t="s">
        <v>209</v>
      </c>
      <c r="I73" t="s">
        <v>195</v>
      </c>
      <c r="J73" t="s">
        <v>203</v>
      </c>
      <c r="K73" t="s">
        <v>204</v>
      </c>
      <c r="M73">
        <v>72</v>
      </c>
    </row>
    <row r="74" spans="1:13" x14ac:dyDescent="0.15">
      <c r="A74" t="s">
        <v>262</v>
      </c>
      <c r="B74" t="s">
        <v>169</v>
      </c>
      <c r="C74" t="s">
        <v>197</v>
      </c>
      <c r="D74" t="s">
        <v>198</v>
      </c>
      <c r="E74" t="s">
        <v>263</v>
      </c>
      <c r="F74" t="s">
        <v>263</v>
      </c>
      <c r="G74" t="s">
        <v>210</v>
      </c>
      <c r="H74" t="s">
        <v>209</v>
      </c>
      <c r="J74" t="s">
        <v>203</v>
      </c>
      <c r="K74" t="s">
        <v>204</v>
      </c>
      <c r="M74">
        <v>73</v>
      </c>
    </row>
    <row r="75" spans="1:13" x14ac:dyDescent="0.15">
      <c r="A75" t="s">
        <v>435</v>
      </c>
      <c r="B75" t="s">
        <v>112</v>
      </c>
      <c r="C75" t="s">
        <v>197</v>
      </c>
      <c r="D75" t="s">
        <v>198</v>
      </c>
      <c r="E75" t="s">
        <v>264</v>
      </c>
      <c r="F75" t="s">
        <v>264</v>
      </c>
      <c r="G75" t="s">
        <v>210</v>
      </c>
      <c r="H75" t="s">
        <v>209</v>
      </c>
      <c r="J75" t="s">
        <v>203</v>
      </c>
      <c r="K75" t="s">
        <v>204</v>
      </c>
      <c r="M75">
        <v>74</v>
      </c>
    </row>
    <row r="76" spans="1:13" x14ac:dyDescent="0.15">
      <c r="A76" t="s">
        <v>434</v>
      </c>
      <c r="B76" t="s">
        <v>49</v>
      </c>
      <c r="C76" t="s">
        <v>197</v>
      </c>
      <c r="D76" t="s">
        <v>198</v>
      </c>
      <c r="E76" t="s">
        <v>139</v>
      </c>
      <c r="F76" t="s">
        <v>265</v>
      </c>
      <c r="G76" t="s">
        <v>266</v>
      </c>
      <c r="H76" t="s">
        <v>226</v>
      </c>
      <c r="J76" t="s">
        <v>203</v>
      </c>
      <c r="K76" t="s">
        <v>204</v>
      </c>
      <c r="M76">
        <v>75</v>
      </c>
    </row>
    <row r="77" spans="1:13" x14ac:dyDescent="0.15">
      <c r="A77" t="s">
        <v>433</v>
      </c>
      <c r="B77" t="s">
        <v>267</v>
      </c>
      <c r="C77" t="s">
        <v>197</v>
      </c>
      <c r="D77" t="s">
        <v>198</v>
      </c>
      <c r="E77" t="s">
        <v>232</v>
      </c>
      <c r="F77" t="s">
        <v>432</v>
      </c>
      <c r="G77" t="s">
        <v>266</v>
      </c>
      <c r="H77" t="s">
        <v>431</v>
      </c>
      <c r="J77" t="s">
        <v>203</v>
      </c>
      <c r="K77" t="s">
        <v>207</v>
      </c>
      <c r="M77">
        <v>76</v>
      </c>
    </row>
    <row r="78" spans="1:13" x14ac:dyDescent="0.15">
      <c r="A78" t="s">
        <v>60</v>
      </c>
      <c r="B78" t="s">
        <v>61</v>
      </c>
      <c r="C78" t="s">
        <v>227</v>
      </c>
      <c r="D78" t="s">
        <v>228</v>
      </c>
      <c r="E78" t="s">
        <v>229</v>
      </c>
      <c r="F78" t="s">
        <v>230</v>
      </c>
      <c r="G78" t="s">
        <v>266</v>
      </c>
      <c r="H78" t="s">
        <v>226</v>
      </c>
      <c r="J78" t="s">
        <v>203</v>
      </c>
      <c r="K78" t="s">
        <v>217</v>
      </c>
      <c r="M78">
        <v>77</v>
      </c>
    </row>
    <row r="79" spans="1:13" x14ac:dyDescent="0.15">
      <c r="A79" t="s">
        <v>26</v>
      </c>
      <c r="B79" t="s">
        <v>27</v>
      </c>
      <c r="C79" t="s">
        <v>227</v>
      </c>
      <c r="D79" t="s">
        <v>228</v>
      </c>
      <c r="E79" t="s">
        <v>229</v>
      </c>
      <c r="F79" t="s">
        <v>230</v>
      </c>
      <c r="G79" t="s">
        <v>266</v>
      </c>
      <c r="H79" t="s">
        <v>226</v>
      </c>
      <c r="J79" t="s">
        <v>203</v>
      </c>
      <c r="K79" t="s">
        <v>217</v>
      </c>
      <c r="M79">
        <v>78</v>
      </c>
    </row>
    <row r="80" spans="1:13" x14ac:dyDescent="0.15">
      <c r="A80" t="s">
        <v>52</v>
      </c>
      <c r="B80" t="s">
        <v>53</v>
      </c>
      <c r="C80" t="s">
        <v>197</v>
      </c>
      <c r="D80" t="s">
        <v>198</v>
      </c>
      <c r="E80" t="s">
        <v>139</v>
      </c>
      <c r="F80" t="s">
        <v>268</v>
      </c>
      <c r="G80" t="s">
        <v>266</v>
      </c>
      <c r="H80" t="s">
        <v>226</v>
      </c>
      <c r="J80" t="s">
        <v>203</v>
      </c>
      <c r="K80" t="s">
        <v>204</v>
      </c>
      <c r="M80">
        <v>79</v>
      </c>
    </row>
    <row r="81" spans="1:13" x14ac:dyDescent="0.15">
      <c r="A81" t="s">
        <v>41</v>
      </c>
      <c r="B81" t="s">
        <v>42</v>
      </c>
      <c r="C81" t="s">
        <v>197</v>
      </c>
      <c r="D81" t="s">
        <v>198</v>
      </c>
      <c r="E81" t="s">
        <v>139</v>
      </c>
      <c r="F81" t="s">
        <v>265</v>
      </c>
      <c r="G81" t="s">
        <v>266</v>
      </c>
      <c r="H81" t="s">
        <v>226</v>
      </c>
      <c r="J81" t="s">
        <v>203</v>
      </c>
      <c r="K81" t="s">
        <v>204</v>
      </c>
      <c r="M81">
        <v>80</v>
      </c>
    </row>
    <row r="82" spans="1:13" x14ac:dyDescent="0.15">
      <c r="A82" t="s">
        <v>36</v>
      </c>
      <c r="B82" t="s">
        <v>37</v>
      </c>
      <c r="C82" t="s">
        <v>213</v>
      </c>
      <c r="D82" t="s">
        <v>430</v>
      </c>
      <c r="E82" t="s">
        <v>269</v>
      </c>
      <c r="F82" t="s">
        <v>270</v>
      </c>
      <c r="G82" t="s">
        <v>266</v>
      </c>
      <c r="H82" t="s">
        <v>216</v>
      </c>
      <c r="J82" t="s">
        <v>203</v>
      </c>
      <c r="K82" t="s">
        <v>217</v>
      </c>
      <c r="M82">
        <v>81</v>
      </c>
    </row>
    <row r="83" spans="1:13" x14ac:dyDescent="0.15">
      <c r="A83" t="s">
        <v>38</v>
      </c>
      <c r="B83" t="s">
        <v>39</v>
      </c>
      <c r="C83" t="s">
        <v>213</v>
      </c>
      <c r="D83" t="s">
        <v>430</v>
      </c>
      <c r="E83" t="s">
        <v>269</v>
      </c>
      <c r="F83" t="s">
        <v>271</v>
      </c>
      <c r="G83" t="s">
        <v>266</v>
      </c>
      <c r="H83" t="s">
        <v>216</v>
      </c>
      <c r="J83" t="s">
        <v>203</v>
      </c>
      <c r="K83" t="s">
        <v>217</v>
      </c>
      <c r="M83">
        <v>82</v>
      </c>
    </row>
    <row r="84" spans="1:13" x14ac:dyDescent="0.15">
      <c r="A84" t="s">
        <v>30</v>
      </c>
      <c r="B84" t="s">
        <v>31</v>
      </c>
      <c r="C84" t="s">
        <v>197</v>
      </c>
      <c r="D84" t="s">
        <v>198</v>
      </c>
      <c r="E84" t="s">
        <v>232</v>
      </c>
      <c r="F84" t="s">
        <v>429</v>
      </c>
      <c r="G84" t="s">
        <v>266</v>
      </c>
      <c r="H84" t="s">
        <v>428</v>
      </c>
      <c r="J84" t="s">
        <v>203</v>
      </c>
      <c r="K84" t="s">
        <v>207</v>
      </c>
      <c r="M84">
        <v>83</v>
      </c>
    </row>
    <row r="85" spans="1:13" x14ac:dyDescent="0.15">
      <c r="A85" t="s">
        <v>153</v>
      </c>
      <c r="B85" t="s">
        <v>397</v>
      </c>
      <c r="C85" t="s">
        <v>197</v>
      </c>
      <c r="D85" t="s">
        <v>272</v>
      </c>
      <c r="E85" t="s">
        <v>205</v>
      </c>
      <c r="F85" t="s">
        <v>235</v>
      </c>
      <c r="G85" t="s">
        <v>210</v>
      </c>
      <c r="H85" t="s">
        <v>236</v>
      </c>
      <c r="J85" t="s">
        <v>203</v>
      </c>
      <c r="K85" t="s">
        <v>207</v>
      </c>
      <c r="M85">
        <v>84</v>
      </c>
    </row>
    <row r="86" spans="1:13" x14ac:dyDescent="0.15">
      <c r="A86" t="s">
        <v>114</v>
      </c>
      <c r="B86" t="s">
        <v>114</v>
      </c>
      <c r="C86" t="s">
        <v>197</v>
      </c>
      <c r="D86" t="s">
        <v>272</v>
      </c>
      <c r="E86" t="s">
        <v>205</v>
      </c>
      <c r="F86" t="s">
        <v>225</v>
      </c>
      <c r="G86" t="s">
        <v>210</v>
      </c>
      <c r="H86" t="s">
        <v>226</v>
      </c>
      <c r="J86" t="s">
        <v>203</v>
      </c>
      <c r="K86" t="s">
        <v>207</v>
      </c>
      <c r="M86">
        <v>85</v>
      </c>
    </row>
    <row r="87" spans="1:13" x14ac:dyDescent="0.15">
      <c r="A87" t="s">
        <v>34</v>
      </c>
      <c r="B87" t="s">
        <v>35</v>
      </c>
      <c r="C87" t="s">
        <v>197</v>
      </c>
      <c r="D87" t="s">
        <v>198</v>
      </c>
      <c r="E87" t="s">
        <v>232</v>
      </c>
      <c r="F87" t="s">
        <v>427</v>
      </c>
      <c r="G87" t="s">
        <v>266</v>
      </c>
      <c r="H87" t="s">
        <v>426</v>
      </c>
      <c r="J87" t="s">
        <v>203</v>
      </c>
      <c r="K87" t="s">
        <v>207</v>
      </c>
      <c r="M87">
        <v>86</v>
      </c>
    </row>
    <row r="88" spans="1:13" x14ac:dyDescent="0.15">
      <c r="A88" t="s">
        <v>45</v>
      </c>
      <c r="B88" t="s">
        <v>46</v>
      </c>
      <c r="C88" t="s">
        <v>197</v>
      </c>
      <c r="D88" t="s">
        <v>198</v>
      </c>
      <c r="E88" t="s">
        <v>232</v>
      </c>
      <c r="F88" t="s">
        <v>422</v>
      </c>
      <c r="G88" t="s">
        <v>266</v>
      </c>
      <c r="H88" t="s">
        <v>421</v>
      </c>
      <c r="J88" t="s">
        <v>203</v>
      </c>
      <c r="K88" t="s">
        <v>207</v>
      </c>
      <c r="M88">
        <v>87</v>
      </c>
    </row>
    <row r="89" spans="1:13" x14ac:dyDescent="0.15">
      <c r="A89" t="s">
        <v>58</v>
      </c>
      <c r="B89" t="s">
        <v>59</v>
      </c>
      <c r="C89" t="s">
        <v>197</v>
      </c>
      <c r="D89" t="s">
        <v>198</v>
      </c>
      <c r="E89" t="s">
        <v>232</v>
      </c>
      <c r="F89" t="s">
        <v>273</v>
      </c>
      <c r="G89" t="s">
        <v>266</v>
      </c>
      <c r="H89" t="s">
        <v>274</v>
      </c>
      <c r="J89" t="s">
        <v>203</v>
      </c>
      <c r="K89" t="s">
        <v>207</v>
      </c>
      <c r="M89">
        <v>88</v>
      </c>
    </row>
    <row r="90" spans="1:13" x14ac:dyDescent="0.15">
      <c r="A90" t="s">
        <v>275</v>
      </c>
      <c r="B90" t="s">
        <v>276</v>
      </c>
      <c r="C90" t="s">
        <v>197</v>
      </c>
      <c r="D90" t="s">
        <v>198</v>
      </c>
      <c r="E90" t="s">
        <v>232</v>
      </c>
      <c r="F90" t="s">
        <v>277</v>
      </c>
      <c r="G90" t="s">
        <v>266</v>
      </c>
      <c r="H90" t="s">
        <v>201</v>
      </c>
      <c r="J90" t="s">
        <v>203</v>
      </c>
      <c r="K90" t="s">
        <v>207</v>
      </c>
      <c r="M90">
        <v>89</v>
      </c>
    </row>
    <row r="91" spans="1:13" x14ac:dyDescent="0.15">
      <c r="A91" t="s">
        <v>40</v>
      </c>
      <c r="B91" t="s">
        <v>278</v>
      </c>
      <c r="C91" t="s">
        <v>213</v>
      </c>
      <c r="D91" t="s">
        <v>214</v>
      </c>
      <c r="E91" t="s">
        <v>279</v>
      </c>
      <c r="F91" t="s">
        <v>280</v>
      </c>
      <c r="G91" t="s">
        <v>266</v>
      </c>
      <c r="H91" t="s">
        <v>216</v>
      </c>
      <c r="J91" t="s">
        <v>203</v>
      </c>
      <c r="K91" t="s">
        <v>217</v>
      </c>
      <c r="M91">
        <v>90</v>
      </c>
    </row>
    <row r="92" spans="1:13" x14ac:dyDescent="0.15">
      <c r="A92" t="s">
        <v>281</v>
      </c>
      <c r="B92" t="s">
        <v>282</v>
      </c>
      <c r="C92" t="s">
        <v>213</v>
      </c>
      <c r="D92" t="s">
        <v>214</v>
      </c>
      <c r="E92" t="s">
        <v>279</v>
      </c>
      <c r="F92" t="s">
        <v>280</v>
      </c>
      <c r="G92" t="s">
        <v>266</v>
      </c>
      <c r="H92" t="s">
        <v>216</v>
      </c>
      <c r="J92" t="s">
        <v>203</v>
      </c>
      <c r="K92" t="s">
        <v>217</v>
      </c>
      <c r="M92">
        <v>91</v>
      </c>
    </row>
    <row r="93" spans="1:13" x14ac:dyDescent="0.15">
      <c r="A93" t="s">
        <v>283</v>
      </c>
      <c r="B93" t="s">
        <v>284</v>
      </c>
      <c r="C93" t="s">
        <v>213</v>
      </c>
      <c r="D93" t="s">
        <v>214</v>
      </c>
      <c r="E93" t="s">
        <v>425</v>
      </c>
      <c r="F93" t="s">
        <v>285</v>
      </c>
      <c r="G93" t="s">
        <v>266</v>
      </c>
      <c r="H93" t="s">
        <v>216</v>
      </c>
      <c r="J93" t="s">
        <v>203</v>
      </c>
      <c r="K93" t="s">
        <v>217</v>
      </c>
      <c r="M93">
        <v>92</v>
      </c>
    </row>
    <row r="94" spans="1:13" x14ac:dyDescent="0.15">
      <c r="A94" t="s">
        <v>54</v>
      </c>
      <c r="B94" t="s">
        <v>55</v>
      </c>
      <c r="C94" t="s">
        <v>213</v>
      </c>
      <c r="D94" t="s">
        <v>214</v>
      </c>
      <c r="E94" t="s">
        <v>425</v>
      </c>
      <c r="F94" t="s">
        <v>285</v>
      </c>
      <c r="G94" t="s">
        <v>266</v>
      </c>
      <c r="H94" t="s">
        <v>216</v>
      </c>
      <c r="J94" t="s">
        <v>203</v>
      </c>
      <c r="K94" t="s">
        <v>217</v>
      </c>
      <c r="M94">
        <v>93</v>
      </c>
    </row>
    <row r="95" spans="1:13" x14ac:dyDescent="0.15">
      <c r="A95" t="s">
        <v>424</v>
      </c>
      <c r="B95" t="s">
        <v>423</v>
      </c>
      <c r="C95" t="s">
        <v>197</v>
      </c>
      <c r="D95" t="s">
        <v>198</v>
      </c>
      <c r="E95" t="s">
        <v>232</v>
      </c>
      <c r="F95" t="s">
        <v>422</v>
      </c>
      <c r="G95" t="s">
        <v>266</v>
      </c>
      <c r="H95" t="s">
        <v>421</v>
      </c>
      <c r="J95" t="s">
        <v>203</v>
      </c>
      <c r="K95" t="s">
        <v>207</v>
      </c>
      <c r="M95">
        <v>94</v>
      </c>
    </row>
    <row r="96" spans="1:13" x14ac:dyDescent="0.15">
      <c r="A96" t="s">
        <v>286</v>
      </c>
      <c r="B96" t="s">
        <v>287</v>
      </c>
      <c r="C96" t="s">
        <v>197</v>
      </c>
      <c r="D96" t="s">
        <v>198</v>
      </c>
      <c r="E96" t="s">
        <v>288</v>
      </c>
      <c r="F96" t="s">
        <v>288</v>
      </c>
      <c r="G96" t="s">
        <v>266</v>
      </c>
      <c r="H96" t="s">
        <v>226</v>
      </c>
      <c r="I96" t="s">
        <v>195</v>
      </c>
      <c r="J96" t="s">
        <v>203</v>
      </c>
      <c r="K96" t="s">
        <v>207</v>
      </c>
      <c r="M96">
        <v>95</v>
      </c>
    </row>
    <row r="97" spans="1:13" x14ac:dyDescent="0.15">
      <c r="A97" t="s">
        <v>289</v>
      </c>
      <c r="B97" t="s">
        <v>290</v>
      </c>
      <c r="C97" t="s">
        <v>197</v>
      </c>
      <c r="D97" t="s">
        <v>198</v>
      </c>
      <c r="E97" t="s">
        <v>291</v>
      </c>
      <c r="F97" t="s">
        <v>291</v>
      </c>
      <c r="G97" t="s">
        <v>266</v>
      </c>
      <c r="H97" t="s">
        <v>226</v>
      </c>
      <c r="I97" t="s">
        <v>195</v>
      </c>
      <c r="J97" t="s">
        <v>203</v>
      </c>
      <c r="K97" t="s">
        <v>207</v>
      </c>
      <c r="M97">
        <v>96</v>
      </c>
    </row>
    <row r="98" spans="1:13" x14ac:dyDescent="0.15">
      <c r="A98" t="s">
        <v>115</v>
      </c>
      <c r="B98" t="s">
        <v>115</v>
      </c>
      <c r="C98" t="s">
        <v>197</v>
      </c>
      <c r="D98" t="s">
        <v>272</v>
      </c>
      <c r="E98" t="s">
        <v>205</v>
      </c>
      <c r="F98" t="s">
        <v>238</v>
      </c>
      <c r="G98" t="s">
        <v>210</v>
      </c>
      <c r="H98" t="s">
        <v>226</v>
      </c>
      <c r="J98" t="s">
        <v>203</v>
      </c>
      <c r="K98" t="s">
        <v>207</v>
      </c>
      <c r="M98">
        <v>97</v>
      </c>
    </row>
    <row r="99" spans="1:13" x14ac:dyDescent="0.15">
      <c r="A99" t="s">
        <v>144</v>
      </c>
      <c r="B99" t="s">
        <v>420</v>
      </c>
      <c r="C99" t="s">
        <v>197</v>
      </c>
      <c r="D99" t="s">
        <v>198</v>
      </c>
      <c r="E99" t="s">
        <v>205</v>
      </c>
      <c r="F99" t="s">
        <v>292</v>
      </c>
      <c r="G99" t="s">
        <v>266</v>
      </c>
      <c r="H99" t="s">
        <v>226</v>
      </c>
      <c r="J99" t="s">
        <v>203</v>
      </c>
      <c r="K99" t="s">
        <v>207</v>
      </c>
      <c r="M99">
        <v>98</v>
      </c>
    </row>
    <row r="100" spans="1:13" x14ac:dyDescent="0.15">
      <c r="A100" t="s">
        <v>419</v>
      </c>
      <c r="B100" t="s">
        <v>418</v>
      </c>
      <c r="C100" t="s">
        <v>197</v>
      </c>
      <c r="D100" t="s">
        <v>198</v>
      </c>
      <c r="E100" t="s">
        <v>212</v>
      </c>
      <c r="F100" t="s">
        <v>293</v>
      </c>
      <c r="G100" t="s">
        <v>266</v>
      </c>
      <c r="H100" t="s">
        <v>226</v>
      </c>
      <c r="I100" t="s">
        <v>195</v>
      </c>
      <c r="J100" t="s">
        <v>203</v>
      </c>
      <c r="K100" t="s">
        <v>207</v>
      </c>
      <c r="M100">
        <v>99</v>
      </c>
    </row>
    <row r="101" spans="1:13" x14ac:dyDescent="0.15">
      <c r="A101" t="s">
        <v>294</v>
      </c>
      <c r="B101" t="s">
        <v>295</v>
      </c>
      <c r="C101" t="s">
        <v>197</v>
      </c>
      <c r="D101" t="s">
        <v>198</v>
      </c>
      <c r="E101" t="s">
        <v>291</v>
      </c>
      <c r="F101" t="s">
        <v>291</v>
      </c>
      <c r="G101" t="s">
        <v>266</v>
      </c>
      <c r="H101" t="s">
        <v>226</v>
      </c>
      <c r="I101" t="s">
        <v>195</v>
      </c>
      <c r="J101" t="s">
        <v>203</v>
      </c>
      <c r="K101" t="s">
        <v>207</v>
      </c>
      <c r="M101">
        <v>100</v>
      </c>
    </row>
    <row r="102" spans="1:13" x14ac:dyDescent="0.15">
      <c r="A102" t="s">
        <v>296</v>
      </c>
      <c r="B102" t="s">
        <v>70</v>
      </c>
      <c r="C102" t="s">
        <v>197</v>
      </c>
      <c r="D102" t="s">
        <v>198</v>
      </c>
      <c r="E102" t="s">
        <v>229</v>
      </c>
      <c r="F102" t="s">
        <v>297</v>
      </c>
      <c r="G102" t="s">
        <v>266</v>
      </c>
      <c r="H102" t="s">
        <v>226</v>
      </c>
      <c r="J102" t="s">
        <v>203</v>
      </c>
      <c r="K102" t="s">
        <v>217</v>
      </c>
      <c r="M102">
        <v>101</v>
      </c>
    </row>
    <row r="103" spans="1:13" x14ac:dyDescent="0.15">
      <c r="A103" t="s">
        <v>298</v>
      </c>
      <c r="B103" t="s">
        <v>299</v>
      </c>
      <c r="C103" t="s">
        <v>197</v>
      </c>
      <c r="D103" t="s">
        <v>198</v>
      </c>
      <c r="E103" t="s">
        <v>139</v>
      </c>
      <c r="F103" t="s">
        <v>265</v>
      </c>
      <c r="G103" t="s">
        <v>266</v>
      </c>
      <c r="H103" t="s">
        <v>226</v>
      </c>
      <c r="J103" t="s">
        <v>203</v>
      </c>
      <c r="K103" t="s">
        <v>204</v>
      </c>
      <c r="M103">
        <v>102</v>
      </c>
    </row>
    <row r="104" spans="1:13" x14ac:dyDescent="0.15">
      <c r="A104" t="s">
        <v>43</v>
      </c>
      <c r="B104" t="s">
        <v>44</v>
      </c>
      <c r="C104" t="s">
        <v>197</v>
      </c>
      <c r="D104" t="s">
        <v>198</v>
      </c>
      <c r="E104" t="s">
        <v>139</v>
      </c>
      <c r="F104" t="s">
        <v>268</v>
      </c>
      <c r="G104" t="s">
        <v>266</v>
      </c>
      <c r="H104" t="s">
        <v>226</v>
      </c>
      <c r="J104" t="s">
        <v>203</v>
      </c>
      <c r="K104" t="s">
        <v>204</v>
      </c>
      <c r="M104">
        <v>103</v>
      </c>
    </row>
    <row r="105" spans="1:13" x14ac:dyDescent="0.15">
      <c r="A105" t="s">
        <v>300</v>
      </c>
      <c r="B105" t="s">
        <v>71</v>
      </c>
      <c r="C105" t="s">
        <v>197</v>
      </c>
      <c r="D105" t="s">
        <v>198</v>
      </c>
      <c r="E105" t="s">
        <v>288</v>
      </c>
      <c r="F105" t="s">
        <v>288</v>
      </c>
      <c r="G105" t="s">
        <v>266</v>
      </c>
      <c r="H105" t="s">
        <v>226</v>
      </c>
      <c r="I105" t="s">
        <v>195</v>
      </c>
      <c r="J105" t="s">
        <v>203</v>
      </c>
      <c r="K105" t="s">
        <v>207</v>
      </c>
      <c r="M105">
        <v>104</v>
      </c>
    </row>
    <row r="106" spans="1:13" x14ac:dyDescent="0.15">
      <c r="A106" t="s">
        <v>417</v>
      </c>
      <c r="B106" t="s">
        <v>416</v>
      </c>
      <c r="C106" t="s">
        <v>197</v>
      </c>
      <c r="D106" t="s">
        <v>198</v>
      </c>
      <c r="E106" t="s">
        <v>205</v>
      </c>
      <c r="F106" t="s">
        <v>238</v>
      </c>
      <c r="G106" t="s">
        <v>266</v>
      </c>
      <c r="H106" t="s">
        <v>226</v>
      </c>
      <c r="J106" t="s">
        <v>203</v>
      </c>
      <c r="K106" t="s">
        <v>207</v>
      </c>
      <c r="M106">
        <v>105</v>
      </c>
    </row>
    <row r="107" spans="1:13" x14ac:dyDescent="0.15">
      <c r="A107" t="s">
        <v>56</v>
      </c>
      <c r="B107" t="s">
        <v>57</v>
      </c>
      <c r="C107" t="s">
        <v>197</v>
      </c>
      <c r="D107" t="s">
        <v>198</v>
      </c>
      <c r="E107" t="s">
        <v>139</v>
      </c>
      <c r="F107" t="s">
        <v>268</v>
      </c>
      <c r="G107" t="s">
        <v>266</v>
      </c>
      <c r="H107" t="s">
        <v>226</v>
      </c>
      <c r="J107" t="s">
        <v>203</v>
      </c>
      <c r="K107" t="s">
        <v>204</v>
      </c>
      <c r="M107">
        <v>106</v>
      </c>
    </row>
    <row r="108" spans="1:13" x14ac:dyDescent="0.15">
      <c r="A108" t="s">
        <v>301</v>
      </c>
      <c r="B108" t="s">
        <v>414</v>
      </c>
      <c r="C108" t="s">
        <v>197</v>
      </c>
      <c r="D108" t="s">
        <v>272</v>
      </c>
      <c r="E108" t="s">
        <v>205</v>
      </c>
      <c r="F108" t="s">
        <v>225</v>
      </c>
      <c r="G108" t="s">
        <v>210</v>
      </c>
      <c r="H108" t="s">
        <v>226</v>
      </c>
      <c r="J108" t="s">
        <v>203</v>
      </c>
      <c r="K108" t="s">
        <v>207</v>
      </c>
      <c r="M108">
        <v>107</v>
      </c>
    </row>
    <row r="109" spans="1:13" x14ac:dyDescent="0.15">
      <c r="A109" t="s">
        <v>414</v>
      </c>
      <c r="B109" t="s">
        <v>414</v>
      </c>
      <c r="C109" t="s">
        <v>197</v>
      </c>
      <c r="D109" t="s">
        <v>272</v>
      </c>
      <c r="E109" t="s">
        <v>205</v>
      </c>
      <c r="F109" t="s">
        <v>225</v>
      </c>
      <c r="G109" t="s">
        <v>210</v>
      </c>
      <c r="H109" t="s">
        <v>226</v>
      </c>
      <c r="J109" t="s">
        <v>203</v>
      </c>
      <c r="K109" t="s">
        <v>207</v>
      </c>
      <c r="M109">
        <v>108</v>
      </c>
    </row>
    <row r="110" spans="1:13" x14ac:dyDescent="0.15">
      <c r="A110" t="s">
        <v>302</v>
      </c>
      <c r="B110" t="s">
        <v>302</v>
      </c>
      <c r="C110" t="s">
        <v>197</v>
      </c>
      <c r="D110" t="s">
        <v>272</v>
      </c>
      <c r="E110" t="s">
        <v>205</v>
      </c>
      <c r="F110" t="s">
        <v>303</v>
      </c>
      <c r="G110" t="s">
        <v>210</v>
      </c>
      <c r="H110" t="s">
        <v>226</v>
      </c>
      <c r="J110" t="s">
        <v>203</v>
      </c>
      <c r="K110" t="s">
        <v>207</v>
      </c>
      <c r="M110">
        <v>109</v>
      </c>
    </row>
    <row r="111" spans="1:13" x14ac:dyDescent="0.15">
      <c r="A111" t="s">
        <v>304</v>
      </c>
      <c r="B111" t="s">
        <v>302</v>
      </c>
      <c r="C111" t="s">
        <v>197</v>
      </c>
      <c r="D111" t="s">
        <v>272</v>
      </c>
      <c r="E111" t="s">
        <v>205</v>
      </c>
      <c r="F111" t="s">
        <v>303</v>
      </c>
      <c r="G111" t="s">
        <v>210</v>
      </c>
      <c r="H111" t="s">
        <v>226</v>
      </c>
      <c r="J111" t="s">
        <v>203</v>
      </c>
      <c r="K111" t="s">
        <v>207</v>
      </c>
      <c r="M111">
        <v>110</v>
      </c>
    </row>
    <row r="112" spans="1:13" x14ac:dyDescent="0.15">
      <c r="A112" t="s">
        <v>415</v>
      </c>
      <c r="B112" t="s">
        <v>414</v>
      </c>
      <c r="C112" t="s">
        <v>197</v>
      </c>
      <c r="D112" t="s">
        <v>272</v>
      </c>
      <c r="E112" t="s">
        <v>205</v>
      </c>
      <c r="F112" t="s">
        <v>225</v>
      </c>
      <c r="G112" t="s">
        <v>210</v>
      </c>
      <c r="H112" t="s">
        <v>226</v>
      </c>
      <c r="J112" t="s">
        <v>203</v>
      </c>
      <c r="K112" t="s">
        <v>207</v>
      </c>
      <c r="M112">
        <v>111</v>
      </c>
    </row>
    <row r="113" spans="1:13" x14ac:dyDescent="0.15">
      <c r="A113" t="s">
        <v>305</v>
      </c>
      <c r="B113" t="s">
        <v>166</v>
      </c>
      <c r="C113" t="s">
        <v>227</v>
      </c>
      <c r="D113" t="s">
        <v>306</v>
      </c>
      <c r="E113" t="s">
        <v>69</v>
      </c>
      <c r="F113" t="s">
        <v>69</v>
      </c>
      <c r="G113" t="s">
        <v>210</v>
      </c>
      <c r="H113" t="s">
        <v>216</v>
      </c>
      <c r="J113" t="s">
        <v>307</v>
      </c>
      <c r="K113" t="s">
        <v>217</v>
      </c>
      <c r="M113">
        <v>112</v>
      </c>
    </row>
    <row r="114" spans="1:13" x14ac:dyDescent="0.15">
      <c r="A114" t="s">
        <v>22</v>
      </c>
      <c r="B114" t="s">
        <v>23</v>
      </c>
      <c r="C114" t="s">
        <v>213</v>
      </c>
      <c r="D114" t="s">
        <v>214</v>
      </c>
      <c r="E114" t="s">
        <v>413</v>
      </c>
      <c r="F114" t="s">
        <v>308</v>
      </c>
      <c r="G114" t="s">
        <v>266</v>
      </c>
      <c r="H114" t="s">
        <v>216</v>
      </c>
      <c r="J114" t="s">
        <v>203</v>
      </c>
      <c r="K114" t="s">
        <v>217</v>
      </c>
      <c r="M114">
        <v>113</v>
      </c>
    </row>
    <row r="115" spans="1:13" x14ac:dyDescent="0.15">
      <c r="A115" t="s">
        <v>412</v>
      </c>
      <c r="B115" t="s">
        <v>411</v>
      </c>
      <c r="C115" t="s">
        <v>227</v>
      </c>
      <c r="D115" t="s">
        <v>228</v>
      </c>
      <c r="E115" t="s">
        <v>229</v>
      </c>
      <c r="F115" t="s">
        <v>230</v>
      </c>
      <c r="G115" t="s">
        <v>266</v>
      </c>
      <c r="H115" t="s">
        <v>226</v>
      </c>
      <c r="J115" t="s">
        <v>203</v>
      </c>
      <c r="K115" t="s">
        <v>217</v>
      </c>
      <c r="M115">
        <v>114</v>
      </c>
    </row>
    <row r="116" spans="1:13" x14ac:dyDescent="0.15">
      <c r="A116" t="s">
        <v>309</v>
      </c>
      <c r="B116" t="s">
        <v>310</v>
      </c>
      <c r="C116" t="s">
        <v>197</v>
      </c>
      <c r="D116" t="s">
        <v>198</v>
      </c>
      <c r="E116" t="s">
        <v>288</v>
      </c>
      <c r="F116" t="s">
        <v>288</v>
      </c>
      <c r="G116" t="s">
        <v>266</v>
      </c>
      <c r="H116" t="s">
        <v>226</v>
      </c>
      <c r="I116" t="s">
        <v>195</v>
      </c>
      <c r="J116" t="s">
        <v>203</v>
      </c>
      <c r="K116" t="s">
        <v>207</v>
      </c>
      <c r="M116">
        <v>115</v>
      </c>
    </row>
    <row r="117" spans="1:13" x14ac:dyDescent="0.15">
      <c r="A117" t="s">
        <v>410</v>
      </c>
      <c r="B117" t="s">
        <v>409</v>
      </c>
      <c r="C117" t="s">
        <v>197</v>
      </c>
      <c r="D117" t="s">
        <v>198</v>
      </c>
      <c r="E117" t="s">
        <v>199</v>
      </c>
      <c r="F117" t="s">
        <v>311</v>
      </c>
      <c r="G117" t="s">
        <v>266</v>
      </c>
      <c r="H117" t="s">
        <v>226</v>
      </c>
      <c r="I117" t="s">
        <v>195</v>
      </c>
      <c r="J117" t="s">
        <v>203</v>
      </c>
      <c r="K117" t="s">
        <v>204</v>
      </c>
      <c r="M117">
        <v>116</v>
      </c>
    </row>
    <row r="118" spans="1:13" x14ac:dyDescent="0.15">
      <c r="A118" t="s">
        <v>32</v>
      </c>
      <c r="B118" t="s">
        <v>33</v>
      </c>
      <c r="C118" t="s">
        <v>197</v>
      </c>
      <c r="D118" t="s">
        <v>198</v>
      </c>
      <c r="E118" t="s">
        <v>232</v>
      </c>
      <c r="F118" t="s">
        <v>408</v>
      </c>
      <c r="G118" t="s">
        <v>266</v>
      </c>
      <c r="H118" t="s">
        <v>407</v>
      </c>
      <c r="J118" t="s">
        <v>203</v>
      </c>
      <c r="K118" t="s">
        <v>207</v>
      </c>
      <c r="M118">
        <v>117</v>
      </c>
    </row>
    <row r="119" spans="1:13" x14ac:dyDescent="0.15">
      <c r="A119" t="s">
        <v>312</v>
      </c>
      <c r="B119" t="s">
        <v>313</v>
      </c>
      <c r="C119" t="s">
        <v>227</v>
      </c>
      <c r="D119" t="s">
        <v>228</v>
      </c>
      <c r="E119" t="s">
        <v>229</v>
      </c>
      <c r="F119" t="s">
        <v>230</v>
      </c>
      <c r="G119" t="s">
        <v>266</v>
      </c>
      <c r="H119" t="s">
        <v>226</v>
      </c>
      <c r="J119" t="s">
        <v>203</v>
      </c>
      <c r="K119" t="s">
        <v>217</v>
      </c>
      <c r="M119">
        <v>118</v>
      </c>
    </row>
    <row r="120" spans="1:13" x14ac:dyDescent="0.15">
      <c r="A120" t="s">
        <v>28</v>
      </c>
      <c r="B120" t="s">
        <v>29</v>
      </c>
      <c r="C120" t="s">
        <v>197</v>
      </c>
      <c r="D120" t="s">
        <v>198</v>
      </c>
      <c r="E120" t="s">
        <v>139</v>
      </c>
      <c r="F120" t="s">
        <v>265</v>
      </c>
      <c r="G120" t="s">
        <v>266</v>
      </c>
      <c r="H120" t="s">
        <v>226</v>
      </c>
      <c r="J120" t="s">
        <v>203</v>
      </c>
      <c r="K120" t="s">
        <v>204</v>
      </c>
      <c r="M120">
        <v>119</v>
      </c>
    </row>
    <row r="121" spans="1:13" x14ac:dyDescent="0.15">
      <c r="A121" t="s">
        <v>406</v>
      </c>
      <c r="B121" t="s">
        <v>405</v>
      </c>
      <c r="C121" t="s">
        <v>227</v>
      </c>
      <c r="D121" t="s">
        <v>228</v>
      </c>
      <c r="E121" t="s">
        <v>229</v>
      </c>
      <c r="F121" t="s">
        <v>230</v>
      </c>
      <c r="G121" t="s">
        <v>266</v>
      </c>
      <c r="H121" t="s">
        <v>226</v>
      </c>
      <c r="J121" t="s">
        <v>203</v>
      </c>
      <c r="K121" t="s">
        <v>217</v>
      </c>
      <c r="M121">
        <v>120</v>
      </c>
    </row>
    <row r="122" spans="1:13" x14ac:dyDescent="0.15">
      <c r="A122" t="s">
        <v>47</v>
      </c>
      <c r="B122" t="s">
        <v>48</v>
      </c>
      <c r="C122" t="s">
        <v>197</v>
      </c>
      <c r="D122" t="s">
        <v>198</v>
      </c>
      <c r="E122" t="s">
        <v>288</v>
      </c>
      <c r="F122" t="s">
        <v>288</v>
      </c>
      <c r="G122" t="s">
        <v>266</v>
      </c>
      <c r="H122" t="s">
        <v>226</v>
      </c>
      <c r="I122" t="s">
        <v>195</v>
      </c>
      <c r="J122" t="s">
        <v>203</v>
      </c>
      <c r="K122" t="s">
        <v>207</v>
      </c>
      <c r="M122">
        <v>121</v>
      </c>
    </row>
    <row r="123" spans="1:13" x14ac:dyDescent="0.15">
      <c r="A123" t="s">
        <v>404</v>
      </c>
      <c r="B123" t="s">
        <v>403</v>
      </c>
      <c r="C123" t="s">
        <v>197</v>
      </c>
      <c r="D123" t="s">
        <v>198</v>
      </c>
      <c r="E123" t="s">
        <v>205</v>
      </c>
      <c r="F123" t="s">
        <v>225</v>
      </c>
      <c r="G123" t="s">
        <v>266</v>
      </c>
      <c r="H123" t="s">
        <v>226</v>
      </c>
      <c r="J123" t="s">
        <v>203</v>
      </c>
      <c r="K123" t="s">
        <v>207</v>
      </c>
      <c r="M123">
        <v>122</v>
      </c>
    </row>
    <row r="124" spans="1:13" x14ac:dyDescent="0.15">
      <c r="A124" t="s">
        <v>24</v>
      </c>
      <c r="B124" t="s">
        <v>25</v>
      </c>
      <c r="C124" t="s">
        <v>197</v>
      </c>
      <c r="D124" t="s">
        <v>198</v>
      </c>
      <c r="E124" t="s">
        <v>205</v>
      </c>
      <c r="F124" t="s">
        <v>235</v>
      </c>
      <c r="G124" t="s">
        <v>266</v>
      </c>
      <c r="H124" t="s">
        <v>236</v>
      </c>
      <c r="J124" t="s">
        <v>203</v>
      </c>
      <c r="K124" t="s">
        <v>207</v>
      </c>
      <c r="M124">
        <v>123</v>
      </c>
    </row>
    <row r="125" spans="1:13" x14ac:dyDescent="0.15">
      <c r="A125" t="s">
        <v>154</v>
      </c>
      <c r="B125" t="s">
        <v>155</v>
      </c>
      <c r="C125" t="s">
        <v>197</v>
      </c>
      <c r="D125" t="s">
        <v>198</v>
      </c>
      <c r="E125" t="s">
        <v>205</v>
      </c>
      <c r="F125" t="s">
        <v>303</v>
      </c>
      <c r="G125" t="s">
        <v>266</v>
      </c>
      <c r="H125" t="s">
        <v>226</v>
      </c>
      <c r="J125" t="s">
        <v>203</v>
      </c>
      <c r="K125" t="s">
        <v>207</v>
      </c>
      <c r="M125">
        <v>124</v>
      </c>
    </row>
    <row r="126" spans="1:13" x14ac:dyDescent="0.15">
      <c r="A126" t="s">
        <v>20</v>
      </c>
      <c r="B126" t="s">
        <v>21</v>
      </c>
      <c r="C126" t="s">
        <v>197</v>
      </c>
      <c r="D126" t="s">
        <v>198</v>
      </c>
      <c r="E126" t="s">
        <v>232</v>
      </c>
      <c r="F126" t="s">
        <v>314</v>
      </c>
      <c r="G126" t="s">
        <v>266</v>
      </c>
      <c r="H126" t="s">
        <v>315</v>
      </c>
      <c r="J126" t="s">
        <v>203</v>
      </c>
      <c r="K126" t="s">
        <v>207</v>
      </c>
      <c r="M126">
        <v>125</v>
      </c>
    </row>
    <row r="127" spans="1:13" x14ac:dyDescent="0.15">
      <c r="A127" t="s">
        <v>316</v>
      </c>
      <c r="B127" t="s">
        <v>317</v>
      </c>
      <c r="C127" t="s">
        <v>197</v>
      </c>
      <c r="D127" t="s">
        <v>198</v>
      </c>
      <c r="E127" t="s">
        <v>288</v>
      </c>
      <c r="F127" t="s">
        <v>288</v>
      </c>
      <c r="G127" t="s">
        <v>266</v>
      </c>
      <c r="H127" t="s">
        <v>226</v>
      </c>
      <c r="I127" t="s">
        <v>195</v>
      </c>
      <c r="J127" t="s">
        <v>203</v>
      </c>
      <c r="K127" t="s">
        <v>207</v>
      </c>
      <c r="M127">
        <v>126</v>
      </c>
    </row>
    <row r="128" spans="1:13" x14ac:dyDescent="0.15">
      <c r="A128" t="s">
        <v>402</v>
      </c>
      <c r="B128" t="s">
        <v>401</v>
      </c>
      <c r="C128" t="s">
        <v>197</v>
      </c>
      <c r="D128" t="s">
        <v>198</v>
      </c>
      <c r="E128" t="s">
        <v>199</v>
      </c>
      <c r="F128" t="s">
        <v>311</v>
      </c>
      <c r="G128" t="s">
        <v>266</v>
      </c>
      <c r="H128" t="s">
        <v>226</v>
      </c>
      <c r="I128" t="s">
        <v>195</v>
      </c>
      <c r="J128" t="s">
        <v>203</v>
      </c>
      <c r="K128" t="s">
        <v>204</v>
      </c>
      <c r="M128">
        <v>127</v>
      </c>
    </row>
    <row r="129" spans="1:13" x14ac:dyDescent="0.15">
      <c r="A129" t="s">
        <v>149</v>
      </c>
      <c r="B129" t="s">
        <v>150</v>
      </c>
      <c r="C129" t="s">
        <v>197</v>
      </c>
      <c r="D129" t="s">
        <v>198</v>
      </c>
      <c r="E129" t="s">
        <v>318</v>
      </c>
      <c r="F129" t="s">
        <v>318</v>
      </c>
      <c r="G129" t="s">
        <v>266</v>
      </c>
      <c r="H129" t="s">
        <v>226</v>
      </c>
      <c r="J129" t="s">
        <v>203</v>
      </c>
      <c r="K129" t="s">
        <v>207</v>
      </c>
      <c r="M129">
        <v>128</v>
      </c>
    </row>
    <row r="130" spans="1:13" x14ac:dyDescent="0.15">
      <c r="A130" t="s">
        <v>400</v>
      </c>
      <c r="B130" t="s">
        <v>72</v>
      </c>
      <c r="C130" t="s">
        <v>197</v>
      </c>
      <c r="D130" t="s">
        <v>198</v>
      </c>
      <c r="E130" t="s">
        <v>395</v>
      </c>
      <c r="F130" t="s">
        <v>395</v>
      </c>
      <c r="G130" t="s">
        <v>266</v>
      </c>
      <c r="H130" t="s">
        <v>226</v>
      </c>
      <c r="I130" t="s">
        <v>195</v>
      </c>
      <c r="J130" t="s">
        <v>203</v>
      </c>
      <c r="K130" t="s">
        <v>207</v>
      </c>
      <c r="M130">
        <v>129</v>
      </c>
    </row>
    <row r="131" spans="1:13" x14ac:dyDescent="0.15">
      <c r="A131" t="s">
        <v>50</v>
      </c>
      <c r="B131" t="s">
        <v>51</v>
      </c>
      <c r="C131" t="s">
        <v>197</v>
      </c>
      <c r="D131" t="s">
        <v>198</v>
      </c>
      <c r="E131" t="s">
        <v>222</v>
      </c>
      <c r="F131" t="s">
        <v>223</v>
      </c>
      <c r="G131" t="s">
        <v>266</v>
      </c>
      <c r="H131" t="s">
        <v>226</v>
      </c>
      <c r="I131" t="s">
        <v>195</v>
      </c>
      <c r="J131" t="s">
        <v>203</v>
      </c>
      <c r="K131" t="s">
        <v>207</v>
      </c>
      <c r="M131">
        <v>130</v>
      </c>
    </row>
    <row r="132" spans="1:13" x14ac:dyDescent="0.15">
      <c r="A132" t="s">
        <v>147</v>
      </c>
      <c r="B132" t="s">
        <v>148</v>
      </c>
      <c r="C132" t="s">
        <v>197</v>
      </c>
      <c r="D132" t="s">
        <v>198</v>
      </c>
      <c r="E132" t="s">
        <v>319</v>
      </c>
      <c r="F132" t="s">
        <v>319</v>
      </c>
      <c r="G132" t="s">
        <v>266</v>
      </c>
      <c r="H132" t="s">
        <v>226</v>
      </c>
      <c r="J132" t="s">
        <v>203</v>
      </c>
      <c r="K132" t="s">
        <v>207</v>
      </c>
      <c r="M132">
        <v>131</v>
      </c>
    </row>
    <row r="133" spans="1:13" x14ac:dyDescent="0.15">
      <c r="A133" t="s">
        <v>399</v>
      </c>
      <c r="B133" t="s">
        <v>189</v>
      </c>
      <c r="C133" t="s">
        <v>197</v>
      </c>
      <c r="D133" t="s">
        <v>198</v>
      </c>
      <c r="E133" t="s">
        <v>395</v>
      </c>
      <c r="F133" t="s">
        <v>320</v>
      </c>
      <c r="G133" t="s">
        <v>266</v>
      </c>
      <c r="H133" t="s">
        <v>226</v>
      </c>
      <c r="I133" t="s">
        <v>195</v>
      </c>
      <c r="J133" t="s">
        <v>203</v>
      </c>
      <c r="K133" t="s">
        <v>204</v>
      </c>
      <c r="M133">
        <v>132</v>
      </c>
    </row>
    <row r="134" spans="1:13" x14ac:dyDescent="0.15">
      <c r="A134" t="s">
        <v>170</v>
      </c>
      <c r="B134" t="s">
        <v>170</v>
      </c>
      <c r="C134" t="s">
        <v>213</v>
      </c>
      <c r="D134" t="s">
        <v>321</v>
      </c>
      <c r="E134" t="s">
        <v>170</v>
      </c>
      <c r="F134" t="s">
        <v>322</v>
      </c>
      <c r="G134" t="s">
        <v>210</v>
      </c>
      <c r="H134" t="s">
        <v>216</v>
      </c>
      <c r="J134" t="s">
        <v>323</v>
      </c>
      <c r="K134" t="s">
        <v>217</v>
      </c>
      <c r="M134">
        <v>133</v>
      </c>
    </row>
    <row r="135" spans="1:13" x14ac:dyDescent="0.15">
      <c r="A135" t="s">
        <v>152</v>
      </c>
      <c r="B135" t="s">
        <v>152</v>
      </c>
      <c r="C135" t="s">
        <v>227</v>
      </c>
      <c r="D135" t="s">
        <v>306</v>
      </c>
      <c r="E135" t="s">
        <v>152</v>
      </c>
      <c r="F135" t="s">
        <v>152</v>
      </c>
      <c r="G135" t="s">
        <v>210</v>
      </c>
      <c r="H135" t="s">
        <v>216</v>
      </c>
      <c r="J135" t="s">
        <v>323</v>
      </c>
      <c r="K135" t="s">
        <v>217</v>
      </c>
      <c r="M135">
        <v>134</v>
      </c>
    </row>
    <row r="136" spans="1:13" x14ac:dyDescent="0.15">
      <c r="A136" t="s">
        <v>151</v>
      </c>
      <c r="B136" t="s">
        <v>151</v>
      </c>
      <c r="C136" t="s">
        <v>227</v>
      </c>
      <c r="D136" t="s">
        <v>306</v>
      </c>
      <c r="E136" t="s">
        <v>151</v>
      </c>
      <c r="F136" t="s">
        <v>151</v>
      </c>
      <c r="G136" t="s">
        <v>210</v>
      </c>
      <c r="H136" t="s">
        <v>216</v>
      </c>
      <c r="J136" t="s">
        <v>323</v>
      </c>
      <c r="K136" t="s">
        <v>217</v>
      </c>
      <c r="M136">
        <v>135</v>
      </c>
    </row>
    <row r="137" spans="1:13" x14ac:dyDescent="0.15">
      <c r="A137" t="s">
        <v>69</v>
      </c>
      <c r="B137" t="s">
        <v>69</v>
      </c>
      <c r="C137" t="s">
        <v>227</v>
      </c>
      <c r="D137" t="s">
        <v>306</v>
      </c>
      <c r="E137" t="s">
        <v>69</v>
      </c>
      <c r="F137" t="s">
        <v>69</v>
      </c>
      <c r="G137" t="s">
        <v>210</v>
      </c>
      <c r="H137" t="s">
        <v>216</v>
      </c>
      <c r="J137" t="s">
        <v>323</v>
      </c>
      <c r="K137" t="s">
        <v>217</v>
      </c>
      <c r="M137">
        <v>136</v>
      </c>
    </row>
    <row r="138" spans="1:13" x14ac:dyDescent="0.15">
      <c r="A138" t="s">
        <v>324</v>
      </c>
      <c r="B138" t="s">
        <v>325</v>
      </c>
      <c r="C138" t="s">
        <v>227</v>
      </c>
      <c r="D138" t="s">
        <v>306</v>
      </c>
      <c r="E138" t="s">
        <v>69</v>
      </c>
      <c r="F138" t="s">
        <v>69</v>
      </c>
      <c r="G138" t="s">
        <v>210</v>
      </c>
      <c r="H138" t="s">
        <v>216</v>
      </c>
      <c r="J138" t="s">
        <v>203</v>
      </c>
      <c r="K138" t="s">
        <v>217</v>
      </c>
      <c r="M138">
        <v>137</v>
      </c>
    </row>
    <row r="139" spans="1:13" x14ac:dyDescent="0.15">
      <c r="A139" t="s">
        <v>140</v>
      </c>
      <c r="B139" t="s">
        <v>140</v>
      </c>
      <c r="C139" t="s">
        <v>227</v>
      </c>
      <c r="D139" t="s">
        <v>306</v>
      </c>
      <c r="E139" t="s">
        <v>69</v>
      </c>
      <c r="F139" t="s">
        <v>69</v>
      </c>
      <c r="G139" t="s">
        <v>210</v>
      </c>
      <c r="H139" t="s">
        <v>216</v>
      </c>
      <c r="J139" t="s">
        <v>307</v>
      </c>
      <c r="K139" t="s">
        <v>217</v>
      </c>
      <c r="M139">
        <v>138</v>
      </c>
    </row>
    <row r="140" spans="1:13" x14ac:dyDescent="0.15">
      <c r="A140" t="s">
        <v>141</v>
      </c>
      <c r="B140" t="s">
        <v>141</v>
      </c>
      <c r="C140" t="s">
        <v>227</v>
      </c>
      <c r="D140" t="s">
        <v>306</v>
      </c>
      <c r="E140" t="s">
        <v>69</v>
      </c>
      <c r="F140" t="s">
        <v>69</v>
      </c>
      <c r="G140" t="s">
        <v>210</v>
      </c>
      <c r="H140" t="s">
        <v>216</v>
      </c>
      <c r="J140" t="s">
        <v>203</v>
      </c>
      <c r="K140" t="s">
        <v>217</v>
      </c>
      <c r="M140">
        <v>139</v>
      </c>
    </row>
    <row r="141" spans="1:13" x14ac:dyDescent="0.15">
      <c r="A141" t="s">
        <v>326</v>
      </c>
      <c r="B141" t="s">
        <v>326</v>
      </c>
      <c r="C141" t="s">
        <v>227</v>
      </c>
      <c r="D141" t="s">
        <v>306</v>
      </c>
      <c r="E141" t="s">
        <v>69</v>
      </c>
      <c r="F141" t="s">
        <v>69</v>
      </c>
      <c r="G141" t="s">
        <v>210</v>
      </c>
      <c r="H141" t="s">
        <v>216</v>
      </c>
      <c r="J141" t="s">
        <v>307</v>
      </c>
      <c r="K141" t="s">
        <v>217</v>
      </c>
      <c r="M141">
        <v>140</v>
      </c>
    </row>
    <row r="142" spans="1:13" x14ac:dyDescent="0.15">
      <c r="A142" t="s">
        <v>327</v>
      </c>
      <c r="B142" t="s">
        <v>327</v>
      </c>
      <c r="C142" t="s">
        <v>227</v>
      </c>
      <c r="D142" t="s">
        <v>306</v>
      </c>
      <c r="E142" t="s">
        <v>328</v>
      </c>
      <c r="F142" t="s">
        <v>328</v>
      </c>
      <c r="G142" t="s">
        <v>210</v>
      </c>
      <c r="H142" t="s">
        <v>216</v>
      </c>
      <c r="J142" t="s">
        <v>203</v>
      </c>
      <c r="K142" t="s">
        <v>217</v>
      </c>
      <c r="M142">
        <v>141</v>
      </c>
    </row>
    <row r="143" spans="1:13" x14ac:dyDescent="0.15">
      <c r="A143" t="s">
        <v>329</v>
      </c>
      <c r="B143" t="s">
        <v>329</v>
      </c>
      <c r="C143" t="s">
        <v>227</v>
      </c>
      <c r="D143" t="s">
        <v>306</v>
      </c>
      <c r="E143" t="s">
        <v>328</v>
      </c>
      <c r="F143" t="s">
        <v>328</v>
      </c>
      <c r="G143" t="s">
        <v>266</v>
      </c>
      <c r="H143" t="s">
        <v>216</v>
      </c>
      <c r="J143" t="s">
        <v>203</v>
      </c>
      <c r="K143" t="s">
        <v>217</v>
      </c>
      <c r="M143">
        <v>142</v>
      </c>
    </row>
    <row r="144" spans="1:13" x14ac:dyDescent="0.15">
      <c r="A144" t="s">
        <v>330</v>
      </c>
      <c r="B144" t="s">
        <v>326</v>
      </c>
      <c r="C144" t="s">
        <v>227</v>
      </c>
      <c r="D144" t="s">
        <v>306</v>
      </c>
      <c r="E144" t="s">
        <v>69</v>
      </c>
      <c r="F144" t="s">
        <v>69</v>
      </c>
      <c r="G144" t="s">
        <v>210</v>
      </c>
      <c r="H144" t="s">
        <v>216</v>
      </c>
      <c r="J144" t="s">
        <v>307</v>
      </c>
      <c r="K144" t="s">
        <v>217</v>
      </c>
      <c r="M144">
        <v>143</v>
      </c>
    </row>
    <row r="145" spans="1:13" x14ac:dyDescent="0.15">
      <c r="A145" t="s">
        <v>113</v>
      </c>
      <c r="B145" t="s">
        <v>113</v>
      </c>
      <c r="C145" t="s">
        <v>197</v>
      </c>
      <c r="D145" t="s">
        <v>272</v>
      </c>
      <c r="E145" t="s">
        <v>205</v>
      </c>
      <c r="F145" t="s">
        <v>331</v>
      </c>
      <c r="G145" t="s">
        <v>210</v>
      </c>
      <c r="H145" t="s">
        <v>226</v>
      </c>
      <c r="J145" t="s">
        <v>203</v>
      </c>
      <c r="K145" t="s">
        <v>207</v>
      </c>
      <c r="M145">
        <v>144</v>
      </c>
    </row>
    <row r="146" spans="1:13" x14ac:dyDescent="0.15">
      <c r="A146" t="s">
        <v>332</v>
      </c>
      <c r="B146" t="s">
        <v>113</v>
      </c>
      <c r="C146" t="s">
        <v>197</v>
      </c>
      <c r="D146" t="s">
        <v>272</v>
      </c>
      <c r="E146" t="s">
        <v>205</v>
      </c>
      <c r="F146" t="s">
        <v>331</v>
      </c>
      <c r="G146" t="s">
        <v>210</v>
      </c>
      <c r="H146" t="s">
        <v>226</v>
      </c>
      <c r="J146" t="s">
        <v>203</v>
      </c>
      <c r="K146" t="s">
        <v>207</v>
      </c>
      <c r="M146">
        <v>145</v>
      </c>
    </row>
    <row r="147" spans="1:13" x14ac:dyDescent="0.15">
      <c r="A147" t="s">
        <v>333</v>
      </c>
      <c r="B147" t="s">
        <v>333</v>
      </c>
      <c r="C147" t="s">
        <v>227</v>
      </c>
      <c r="D147" t="s">
        <v>306</v>
      </c>
      <c r="E147" t="s">
        <v>328</v>
      </c>
      <c r="F147" t="s">
        <v>328</v>
      </c>
      <c r="G147" t="s">
        <v>210</v>
      </c>
      <c r="H147" t="s">
        <v>216</v>
      </c>
      <c r="J147" t="s">
        <v>203</v>
      </c>
      <c r="K147" t="s">
        <v>217</v>
      </c>
      <c r="M147">
        <v>146</v>
      </c>
    </row>
    <row r="148" spans="1:13" x14ac:dyDescent="0.15">
      <c r="A148" t="s">
        <v>398</v>
      </c>
      <c r="B148" t="s">
        <v>398</v>
      </c>
      <c r="C148" t="s">
        <v>227</v>
      </c>
      <c r="D148" t="s">
        <v>306</v>
      </c>
      <c r="E148" t="s">
        <v>69</v>
      </c>
      <c r="F148" t="s">
        <v>69</v>
      </c>
      <c r="G148" t="s">
        <v>202</v>
      </c>
      <c r="H148" t="s">
        <v>216</v>
      </c>
      <c r="J148" t="s">
        <v>203</v>
      </c>
      <c r="K148" t="s">
        <v>217</v>
      </c>
      <c r="M148">
        <v>147</v>
      </c>
    </row>
    <row r="149" spans="1:13" x14ac:dyDescent="0.15">
      <c r="A149" t="s">
        <v>334</v>
      </c>
      <c r="B149" t="s">
        <v>334</v>
      </c>
      <c r="C149" t="s">
        <v>227</v>
      </c>
      <c r="D149" t="s">
        <v>306</v>
      </c>
      <c r="E149" t="s">
        <v>69</v>
      </c>
      <c r="F149" t="s">
        <v>69</v>
      </c>
      <c r="G149" t="s">
        <v>266</v>
      </c>
      <c r="H149" t="s">
        <v>216</v>
      </c>
      <c r="J149" t="s">
        <v>203</v>
      </c>
      <c r="K149" t="s">
        <v>217</v>
      </c>
      <c r="M149">
        <v>148</v>
      </c>
    </row>
    <row r="150" spans="1:13" x14ac:dyDescent="0.15">
      <c r="A150" t="s">
        <v>166</v>
      </c>
      <c r="B150" t="s">
        <v>166</v>
      </c>
      <c r="C150" t="s">
        <v>227</v>
      </c>
      <c r="D150" t="s">
        <v>306</v>
      </c>
      <c r="E150" t="s">
        <v>69</v>
      </c>
      <c r="F150" t="s">
        <v>69</v>
      </c>
      <c r="G150" t="s">
        <v>210</v>
      </c>
      <c r="H150" t="s">
        <v>216</v>
      </c>
      <c r="J150" t="s">
        <v>307</v>
      </c>
      <c r="K150" t="s">
        <v>217</v>
      </c>
      <c r="M150">
        <v>149</v>
      </c>
    </row>
    <row r="151" spans="1:13" x14ac:dyDescent="0.15">
      <c r="A151" t="s">
        <v>167</v>
      </c>
      <c r="B151" t="s">
        <v>167</v>
      </c>
      <c r="C151" t="s">
        <v>227</v>
      </c>
      <c r="D151" t="s">
        <v>306</v>
      </c>
      <c r="E151" t="s">
        <v>69</v>
      </c>
      <c r="F151" t="s">
        <v>69</v>
      </c>
      <c r="G151" t="s">
        <v>529</v>
      </c>
      <c r="H151" t="s">
        <v>216</v>
      </c>
      <c r="J151" t="s">
        <v>307</v>
      </c>
      <c r="K151" t="s">
        <v>217</v>
      </c>
      <c r="M151">
        <v>150</v>
      </c>
    </row>
    <row r="152" spans="1:13" x14ac:dyDescent="0.15">
      <c r="A152" t="s">
        <v>168</v>
      </c>
      <c r="B152" t="s">
        <v>168</v>
      </c>
      <c r="C152" t="s">
        <v>227</v>
      </c>
      <c r="D152" t="s">
        <v>306</v>
      </c>
      <c r="E152" t="s">
        <v>69</v>
      </c>
      <c r="F152" t="s">
        <v>69</v>
      </c>
      <c r="G152" t="s">
        <v>266</v>
      </c>
      <c r="H152" t="s">
        <v>216</v>
      </c>
      <c r="J152" t="s">
        <v>307</v>
      </c>
      <c r="K152" t="s">
        <v>217</v>
      </c>
      <c r="M152">
        <v>151</v>
      </c>
    </row>
    <row r="153" spans="1:13" x14ac:dyDescent="0.15">
      <c r="A153" t="s">
        <v>335</v>
      </c>
      <c r="B153" t="s">
        <v>335</v>
      </c>
      <c r="C153" t="s">
        <v>227</v>
      </c>
      <c r="D153" t="s">
        <v>306</v>
      </c>
      <c r="E153" t="s">
        <v>69</v>
      </c>
      <c r="F153" t="s">
        <v>69</v>
      </c>
      <c r="G153" t="s">
        <v>210</v>
      </c>
      <c r="H153" t="s">
        <v>216</v>
      </c>
      <c r="J153" t="s">
        <v>307</v>
      </c>
      <c r="K153" t="s">
        <v>217</v>
      </c>
      <c r="M153">
        <v>152</v>
      </c>
    </row>
    <row r="154" spans="1:13" x14ac:dyDescent="0.15">
      <c r="A154" t="s">
        <v>336</v>
      </c>
      <c r="B154" t="s">
        <v>398</v>
      </c>
      <c r="C154" t="s">
        <v>227</v>
      </c>
      <c r="D154" t="s">
        <v>306</v>
      </c>
      <c r="E154" t="s">
        <v>69</v>
      </c>
      <c r="F154" t="s">
        <v>69</v>
      </c>
      <c r="G154" t="s">
        <v>202</v>
      </c>
      <c r="H154" t="s">
        <v>216</v>
      </c>
      <c r="J154" t="s">
        <v>203</v>
      </c>
      <c r="K154" t="s">
        <v>217</v>
      </c>
      <c r="M154">
        <v>153</v>
      </c>
    </row>
    <row r="155" spans="1:13" x14ac:dyDescent="0.15">
      <c r="A155" t="s">
        <v>397</v>
      </c>
      <c r="B155" t="s">
        <v>397</v>
      </c>
      <c r="C155" t="s">
        <v>197</v>
      </c>
      <c r="D155" t="s">
        <v>272</v>
      </c>
      <c r="E155" t="s">
        <v>205</v>
      </c>
      <c r="F155" t="s">
        <v>235</v>
      </c>
      <c r="G155" t="s">
        <v>210</v>
      </c>
      <c r="H155" t="s">
        <v>236</v>
      </c>
      <c r="J155" t="s">
        <v>203</v>
      </c>
      <c r="K155" t="s">
        <v>207</v>
      </c>
      <c r="M155">
        <v>154</v>
      </c>
    </row>
    <row r="156" spans="1:13" x14ac:dyDescent="0.15">
      <c r="A156" t="s">
        <v>337</v>
      </c>
      <c r="B156" t="s">
        <v>397</v>
      </c>
      <c r="C156" t="s">
        <v>197</v>
      </c>
      <c r="D156" t="s">
        <v>272</v>
      </c>
      <c r="E156" t="s">
        <v>205</v>
      </c>
      <c r="F156" t="s">
        <v>235</v>
      </c>
      <c r="G156" t="s">
        <v>210</v>
      </c>
      <c r="H156" t="s">
        <v>236</v>
      </c>
      <c r="J156" t="s">
        <v>203</v>
      </c>
      <c r="K156" t="s">
        <v>207</v>
      </c>
      <c r="M156">
        <v>155</v>
      </c>
    </row>
    <row r="157" spans="1:13" x14ac:dyDescent="0.15">
      <c r="A157" t="s">
        <v>338</v>
      </c>
      <c r="B157" t="s">
        <v>338</v>
      </c>
      <c r="C157" t="s">
        <v>197</v>
      </c>
      <c r="D157" t="s">
        <v>272</v>
      </c>
      <c r="E157" t="s">
        <v>205</v>
      </c>
      <c r="F157" t="s">
        <v>235</v>
      </c>
      <c r="G157" t="s">
        <v>210</v>
      </c>
      <c r="H157" t="s">
        <v>396</v>
      </c>
      <c r="J157" t="s">
        <v>203</v>
      </c>
      <c r="K157" t="s">
        <v>207</v>
      </c>
      <c r="M157">
        <v>156</v>
      </c>
    </row>
    <row r="158" spans="1:13" x14ac:dyDescent="0.15">
      <c r="A158" t="s">
        <v>339</v>
      </c>
      <c r="B158" t="s">
        <v>338</v>
      </c>
      <c r="C158" t="s">
        <v>197</v>
      </c>
      <c r="D158" t="s">
        <v>272</v>
      </c>
      <c r="E158" t="s">
        <v>205</v>
      </c>
      <c r="F158" t="s">
        <v>235</v>
      </c>
      <c r="G158" t="s">
        <v>210</v>
      </c>
      <c r="H158" t="s">
        <v>396</v>
      </c>
      <c r="J158" t="s">
        <v>203</v>
      </c>
      <c r="K158" t="s">
        <v>207</v>
      </c>
      <c r="M158">
        <v>157</v>
      </c>
    </row>
    <row r="159" spans="1:13" x14ac:dyDescent="0.15">
      <c r="A159" t="s">
        <v>340</v>
      </c>
      <c r="B159" t="s">
        <v>340</v>
      </c>
      <c r="C159" t="s">
        <v>227</v>
      </c>
      <c r="D159" t="s">
        <v>306</v>
      </c>
      <c r="E159" t="s">
        <v>69</v>
      </c>
      <c r="F159" t="s">
        <v>69</v>
      </c>
      <c r="G159" t="s">
        <v>210</v>
      </c>
      <c r="H159" t="s">
        <v>216</v>
      </c>
      <c r="J159" t="s">
        <v>307</v>
      </c>
      <c r="K159" t="s">
        <v>217</v>
      </c>
      <c r="M159">
        <v>158</v>
      </c>
    </row>
    <row r="160" spans="1:13" x14ac:dyDescent="0.15">
      <c r="A160" t="s">
        <v>341</v>
      </c>
      <c r="B160" t="s">
        <v>341</v>
      </c>
      <c r="C160" t="s">
        <v>227</v>
      </c>
      <c r="D160" t="s">
        <v>306</v>
      </c>
      <c r="E160" t="s">
        <v>69</v>
      </c>
      <c r="F160" t="s">
        <v>69</v>
      </c>
      <c r="G160" t="s">
        <v>529</v>
      </c>
      <c r="H160" t="s">
        <v>216</v>
      </c>
      <c r="J160" t="s">
        <v>307</v>
      </c>
      <c r="K160" t="s">
        <v>217</v>
      </c>
      <c r="M160">
        <v>159</v>
      </c>
    </row>
    <row r="161" spans="1:13" x14ac:dyDescent="0.15">
      <c r="A161" t="s">
        <v>342</v>
      </c>
      <c r="B161" t="s">
        <v>353</v>
      </c>
      <c r="C161" t="s">
        <v>227</v>
      </c>
      <c r="D161" t="s">
        <v>306</v>
      </c>
      <c r="E161" t="s">
        <v>69</v>
      </c>
      <c r="F161" t="s">
        <v>69</v>
      </c>
      <c r="G161" t="s">
        <v>210</v>
      </c>
      <c r="H161" t="s">
        <v>216</v>
      </c>
      <c r="J161" t="s">
        <v>203</v>
      </c>
      <c r="K161" t="s">
        <v>217</v>
      </c>
      <c r="M161">
        <v>160</v>
      </c>
    </row>
    <row r="162" spans="1:13" x14ac:dyDescent="0.15">
      <c r="A162" t="s">
        <v>343</v>
      </c>
      <c r="B162" t="s">
        <v>329</v>
      </c>
      <c r="C162" t="s">
        <v>227</v>
      </c>
      <c r="D162" t="s">
        <v>306</v>
      </c>
      <c r="E162" t="s">
        <v>328</v>
      </c>
      <c r="F162" t="s">
        <v>328</v>
      </c>
      <c r="G162" t="s">
        <v>266</v>
      </c>
      <c r="H162" t="s">
        <v>216</v>
      </c>
      <c r="J162" t="s">
        <v>203</v>
      </c>
      <c r="K162" t="s">
        <v>217</v>
      </c>
      <c r="M162">
        <v>161</v>
      </c>
    </row>
    <row r="163" spans="1:13" x14ac:dyDescent="0.15">
      <c r="A163" t="s">
        <v>344</v>
      </c>
      <c r="B163" t="s">
        <v>334</v>
      </c>
      <c r="C163" t="s">
        <v>227</v>
      </c>
      <c r="D163" t="s">
        <v>306</v>
      </c>
      <c r="E163" t="s">
        <v>69</v>
      </c>
      <c r="F163" t="s">
        <v>69</v>
      </c>
      <c r="G163" t="s">
        <v>266</v>
      </c>
      <c r="H163" t="s">
        <v>216</v>
      </c>
      <c r="J163" t="s">
        <v>203</v>
      </c>
      <c r="K163" t="s">
        <v>217</v>
      </c>
      <c r="M163">
        <v>162</v>
      </c>
    </row>
    <row r="164" spans="1:13" x14ac:dyDescent="0.15">
      <c r="A164" t="s">
        <v>142</v>
      </c>
      <c r="B164" t="s">
        <v>327</v>
      </c>
      <c r="C164" t="s">
        <v>227</v>
      </c>
      <c r="D164" t="s">
        <v>306</v>
      </c>
      <c r="E164" t="s">
        <v>328</v>
      </c>
      <c r="F164" t="s">
        <v>328</v>
      </c>
      <c r="G164" t="s">
        <v>210</v>
      </c>
      <c r="H164" t="s">
        <v>216</v>
      </c>
      <c r="J164" t="s">
        <v>203</v>
      </c>
      <c r="K164" t="s">
        <v>217</v>
      </c>
      <c r="M164">
        <v>163</v>
      </c>
    </row>
  </sheetData>
  <phoneticPr fontId="18"/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3C72-4BB7-479F-B2B0-7A868074FDAF}">
  <sheetPr>
    <tabColor theme="9" tint="0.59999389629810485"/>
  </sheetPr>
  <dimension ref="A1:AZ113"/>
  <sheetViews>
    <sheetView tabSelected="1" zoomScale="85" zoomScaleNormal="85" workbookViewId="0">
      <pane xSplit="5" ySplit="1" topLeftCell="F2" activePane="bottomRight" state="frozen"/>
      <selection pane="topRight" activeCell="F1" sqref="F1"/>
      <selection pane="bottomLeft" activeCell="A2" sqref="A2"/>
      <selection pane="bottomRight" activeCell="F19" sqref="F19"/>
    </sheetView>
  </sheetViews>
  <sheetFormatPr defaultRowHeight="13.5" x14ac:dyDescent="0.15"/>
  <cols>
    <col min="1" max="1" width="8.125" customWidth="1"/>
    <col min="2" max="2" width="11.25" style="16" customWidth="1"/>
    <col min="3" max="3" width="9" style="15"/>
    <col min="5" max="5" width="10.75" customWidth="1"/>
    <col min="6" max="6" width="13.5" customWidth="1"/>
    <col min="8" max="15" width="11.625" customWidth="1"/>
    <col min="16" max="16" width="13.25" bestFit="1" customWidth="1"/>
    <col min="17" max="25" width="5.375" customWidth="1"/>
    <col min="26" max="27" width="3" customWidth="1"/>
    <col min="29" max="29" width="9" style="2"/>
    <col min="30" max="30" width="43" customWidth="1"/>
    <col min="31" max="31" width="12.25" customWidth="1"/>
    <col min="32" max="32" width="9" style="32"/>
    <col min="36" max="36" width="9" style="25"/>
    <col min="38" max="38" width="10.25" customWidth="1"/>
    <col min="39" max="39" width="5.5" customWidth="1"/>
    <col min="40" max="40" width="10" customWidth="1"/>
    <col min="41" max="41" width="5.375" customWidth="1"/>
    <col min="42" max="42" width="12" style="22" customWidth="1"/>
    <col min="43" max="43" width="11.625" bestFit="1" customWidth="1"/>
    <col min="44" max="44" width="9.875" style="3" bestFit="1" customWidth="1"/>
    <col min="45" max="45" width="9" style="20"/>
    <col min="46" max="47" width="3.625" customWidth="1"/>
    <col min="48" max="48" width="17.75" bestFit="1" customWidth="1"/>
    <col min="49" max="49" width="12.375" bestFit="1" customWidth="1"/>
    <col min="50" max="51" width="11.5" bestFit="1" customWidth="1"/>
    <col min="52" max="52" width="18.375" bestFit="1" customWidth="1"/>
  </cols>
  <sheetData>
    <row r="1" spans="1:52" ht="14.25" thickBot="1" x14ac:dyDescent="0.2">
      <c r="A1" s="30" t="s">
        <v>161</v>
      </c>
      <c r="B1" s="23" t="s">
        <v>156</v>
      </c>
      <c r="C1" s="14" t="s">
        <v>162</v>
      </c>
      <c r="D1" s="5" t="s">
        <v>62</v>
      </c>
      <c r="E1" s="5" t="s">
        <v>118</v>
      </c>
      <c r="F1" s="13" t="s">
        <v>164</v>
      </c>
      <c r="G1" s="4" t="s">
        <v>69</v>
      </c>
      <c r="H1" s="18" t="s">
        <v>119</v>
      </c>
      <c r="I1" s="4" t="s">
        <v>120</v>
      </c>
      <c r="J1" s="4" t="s">
        <v>121</v>
      </c>
      <c r="K1" s="4" t="s">
        <v>122</v>
      </c>
      <c r="L1" s="4" t="s">
        <v>123</v>
      </c>
      <c r="M1" s="4" t="s">
        <v>124</v>
      </c>
      <c r="N1" s="4" t="s">
        <v>125</v>
      </c>
      <c r="O1" s="4" t="s">
        <v>126</v>
      </c>
      <c r="P1" s="4" t="s">
        <v>129</v>
      </c>
      <c r="Q1" s="4" t="s">
        <v>130</v>
      </c>
      <c r="R1" s="4" t="s">
        <v>131</v>
      </c>
      <c r="S1" s="4" t="s">
        <v>132</v>
      </c>
      <c r="T1" s="4" t="s">
        <v>133</v>
      </c>
      <c r="U1" s="4" t="s">
        <v>134</v>
      </c>
      <c r="V1" s="4" t="s">
        <v>135</v>
      </c>
      <c r="W1" s="4" t="s">
        <v>136</v>
      </c>
      <c r="X1" s="4" t="s">
        <v>137</v>
      </c>
      <c r="Y1" s="4" t="s">
        <v>138</v>
      </c>
      <c r="Z1" s="17" t="s">
        <v>158</v>
      </c>
      <c r="AA1" s="17" t="s">
        <v>157</v>
      </c>
      <c r="AB1" s="7" t="s">
        <v>3</v>
      </c>
      <c r="AC1" s="12" t="s">
        <v>4</v>
      </c>
      <c r="AD1" s="5" t="s">
        <v>5</v>
      </c>
      <c r="AE1" s="27" t="s">
        <v>350</v>
      </c>
      <c r="AF1" s="31" t="s">
        <v>6</v>
      </c>
      <c r="AG1" s="7" t="s">
        <v>7</v>
      </c>
      <c r="AH1" s="1" t="s">
        <v>8</v>
      </c>
      <c r="AI1" s="7" t="s">
        <v>7</v>
      </c>
      <c r="AJ1" s="26" t="s">
        <v>9</v>
      </c>
      <c r="AK1" s="7" t="s">
        <v>7</v>
      </c>
      <c r="AL1" t="s">
        <v>10</v>
      </c>
      <c r="AM1" t="s">
        <v>11</v>
      </c>
      <c r="AN1" t="s">
        <v>12</v>
      </c>
      <c r="AO1" t="s">
        <v>7</v>
      </c>
      <c r="AP1" s="21" t="s">
        <v>0</v>
      </c>
      <c r="AQ1" s="7" t="s">
        <v>13</v>
      </c>
      <c r="AR1" s="6" t="s">
        <v>1</v>
      </c>
      <c r="AS1" s="19" t="s">
        <v>2</v>
      </c>
      <c r="AT1" s="28" t="s">
        <v>163</v>
      </c>
      <c r="AU1" s="28" t="s">
        <v>160</v>
      </c>
      <c r="AV1" s="45" t="s">
        <v>192</v>
      </c>
      <c r="AW1" s="45" t="s">
        <v>193</v>
      </c>
      <c r="AX1" s="45" t="s">
        <v>347</v>
      </c>
      <c r="AY1" s="45" t="s">
        <v>346</v>
      </c>
      <c r="AZ1" s="45" t="s">
        <v>145</v>
      </c>
    </row>
    <row r="2" spans="1:52" ht="14.25" thickBot="1" x14ac:dyDescent="0.2">
      <c r="B2" s="24">
        <v>44612</v>
      </c>
      <c r="C2" s="47">
        <v>1</v>
      </c>
      <c r="D2" s="86" t="s">
        <v>146</v>
      </c>
      <c r="E2" s="48" t="s">
        <v>354</v>
      </c>
      <c r="F2" s="49" t="s">
        <v>355</v>
      </c>
      <c r="G2" s="50" t="s">
        <v>69</v>
      </c>
      <c r="H2" s="49" t="s">
        <v>119</v>
      </c>
      <c r="I2" s="51" t="s">
        <v>120</v>
      </c>
      <c r="J2" s="52" t="s">
        <v>121</v>
      </c>
      <c r="K2" s="52" t="s">
        <v>122</v>
      </c>
      <c r="L2" s="52" t="s">
        <v>123</v>
      </c>
      <c r="M2" s="52" t="s">
        <v>124</v>
      </c>
      <c r="N2" s="52" t="s">
        <v>125</v>
      </c>
      <c r="O2" s="52" t="s">
        <v>126</v>
      </c>
      <c r="P2" s="53" t="s">
        <v>356</v>
      </c>
      <c r="Q2" s="48"/>
      <c r="R2" s="48"/>
      <c r="S2" s="48"/>
      <c r="T2" s="48"/>
      <c r="U2" s="48"/>
      <c r="V2" s="48"/>
      <c r="W2" s="48"/>
      <c r="X2" s="48"/>
      <c r="Y2" s="48"/>
      <c r="Z2" s="95"/>
      <c r="AA2" s="95"/>
      <c r="AB2" s="54" t="s">
        <v>357</v>
      </c>
      <c r="AC2" s="55"/>
      <c r="AD2" s="54"/>
      <c r="AE2" s="54"/>
      <c r="AF2" s="54"/>
      <c r="AG2" s="54"/>
      <c r="AH2" s="56"/>
      <c r="AI2" s="54"/>
      <c r="AJ2" s="54"/>
      <c r="AK2" s="57"/>
      <c r="AL2" s="54"/>
      <c r="AM2" s="54"/>
      <c r="AN2" s="54"/>
      <c r="AO2" s="54"/>
      <c r="AP2" s="58"/>
      <c r="AQ2" s="54"/>
      <c r="AR2" s="58"/>
      <c r="AS2" s="54"/>
      <c r="AT2" s="59"/>
      <c r="AU2" s="59"/>
      <c r="AV2" s="60"/>
      <c r="AW2" s="60"/>
      <c r="AX2" s="60"/>
      <c r="AY2" s="60"/>
      <c r="AZ2" s="60"/>
    </row>
    <row r="3" spans="1:52" ht="14.25" thickBot="1" x14ac:dyDescent="0.2">
      <c r="B3" s="24">
        <v>44612</v>
      </c>
      <c r="C3" s="47">
        <v>2</v>
      </c>
      <c r="D3" s="112" t="s">
        <v>146</v>
      </c>
      <c r="E3" s="113" t="s">
        <v>354</v>
      </c>
      <c r="F3" s="114" t="s">
        <v>392</v>
      </c>
      <c r="G3" s="111" t="s">
        <v>69</v>
      </c>
      <c r="H3" s="115" t="s">
        <v>340</v>
      </c>
      <c r="I3" s="116">
        <v>866667</v>
      </c>
      <c r="J3" s="111"/>
      <c r="K3" s="111"/>
      <c r="L3" s="111"/>
      <c r="M3" s="111"/>
      <c r="N3" s="111"/>
      <c r="O3" s="111"/>
      <c r="P3" s="111"/>
      <c r="Q3" s="113"/>
      <c r="R3" s="113"/>
      <c r="S3" s="113"/>
      <c r="T3" s="113"/>
      <c r="U3" s="113"/>
      <c r="V3" s="113"/>
      <c r="W3" s="113"/>
      <c r="X3" s="113"/>
      <c r="Y3" s="113"/>
      <c r="Z3" s="95"/>
      <c r="AA3" s="95"/>
      <c r="AB3" s="61"/>
      <c r="AC3" s="93" t="s">
        <v>527</v>
      </c>
      <c r="AD3" s="61" t="str">
        <f>VLOOKUP($AC3,デモテーブル[#All],2,FALSE)</f>
        <v>現預金・住信SBIネット銀行・普通口座</v>
      </c>
      <c r="AE3" s="61" t="s">
        <v>173</v>
      </c>
      <c r="AF3" s="61"/>
      <c r="AG3" s="61"/>
      <c r="AH3" s="62"/>
      <c r="AI3" s="61"/>
      <c r="AJ3" s="61"/>
      <c r="AK3" s="63"/>
      <c r="AL3" s="61"/>
      <c r="AM3" s="61"/>
      <c r="AN3" s="61"/>
      <c r="AO3" s="61"/>
      <c r="AP3" s="62">
        <f>I3</f>
        <v>866667</v>
      </c>
      <c r="AQ3" s="61"/>
      <c r="AR3" s="64"/>
      <c r="AS3" s="61">
        <f t="shared" ref="AS3:AS12" si="0">AR3/(AP3-AR3)</f>
        <v>0</v>
      </c>
      <c r="AT3" s="59"/>
      <c r="AU3" s="59"/>
      <c r="AV3" s="61" t="str">
        <f>VLOOKUP($AC3,デモテーブル[#All],3,FALSE)</f>
        <v>2現金・米国債など</v>
      </c>
      <c r="AW3" s="61" t="str">
        <f>VLOOKUP($AC3,デモテーブル[#All],4,FALSE)</f>
        <v>2現金</v>
      </c>
      <c r="AX3" s="61" t="str">
        <f>VLOOKUP($AC3,デモテーブル[#All],5,FALSE)</f>
        <v>現預金</v>
      </c>
      <c r="AY3" s="61" t="str">
        <f>VLOOKUP($AC3,デモテーブル[#All],6,FALSE)</f>
        <v>現預金</v>
      </c>
      <c r="AZ3" s="61" t="str">
        <f>VLOOKUP($AC3,デモテーブル[#All],7,FALSE)</f>
        <v>01 日本円</v>
      </c>
    </row>
    <row r="4" spans="1:52" ht="14.25" thickBot="1" x14ac:dyDescent="0.2">
      <c r="B4" s="24">
        <v>44612</v>
      </c>
      <c r="C4" s="47">
        <v>3</v>
      </c>
      <c r="D4" s="112" t="s">
        <v>146</v>
      </c>
      <c r="E4" s="113" t="s">
        <v>354</v>
      </c>
      <c r="F4" s="111"/>
      <c r="G4" s="111" t="s">
        <v>69</v>
      </c>
      <c r="H4" s="115" t="s">
        <v>305</v>
      </c>
      <c r="I4" s="116">
        <v>708413</v>
      </c>
      <c r="J4" s="111"/>
      <c r="K4" s="111"/>
      <c r="L4" s="111"/>
      <c r="M4" s="111"/>
      <c r="N4" s="111"/>
      <c r="O4" s="111"/>
      <c r="P4" s="111"/>
      <c r="Q4" s="113"/>
      <c r="R4" s="113"/>
      <c r="S4" s="113"/>
      <c r="T4" s="113"/>
      <c r="U4" s="113"/>
      <c r="V4" s="113"/>
      <c r="W4" s="113"/>
      <c r="X4" s="113"/>
      <c r="Y4" s="113"/>
      <c r="Z4" s="95"/>
      <c r="AA4" s="95"/>
      <c r="AB4" s="61"/>
      <c r="AC4" s="93" t="s">
        <v>522</v>
      </c>
      <c r="AD4" s="61" t="str">
        <f>VLOOKUP($AC4,デモテーブル[#All],2,FALSE)</f>
        <v>現預金・住信SBIネット銀行・ハイブリッド口座</v>
      </c>
      <c r="AE4" s="61" t="s">
        <v>173</v>
      </c>
      <c r="AF4" s="61"/>
      <c r="AG4" s="61"/>
      <c r="AH4" s="62"/>
      <c r="AI4" s="61"/>
      <c r="AJ4" s="61"/>
      <c r="AK4" s="63"/>
      <c r="AL4" s="61"/>
      <c r="AM4" s="61"/>
      <c r="AN4" s="61"/>
      <c r="AO4" s="61"/>
      <c r="AP4" s="62">
        <f t="shared" ref="AP4:AP5" si="1">I4</f>
        <v>708413</v>
      </c>
      <c r="AQ4" s="61"/>
      <c r="AR4" s="64"/>
      <c r="AS4" s="61">
        <f t="shared" si="0"/>
        <v>0</v>
      </c>
      <c r="AT4" s="59"/>
      <c r="AU4" s="59"/>
      <c r="AV4" s="61" t="str">
        <f>VLOOKUP($AC4,デモテーブル[#All],3,FALSE)</f>
        <v>2現金・米国債など</v>
      </c>
      <c r="AW4" s="61" t="str">
        <f>VLOOKUP($AC4,デモテーブル[#All],4,FALSE)</f>
        <v>2現金</v>
      </c>
      <c r="AX4" s="61" t="str">
        <f>VLOOKUP($AC4,デモテーブル[#All],5,FALSE)</f>
        <v>現預金</v>
      </c>
      <c r="AY4" s="61" t="str">
        <f>VLOOKUP($AC4,デモテーブル[#All],6,FALSE)</f>
        <v>現預金</v>
      </c>
      <c r="AZ4" s="61" t="str">
        <f>VLOOKUP($AC4,デモテーブル[#All],7,FALSE)</f>
        <v>01 日本円</v>
      </c>
    </row>
    <row r="5" spans="1:52" x14ac:dyDescent="0.15">
      <c r="B5" s="24">
        <v>44612</v>
      </c>
      <c r="C5" s="47">
        <v>4</v>
      </c>
      <c r="D5" s="112" t="s">
        <v>146</v>
      </c>
      <c r="E5" s="113" t="s">
        <v>354</v>
      </c>
      <c r="F5" s="111"/>
      <c r="G5" s="111" t="s">
        <v>69</v>
      </c>
      <c r="H5" s="115" t="s">
        <v>341</v>
      </c>
      <c r="I5" s="115">
        <v>8</v>
      </c>
      <c r="J5" s="111"/>
      <c r="K5" s="111"/>
      <c r="L5" s="111"/>
      <c r="M5" s="111"/>
      <c r="N5" s="111"/>
      <c r="O5" s="111"/>
      <c r="P5" s="111"/>
      <c r="Q5" s="113"/>
      <c r="R5" s="113"/>
      <c r="S5" s="113"/>
      <c r="T5" s="113"/>
      <c r="U5" s="113"/>
      <c r="V5" s="113"/>
      <c r="W5" s="113"/>
      <c r="X5" s="113"/>
      <c r="Y5" s="113"/>
      <c r="Z5" s="95"/>
      <c r="AA5" s="95"/>
      <c r="AB5" s="61"/>
      <c r="AC5" s="93" t="s">
        <v>528</v>
      </c>
      <c r="AD5" s="61" t="str">
        <f>VLOOKUP($AC5,デモテーブル[#All],2,FALSE)</f>
        <v>現預金・住信SBIネット銀行・外貨預金</v>
      </c>
      <c r="AE5" s="61" t="s">
        <v>173</v>
      </c>
      <c r="AF5" s="61"/>
      <c r="AG5" s="61"/>
      <c r="AH5" s="62"/>
      <c r="AI5" s="61"/>
      <c r="AJ5" s="61"/>
      <c r="AK5" s="63"/>
      <c r="AL5" s="61"/>
      <c r="AM5" s="61"/>
      <c r="AN5" s="61"/>
      <c r="AO5" s="61"/>
      <c r="AP5" s="62">
        <f t="shared" si="1"/>
        <v>8</v>
      </c>
      <c r="AQ5" s="61"/>
      <c r="AR5" s="64"/>
      <c r="AS5" s="61">
        <f t="shared" si="0"/>
        <v>0</v>
      </c>
      <c r="AT5" s="59"/>
      <c r="AU5" s="59"/>
      <c r="AV5" s="61" t="str">
        <f>VLOOKUP($AC5,デモテーブル[#All],3,FALSE)</f>
        <v>2現金・米国債など</v>
      </c>
      <c r="AW5" s="61" t="str">
        <f>VLOOKUP($AC5,デモテーブル[#All],4,FALSE)</f>
        <v>2現金</v>
      </c>
      <c r="AX5" s="61" t="str">
        <f>VLOOKUP($AC5,デモテーブル[#All],5,FALSE)</f>
        <v>現預金</v>
      </c>
      <c r="AY5" s="61" t="str">
        <f>VLOOKUP($AC5,デモテーブル[#All],6,FALSE)</f>
        <v>現預金</v>
      </c>
      <c r="AZ5" s="61" t="str">
        <f>VLOOKUP($AC5,デモテーブル[#All],7,FALSE)</f>
        <v>90 その他（円換算）</v>
      </c>
    </row>
    <row r="6" spans="1:52" x14ac:dyDescent="0.15">
      <c r="B6" s="24">
        <v>44612</v>
      </c>
      <c r="C6" s="47">
        <v>5</v>
      </c>
      <c r="D6" s="112" t="s">
        <v>146</v>
      </c>
      <c r="E6" s="113" t="s">
        <v>354</v>
      </c>
      <c r="F6" s="111"/>
      <c r="G6" s="111" t="s">
        <v>69</v>
      </c>
      <c r="H6" s="111"/>
      <c r="I6" s="111"/>
      <c r="J6" s="111"/>
      <c r="K6" s="111"/>
      <c r="L6" s="111"/>
      <c r="M6" s="111"/>
      <c r="N6" s="111"/>
      <c r="O6" s="111"/>
      <c r="P6" s="111"/>
      <c r="Q6" s="113"/>
      <c r="R6" s="113"/>
      <c r="S6" s="113"/>
      <c r="T6" s="113"/>
      <c r="U6" s="113"/>
      <c r="V6" s="113"/>
      <c r="W6" s="113"/>
      <c r="X6" s="113"/>
      <c r="Y6" s="113"/>
      <c r="Z6" s="95"/>
      <c r="AA6" s="95"/>
      <c r="AB6" s="61"/>
      <c r="AC6" s="61"/>
      <c r="AD6" s="61" t="e">
        <f>VLOOKUP($AC6,デモテーブル[#All],2,FALSE)</f>
        <v>#N/A</v>
      </c>
      <c r="AE6" s="61" t="s">
        <v>173</v>
      </c>
      <c r="AF6" s="61"/>
      <c r="AG6" s="61"/>
      <c r="AH6" s="62"/>
      <c r="AI6" s="61"/>
      <c r="AJ6" s="61"/>
      <c r="AK6" s="63"/>
      <c r="AL6" s="61"/>
      <c r="AM6" s="61"/>
      <c r="AN6" s="61"/>
      <c r="AO6" s="61"/>
      <c r="AP6" s="62">
        <f t="shared" ref="AP6:AP8" si="2">I6</f>
        <v>0</v>
      </c>
      <c r="AQ6" s="61"/>
      <c r="AR6" s="64"/>
      <c r="AS6" s="61" t="e">
        <f t="shared" si="0"/>
        <v>#DIV/0!</v>
      </c>
      <c r="AT6" s="59"/>
      <c r="AU6" s="59"/>
      <c r="AV6" s="61" t="e">
        <f>VLOOKUP($AC6,デモテーブル[#All],3,FALSE)</f>
        <v>#N/A</v>
      </c>
      <c r="AW6" s="61" t="e">
        <f>VLOOKUP($AC6,デモテーブル[#All],4,FALSE)</f>
        <v>#N/A</v>
      </c>
      <c r="AX6" s="61" t="e">
        <f>VLOOKUP($AC6,デモテーブル[#All],5,FALSE)</f>
        <v>#N/A</v>
      </c>
      <c r="AY6" s="61" t="e">
        <f>VLOOKUP($AC6,デモテーブル[#All],6,FALSE)</f>
        <v>#N/A</v>
      </c>
      <c r="AZ6" s="61" t="e">
        <f>VLOOKUP($AC6,デモテーブル[#All],7,FALSE)</f>
        <v>#N/A</v>
      </c>
    </row>
    <row r="7" spans="1:52" x14ac:dyDescent="0.15">
      <c r="B7" s="24">
        <v>44612</v>
      </c>
      <c r="C7" s="47">
        <v>6</v>
      </c>
      <c r="D7" s="112" t="s">
        <v>146</v>
      </c>
      <c r="E7" s="113" t="s">
        <v>354</v>
      </c>
      <c r="F7" s="111"/>
      <c r="G7" s="111" t="s">
        <v>69</v>
      </c>
      <c r="H7" s="111"/>
      <c r="I7" s="111"/>
      <c r="J7" s="111"/>
      <c r="K7" s="111"/>
      <c r="L7" s="111"/>
      <c r="M7" s="111"/>
      <c r="N7" s="111"/>
      <c r="O7" s="111"/>
      <c r="P7" s="111"/>
      <c r="Q7" s="113"/>
      <c r="R7" s="113"/>
      <c r="S7" s="113"/>
      <c r="T7" s="113"/>
      <c r="U7" s="113"/>
      <c r="V7" s="113"/>
      <c r="W7" s="113"/>
      <c r="X7" s="113"/>
      <c r="Y7" s="113"/>
      <c r="Z7" s="95"/>
      <c r="AA7" s="95"/>
      <c r="AB7" s="61"/>
      <c r="AC7" s="61"/>
      <c r="AD7" s="61" t="e">
        <f>VLOOKUP($AC7,デモテーブル[#All],2,FALSE)</f>
        <v>#N/A</v>
      </c>
      <c r="AE7" s="61" t="s">
        <v>173</v>
      </c>
      <c r="AF7" s="61"/>
      <c r="AG7" s="61"/>
      <c r="AH7" s="62"/>
      <c r="AI7" s="61"/>
      <c r="AJ7" s="61"/>
      <c r="AK7" s="63"/>
      <c r="AL7" s="61"/>
      <c r="AM7" s="61"/>
      <c r="AN7" s="61"/>
      <c r="AO7" s="61"/>
      <c r="AP7" s="62">
        <f t="shared" si="2"/>
        <v>0</v>
      </c>
      <c r="AQ7" s="61"/>
      <c r="AR7" s="64"/>
      <c r="AS7" s="61" t="e">
        <f t="shared" si="0"/>
        <v>#DIV/0!</v>
      </c>
      <c r="AT7" s="59"/>
      <c r="AU7" s="59"/>
      <c r="AV7" s="61" t="e">
        <f>VLOOKUP($AC7,デモテーブル[#All],3,FALSE)</f>
        <v>#N/A</v>
      </c>
      <c r="AW7" s="61" t="e">
        <f>VLOOKUP($AC7,デモテーブル[#All],4,FALSE)</f>
        <v>#N/A</v>
      </c>
      <c r="AX7" s="61" t="e">
        <f>VLOOKUP($AC7,デモテーブル[#All],5,FALSE)</f>
        <v>#N/A</v>
      </c>
      <c r="AY7" s="61" t="e">
        <f>VLOOKUP($AC7,デモテーブル[#All],6,FALSE)</f>
        <v>#N/A</v>
      </c>
      <c r="AZ7" s="61" t="e">
        <f>VLOOKUP($AC7,デモテーブル[#All],7,FALSE)</f>
        <v>#N/A</v>
      </c>
    </row>
    <row r="8" spans="1:52" x14ac:dyDescent="0.15">
      <c r="B8" s="24">
        <v>44612</v>
      </c>
      <c r="C8" s="47">
        <v>7</v>
      </c>
      <c r="D8" s="112" t="s">
        <v>146</v>
      </c>
      <c r="E8" s="113" t="s">
        <v>354</v>
      </c>
      <c r="F8" s="111"/>
      <c r="G8" s="111" t="s">
        <v>69</v>
      </c>
      <c r="H8" s="111"/>
      <c r="I8" s="111"/>
      <c r="J8" s="111"/>
      <c r="K8" s="111"/>
      <c r="L8" s="111"/>
      <c r="M8" s="111"/>
      <c r="N8" s="111"/>
      <c r="O8" s="111"/>
      <c r="P8" s="111"/>
      <c r="Q8" s="113"/>
      <c r="R8" s="113"/>
      <c r="S8" s="113"/>
      <c r="T8" s="113"/>
      <c r="U8" s="113"/>
      <c r="V8" s="113"/>
      <c r="W8" s="113"/>
      <c r="X8" s="113"/>
      <c r="Y8" s="113"/>
      <c r="Z8" s="95"/>
      <c r="AA8" s="95"/>
      <c r="AB8" s="61"/>
      <c r="AC8" s="61"/>
      <c r="AD8" s="61" t="e">
        <f>VLOOKUP($AC8,デモテーブル[#All],2,FALSE)</f>
        <v>#N/A</v>
      </c>
      <c r="AE8" s="61" t="s">
        <v>173</v>
      </c>
      <c r="AF8" s="61"/>
      <c r="AG8" s="61"/>
      <c r="AH8" s="62"/>
      <c r="AI8" s="61"/>
      <c r="AJ8" s="61"/>
      <c r="AK8" s="63"/>
      <c r="AL8" s="61"/>
      <c r="AM8" s="61"/>
      <c r="AN8" s="61"/>
      <c r="AO8" s="61"/>
      <c r="AP8" s="62">
        <f t="shared" si="2"/>
        <v>0</v>
      </c>
      <c r="AQ8" s="61"/>
      <c r="AR8" s="64"/>
      <c r="AS8" s="61" t="e">
        <f t="shared" si="0"/>
        <v>#DIV/0!</v>
      </c>
      <c r="AT8" s="59"/>
      <c r="AU8" s="59"/>
      <c r="AV8" s="61" t="e">
        <f>VLOOKUP($AC8,デモテーブル[#All],3,FALSE)</f>
        <v>#N/A</v>
      </c>
      <c r="AW8" s="61" t="e">
        <f>VLOOKUP($AC8,デモテーブル[#All],4,FALSE)</f>
        <v>#N/A</v>
      </c>
      <c r="AX8" s="61" t="e">
        <f>VLOOKUP($AC8,デモテーブル[#All],5,FALSE)</f>
        <v>#N/A</v>
      </c>
      <c r="AY8" s="61" t="e">
        <f>VLOOKUP($AC8,デモテーブル[#All],6,FALSE)</f>
        <v>#N/A</v>
      </c>
      <c r="AZ8" s="61" t="e">
        <f>VLOOKUP($AC8,デモテーブル[#All],7,FALSE)</f>
        <v>#N/A</v>
      </c>
    </row>
    <row r="9" spans="1:52" ht="14.25" thickBot="1" x14ac:dyDescent="0.2">
      <c r="B9" s="24">
        <v>44612</v>
      </c>
      <c r="C9" s="47">
        <v>8</v>
      </c>
      <c r="D9" s="86" t="s">
        <v>146</v>
      </c>
      <c r="E9" s="48" t="s">
        <v>358</v>
      </c>
      <c r="F9" s="65" t="s">
        <v>359</v>
      </c>
      <c r="G9" s="55"/>
      <c r="H9" s="53" t="s">
        <v>119</v>
      </c>
      <c r="I9" s="53" t="s">
        <v>120</v>
      </c>
      <c r="J9" s="65" t="s">
        <v>121</v>
      </c>
      <c r="K9" s="65" t="s">
        <v>122</v>
      </c>
      <c r="L9" s="65" t="s">
        <v>123</v>
      </c>
      <c r="M9" s="65" t="s">
        <v>124</v>
      </c>
      <c r="N9" s="65" t="s">
        <v>125</v>
      </c>
      <c r="O9" s="65" t="s">
        <v>126</v>
      </c>
      <c r="P9" s="53"/>
      <c r="Q9" s="48"/>
      <c r="R9" s="48"/>
      <c r="S9" s="48"/>
      <c r="T9" s="48"/>
      <c r="U9" s="48"/>
      <c r="V9" s="48"/>
      <c r="W9" s="48"/>
      <c r="X9" s="48"/>
      <c r="Y9" s="48"/>
      <c r="Z9" s="95"/>
      <c r="AA9" s="95"/>
      <c r="AB9" s="60" t="s">
        <v>360</v>
      </c>
      <c r="AC9" s="66"/>
      <c r="AD9" s="60"/>
      <c r="AE9" s="60"/>
      <c r="AF9" s="60"/>
      <c r="AG9" s="60"/>
      <c r="AH9" s="67"/>
      <c r="AI9" s="60"/>
      <c r="AJ9" s="60"/>
      <c r="AK9" s="68"/>
      <c r="AL9" s="60"/>
      <c r="AM9" s="60"/>
      <c r="AN9" s="60"/>
      <c r="AO9" s="60"/>
      <c r="AP9" s="69"/>
      <c r="AQ9" s="60"/>
      <c r="AR9" s="69"/>
      <c r="AS9" s="60"/>
      <c r="AT9" s="59"/>
      <c r="AU9" s="59"/>
      <c r="AV9" s="60"/>
      <c r="AW9" s="60"/>
      <c r="AX9" s="60"/>
      <c r="AY9" s="60"/>
      <c r="AZ9" s="60"/>
    </row>
    <row r="10" spans="1:52" ht="14.25" thickBot="1" x14ac:dyDescent="0.2">
      <c r="B10" s="24">
        <v>44619</v>
      </c>
      <c r="C10" s="47">
        <v>9</v>
      </c>
      <c r="D10" s="86" t="s">
        <v>146</v>
      </c>
      <c r="E10" s="91" t="s">
        <v>358</v>
      </c>
      <c r="F10" s="88" t="s">
        <v>392</v>
      </c>
      <c r="G10" s="92" t="s">
        <v>69</v>
      </c>
      <c r="H10" s="118" t="s">
        <v>534</v>
      </c>
      <c r="I10" s="119">
        <v>100002</v>
      </c>
      <c r="J10" s="92"/>
      <c r="K10" s="94"/>
      <c r="L10" s="92"/>
      <c r="M10" s="92"/>
      <c r="N10" s="92"/>
      <c r="O10" s="92"/>
      <c r="P10" s="92"/>
      <c r="Q10" s="91"/>
      <c r="R10" s="91"/>
      <c r="S10" s="91"/>
      <c r="T10" s="91"/>
      <c r="U10" s="91"/>
      <c r="V10" s="91"/>
      <c r="W10" s="91"/>
      <c r="X10" s="91"/>
      <c r="Y10" s="91"/>
      <c r="Z10" s="95"/>
      <c r="AA10" s="95"/>
      <c r="AB10" s="92"/>
      <c r="AC10" s="93" t="s">
        <v>521</v>
      </c>
      <c r="AD10" s="61" t="str">
        <f>VLOOKUP($AC10,デモテーブル[#All],2,FALSE)</f>
        <v>現預金・SBI証券・日本円</v>
      </c>
      <c r="AE10" s="92" t="s">
        <v>173</v>
      </c>
      <c r="AF10" s="92"/>
      <c r="AG10" s="92"/>
      <c r="AH10" s="96"/>
      <c r="AI10" s="92"/>
      <c r="AJ10" s="96"/>
      <c r="AK10" s="92"/>
      <c r="AL10" s="92"/>
      <c r="AM10" s="92"/>
      <c r="AN10" s="92"/>
      <c r="AO10" s="92"/>
      <c r="AP10" s="97">
        <f>I10</f>
        <v>100002</v>
      </c>
      <c r="AQ10" s="92"/>
      <c r="AR10" s="62"/>
      <c r="AS10" s="61">
        <f t="shared" si="0"/>
        <v>0</v>
      </c>
      <c r="AT10" s="98"/>
      <c r="AU10" s="98"/>
      <c r="AV10" s="92" t="str">
        <f>VLOOKUP($AC10,デモテーブル[#All],3,FALSE)</f>
        <v>2現金・米国債など</v>
      </c>
      <c r="AW10" s="92" t="str">
        <f>VLOOKUP($AC10,デモテーブル[#All],4,FALSE)</f>
        <v>2現金</v>
      </c>
      <c r="AX10" s="92" t="str">
        <f>VLOOKUP($AC10,デモテーブル[#All],5,FALSE)</f>
        <v>現預金</v>
      </c>
      <c r="AY10" s="92" t="str">
        <f>VLOOKUP($AC10,デモテーブル[#All],6,FALSE)</f>
        <v>現預金</v>
      </c>
      <c r="AZ10" s="92" t="str">
        <f>VLOOKUP($AC10,デモテーブル[#All],7,FALSE)</f>
        <v>01 日本円</v>
      </c>
    </row>
    <row r="11" spans="1:52" ht="14.25" thickBot="1" x14ac:dyDescent="0.2">
      <c r="B11" s="24">
        <v>44619</v>
      </c>
      <c r="C11" s="47">
        <v>10</v>
      </c>
      <c r="D11" s="86" t="s">
        <v>146</v>
      </c>
      <c r="E11" s="91" t="s">
        <v>358</v>
      </c>
      <c r="F11" s="92"/>
      <c r="G11" s="92" t="s">
        <v>69</v>
      </c>
      <c r="H11" s="118" t="s">
        <v>523</v>
      </c>
      <c r="I11" s="119">
        <v>15029.34</v>
      </c>
      <c r="J11" s="94"/>
      <c r="K11" s="94"/>
      <c r="L11" s="120" t="s">
        <v>536</v>
      </c>
      <c r="M11" s="99" t="s">
        <v>524</v>
      </c>
      <c r="N11" s="100">
        <v>115.27</v>
      </c>
      <c r="O11" s="94" t="s">
        <v>525</v>
      </c>
      <c r="P11" s="94"/>
      <c r="Q11" s="94" t="s">
        <v>541</v>
      </c>
      <c r="R11" s="91"/>
      <c r="S11" s="91"/>
      <c r="T11" s="91"/>
      <c r="U11" s="91"/>
      <c r="V11" s="91"/>
      <c r="W11" s="91"/>
      <c r="X11" s="91"/>
      <c r="Y11" s="91"/>
      <c r="Z11" s="122"/>
      <c r="AA11" s="122"/>
      <c r="AB11" s="92"/>
      <c r="AC11" s="93" t="s">
        <v>526</v>
      </c>
      <c r="AD11" s="61" t="str">
        <f>VLOOKUP($AC11,デモテーブル[#All],2,FALSE)</f>
        <v>現預金・SBI証券・米ドル</v>
      </c>
      <c r="AE11" s="92" t="s">
        <v>173</v>
      </c>
      <c r="AF11" s="92"/>
      <c r="AG11" s="92"/>
      <c r="AH11" s="96"/>
      <c r="AI11" s="92"/>
      <c r="AJ11" s="96"/>
      <c r="AK11" s="92"/>
      <c r="AL11" s="92"/>
      <c r="AM11" s="92"/>
      <c r="AN11" s="92"/>
      <c r="AO11" s="94" t="s">
        <v>541</v>
      </c>
      <c r="AP11" s="97">
        <f>I11*N11</f>
        <v>1732432.0218</v>
      </c>
      <c r="AQ11" s="92"/>
      <c r="AR11" s="62"/>
      <c r="AS11" s="61">
        <f t="shared" si="0"/>
        <v>0</v>
      </c>
      <c r="AT11" s="98"/>
      <c r="AU11" s="98"/>
      <c r="AV11" s="92" t="str">
        <f>VLOOKUP($AC11,デモテーブル[#All],3,FALSE)</f>
        <v>2現金・米国債など</v>
      </c>
      <c r="AW11" s="92" t="str">
        <f>VLOOKUP($AC11,デモテーブル[#All],4,FALSE)</f>
        <v>2現金</v>
      </c>
      <c r="AX11" s="92" t="str">
        <f>VLOOKUP($AC11,デモテーブル[#All],5,FALSE)</f>
        <v>現預金</v>
      </c>
      <c r="AY11" s="92" t="str">
        <f>VLOOKUP($AC11,デモテーブル[#All],6,FALSE)</f>
        <v>現預金</v>
      </c>
      <c r="AZ11" s="92" t="str">
        <f>VLOOKUP($AC11,デモテーブル[#All],7,FALSE)</f>
        <v>02 米ドル（円換算）</v>
      </c>
    </row>
    <row r="12" spans="1:52" x14ac:dyDescent="0.15">
      <c r="B12" s="24">
        <v>44619</v>
      </c>
      <c r="C12" s="47">
        <v>11</v>
      </c>
      <c r="D12" s="86" t="s">
        <v>146</v>
      </c>
      <c r="E12" s="91" t="s">
        <v>358</v>
      </c>
      <c r="F12" s="92"/>
      <c r="G12" s="92" t="s">
        <v>69</v>
      </c>
      <c r="H12" s="118"/>
      <c r="I12" s="119"/>
      <c r="J12" s="92" t="s">
        <v>535</v>
      </c>
      <c r="K12" s="92"/>
      <c r="L12" s="120" t="s">
        <v>536</v>
      </c>
      <c r="M12" s="99"/>
      <c r="N12" s="100"/>
      <c r="O12" s="92"/>
      <c r="P12" s="92"/>
      <c r="Q12" s="94" t="s">
        <v>541</v>
      </c>
      <c r="R12" s="91"/>
      <c r="S12" s="91"/>
      <c r="T12" s="91"/>
      <c r="U12" s="91"/>
      <c r="V12" s="91"/>
      <c r="W12" s="91"/>
      <c r="X12" s="91"/>
      <c r="Y12" s="91"/>
      <c r="Z12" s="95"/>
      <c r="AA12" s="95"/>
      <c r="AB12" s="92"/>
      <c r="AC12" s="93"/>
      <c r="AD12" s="61" t="e">
        <f>VLOOKUP($AC12,デモテーブル[#All],2,FALSE)</f>
        <v>#N/A</v>
      </c>
      <c r="AE12" s="92" t="s">
        <v>173</v>
      </c>
      <c r="AF12" s="92"/>
      <c r="AG12" s="92"/>
      <c r="AH12" s="96"/>
      <c r="AI12" s="92"/>
      <c r="AJ12" s="96"/>
      <c r="AK12" s="92"/>
      <c r="AL12" s="92"/>
      <c r="AM12" s="92"/>
      <c r="AN12" s="92"/>
      <c r="AO12" s="94" t="s">
        <v>541</v>
      </c>
      <c r="AP12" s="97">
        <f t="shared" ref="AP12" si="3">I12</f>
        <v>0</v>
      </c>
      <c r="AQ12" s="92"/>
      <c r="AR12" s="62"/>
      <c r="AS12" s="61" t="e">
        <f t="shared" si="0"/>
        <v>#DIV/0!</v>
      </c>
      <c r="AT12" s="98"/>
      <c r="AU12" s="98"/>
      <c r="AV12" s="92" t="e">
        <f>VLOOKUP($AC12,デモテーブル[#All],3,FALSE)</f>
        <v>#N/A</v>
      </c>
      <c r="AW12" s="92" t="e">
        <f>VLOOKUP($AC12,デモテーブル[#All],4,FALSE)</f>
        <v>#N/A</v>
      </c>
      <c r="AX12" s="92" t="e">
        <f>VLOOKUP($AC12,デモテーブル[#All],5,FALSE)</f>
        <v>#N/A</v>
      </c>
      <c r="AY12" s="92" t="e">
        <f>VLOOKUP($AC12,デモテーブル[#All],6,FALSE)</f>
        <v>#N/A</v>
      </c>
      <c r="AZ12" s="92" t="e">
        <f>VLOOKUP($AC12,デモテーブル[#All],7,FALSE)</f>
        <v>#N/A</v>
      </c>
    </row>
    <row r="13" spans="1:52" x14ac:dyDescent="0.15">
      <c r="B13" s="24">
        <v>44612</v>
      </c>
      <c r="C13" s="47">
        <v>12</v>
      </c>
      <c r="D13" s="86" t="s">
        <v>146</v>
      </c>
      <c r="E13" s="48" t="s">
        <v>358</v>
      </c>
      <c r="F13" s="72" t="s">
        <v>393</v>
      </c>
      <c r="G13" s="72"/>
      <c r="H13" s="117" t="s">
        <v>389</v>
      </c>
      <c r="I13" s="65" t="s">
        <v>120</v>
      </c>
      <c r="J13" s="72" t="s">
        <v>121</v>
      </c>
      <c r="K13" s="72" t="s">
        <v>122</v>
      </c>
      <c r="L13" s="89" t="s">
        <v>390</v>
      </c>
      <c r="M13" s="72" t="s">
        <v>124</v>
      </c>
      <c r="N13" s="72" t="s">
        <v>125</v>
      </c>
      <c r="O13" s="72" t="s">
        <v>126</v>
      </c>
      <c r="P13" s="53" t="s">
        <v>356</v>
      </c>
      <c r="Q13" s="48"/>
      <c r="R13" s="48"/>
      <c r="S13" s="48"/>
      <c r="T13" s="48"/>
      <c r="U13" s="48"/>
      <c r="V13" s="48"/>
      <c r="W13" s="48"/>
      <c r="X13" s="48"/>
      <c r="Y13" s="48"/>
      <c r="Z13" s="95"/>
      <c r="AA13" s="95"/>
      <c r="AB13" s="72" t="s">
        <v>394</v>
      </c>
      <c r="AC13" s="66"/>
      <c r="AD13" s="72"/>
      <c r="AE13" s="72"/>
      <c r="AF13" s="72"/>
      <c r="AG13" s="72"/>
      <c r="AH13" s="73"/>
      <c r="AI13" s="72"/>
      <c r="AJ13" s="73"/>
      <c r="AK13" s="72"/>
      <c r="AL13" s="72"/>
      <c r="AM13" s="72"/>
      <c r="AN13" s="72"/>
      <c r="AO13" s="72"/>
      <c r="AP13" s="74"/>
      <c r="AQ13" s="72"/>
      <c r="AR13" s="67"/>
      <c r="AS13" s="75"/>
      <c r="AT13" s="29"/>
      <c r="AU13" s="29"/>
      <c r="AV13" s="72"/>
      <c r="AW13" s="72"/>
      <c r="AX13" s="72"/>
      <c r="AY13" s="72"/>
      <c r="AZ13" s="72"/>
    </row>
    <row r="14" spans="1:52" ht="13.5" customHeight="1" x14ac:dyDescent="0.15">
      <c r="B14" s="24">
        <v>44612</v>
      </c>
      <c r="C14" s="47">
        <v>13</v>
      </c>
      <c r="D14" s="86" t="s">
        <v>146</v>
      </c>
      <c r="E14" s="70" t="s">
        <v>358</v>
      </c>
      <c r="F14" s="15" t="s">
        <v>159</v>
      </c>
      <c r="G14" s="71" t="e">
        <f t="shared" ref="G14:G64" si="4">LEFT(H13, FIND(" ", H13) - 1 )</f>
        <v>#VALUE!</v>
      </c>
      <c r="H14" s="8" t="s">
        <v>361</v>
      </c>
      <c r="I14" s="8" t="s">
        <v>362</v>
      </c>
      <c r="J14" s="8"/>
      <c r="K14" s="9"/>
      <c r="L14" s="11" t="s">
        <v>361</v>
      </c>
      <c r="M14" s="11" t="s">
        <v>362</v>
      </c>
      <c r="N14" s="11"/>
      <c r="O14" s="11"/>
      <c r="P14" s="87" t="s">
        <v>388</v>
      </c>
      <c r="Z14" s="17"/>
      <c r="AA14" s="17"/>
      <c r="AB14" s="8"/>
      <c r="AC14" s="101" t="e">
        <f t="shared" ref="AC14:AC51" si="5">G14</f>
        <v>#VALUE!</v>
      </c>
      <c r="AD14" s="8" t="e">
        <f>VLOOKUP($AC14,デモテーブル[#All],2,FALSE)</f>
        <v>#VALUE!</v>
      </c>
      <c r="AE14" s="8" t="s">
        <v>15</v>
      </c>
      <c r="AF14" s="8" t="str">
        <f t="shared" ref="AF14:AF51" si="6">H14</f>
        <v>1541 純プラ信 メールアラート画面へ</v>
      </c>
      <c r="AG14" s="8"/>
      <c r="AH14" s="10" t="str">
        <f t="shared" ref="AH14:AH51" si="7">I14</f>
        <v xml:space="preserve">現買 現売 </v>
      </c>
      <c r="AI14" s="8"/>
      <c r="AJ14" s="10">
        <f t="shared" ref="AJ14:AJ51" si="8">J14</f>
        <v>0</v>
      </c>
      <c r="AK14" s="8"/>
      <c r="AL14" s="8"/>
      <c r="AM14" s="8"/>
      <c r="AN14" s="8"/>
      <c r="AO14" s="8"/>
      <c r="AP14" s="102">
        <f t="shared" ref="AP14:AP50" si="9">K14</f>
        <v>0</v>
      </c>
      <c r="AQ14" s="8"/>
      <c r="AR14" s="103">
        <f t="shared" ref="AR14:AR50" si="10">O14</f>
        <v>0</v>
      </c>
      <c r="AS14" s="104" t="e">
        <f>AR14/(AP14-AR14)</f>
        <v>#DIV/0!</v>
      </c>
      <c r="AT14" s="28"/>
      <c r="AU14" s="28"/>
      <c r="AV14" s="8" t="e">
        <f>VLOOKUP($AC14,デモテーブル[#All],3,FALSE)</f>
        <v>#VALUE!</v>
      </c>
      <c r="AW14" s="8" t="e">
        <f>VLOOKUP($AC14,デモテーブル[#All],4,FALSE)</f>
        <v>#VALUE!</v>
      </c>
      <c r="AX14" s="8" t="e">
        <f>VLOOKUP($AC14,デモテーブル[#All],5,FALSE)</f>
        <v>#VALUE!</v>
      </c>
      <c r="AY14" s="8" t="e">
        <f>VLOOKUP($AC14,デモテーブル[#All],6,FALSE)</f>
        <v>#VALUE!</v>
      </c>
      <c r="AZ14" s="8" t="e">
        <f>VLOOKUP($AC14,デモテーブル[#All],7,FALSE)</f>
        <v>#VALUE!</v>
      </c>
    </row>
    <row r="15" spans="1:52" x14ac:dyDescent="0.15">
      <c r="B15" s="24">
        <v>44612</v>
      </c>
      <c r="C15" s="47">
        <v>14</v>
      </c>
      <c r="D15" s="86" t="s">
        <v>146</v>
      </c>
      <c r="E15" s="70" t="s">
        <v>358</v>
      </c>
      <c r="F15" s="15" t="s">
        <v>530</v>
      </c>
      <c r="G15" s="71" t="str">
        <f t="shared" si="4"/>
        <v>1541</v>
      </c>
      <c r="H15" s="8">
        <v>13</v>
      </c>
      <c r="I15" s="10">
        <v>3710</v>
      </c>
      <c r="J15" s="10">
        <v>3760</v>
      </c>
      <c r="K15" s="9">
        <v>48880</v>
      </c>
      <c r="L15" s="76">
        <v>13</v>
      </c>
      <c r="M15" s="76">
        <v>3710</v>
      </c>
      <c r="N15" s="76">
        <v>3760</v>
      </c>
      <c r="O15" s="76">
        <v>650</v>
      </c>
      <c r="Z15" s="17"/>
      <c r="AA15" s="17"/>
      <c r="AB15" s="8"/>
      <c r="AC15" s="101" t="str">
        <f t="shared" si="5"/>
        <v>1541</v>
      </c>
      <c r="AD15" s="8" t="str">
        <f>VLOOKUP($AC15,デモテーブル[#All],2,FALSE)</f>
        <v>純プラチナ上場信託</v>
      </c>
      <c r="AE15" s="8" t="s">
        <v>15</v>
      </c>
      <c r="AF15" s="8">
        <f t="shared" si="6"/>
        <v>13</v>
      </c>
      <c r="AG15" s="8"/>
      <c r="AH15" s="10">
        <f t="shared" si="7"/>
        <v>3710</v>
      </c>
      <c r="AI15" s="8"/>
      <c r="AJ15" s="10">
        <f t="shared" si="8"/>
        <v>3760</v>
      </c>
      <c r="AK15" s="8"/>
      <c r="AL15" s="8"/>
      <c r="AM15" s="8"/>
      <c r="AN15" s="8"/>
      <c r="AO15" s="8"/>
      <c r="AP15" s="102">
        <f t="shared" si="9"/>
        <v>48880</v>
      </c>
      <c r="AQ15" s="8"/>
      <c r="AR15" s="103">
        <f t="shared" si="10"/>
        <v>650</v>
      </c>
      <c r="AS15" s="104">
        <f t="shared" ref="AS15:AS65" si="11">AR15/(AP15-AR15)</f>
        <v>1.3477088948787063E-2</v>
      </c>
      <c r="AT15" s="28"/>
      <c r="AU15" s="28"/>
      <c r="AV15" s="8" t="str">
        <f>VLOOKUP($AC15,デモテーブル[#All],3,FALSE)</f>
        <v>3貴金属･ｺﾓ・仮通</v>
      </c>
      <c r="AW15" s="8" t="str">
        <f>VLOOKUP($AC15,デモテーブル[#All],4,FALSE)</f>
        <v>3貴金属</v>
      </c>
      <c r="AX15" s="8" t="str">
        <f>VLOOKUP($AC15,デモテーブル[#All],5,FALSE)</f>
        <v>プラチナ</v>
      </c>
      <c r="AY15" s="8" t="str">
        <f>VLOOKUP($AC15,デモテーブル[#All],6,FALSE)</f>
        <v>国内・プラチナ</v>
      </c>
      <c r="AZ15" s="8" t="str">
        <f>VLOOKUP($AC15,デモテーブル[#All],7,FALSE)</f>
        <v>01 日本円</v>
      </c>
    </row>
    <row r="16" spans="1:52" x14ac:dyDescent="0.15">
      <c r="B16" s="24">
        <v>44612</v>
      </c>
      <c r="C16" s="47">
        <v>15</v>
      </c>
      <c r="D16" s="86" t="s">
        <v>146</v>
      </c>
      <c r="E16" s="70" t="s">
        <v>358</v>
      </c>
      <c r="G16" s="71" t="e">
        <f t="shared" si="4"/>
        <v>#VALUE!</v>
      </c>
      <c r="H16" s="8" t="s">
        <v>363</v>
      </c>
      <c r="I16" s="8" t="s">
        <v>362</v>
      </c>
      <c r="J16" s="8"/>
      <c r="K16" s="9"/>
      <c r="L16" s="11" t="s">
        <v>363</v>
      </c>
      <c r="M16" s="11" t="s">
        <v>362</v>
      </c>
      <c r="N16" s="11"/>
      <c r="O16" s="11"/>
      <c r="Z16" s="17"/>
      <c r="AA16" s="17"/>
      <c r="AB16" s="8"/>
      <c r="AC16" s="101" t="e">
        <f t="shared" si="5"/>
        <v>#VALUE!</v>
      </c>
      <c r="AD16" s="8" t="e">
        <f>VLOOKUP($AC16,デモテーブル[#All],2,FALSE)</f>
        <v>#VALUE!</v>
      </c>
      <c r="AE16" s="8" t="s">
        <v>15</v>
      </c>
      <c r="AF16" s="8" t="str">
        <f t="shared" si="6"/>
        <v>9020 ＪＲ東 メールアラート画面へ</v>
      </c>
      <c r="AG16" s="8"/>
      <c r="AH16" s="10" t="str">
        <f t="shared" si="7"/>
        <v xml:space="preserve">現買 現売 </v>
      </c>
      <c r="AI16" s="8"/>
      <c r="AJ16" s="10">
        <f t="shared" si="8"/>
        <v>0</v>
      </c>
      <c r="AK16" s="8"/>
      <c r="AL16" s="8"/>
      <c r="AM16" s="8"/>
      <c r="AN16" s="8"/>
      <c r="AO16" s="8"/>
      <c r="AP16" s="102">
        <f t="shared" si="9"/>
        <v>0</v>
      </c>
      <c r="AQ16" s="8"/>
      <c r="AR16" s="103">
        <f t="shared" si="10"/>
        <v>0</v>
      </c>
      <c r="AS16" s="104" t="e">
        <f t="shared" si="11"/>
        <v>#DIV/0!</v>
      </c>
      <c r="AT16" s="28"/>
      <c r="AU16" s="28"/>
      <c r="AV16" s="8" t="e">
        <f>VLOOKUP($AC16,デモテーブル[#All],3,FALSE)</f>
        <v>#VALUE!</v>
      </c>
      <c r="AW16" s="8" t="e">
        <f>VLOOKUP($AC16,デモテーブル[#All],4,FALSE)</f>
        <v>#VALUE!</v>
      </c>
      <c r="AX16" s="8" t="e">
        <f>VLOOKUP($AC16,デモテーブル[#All],5,FALSE)</f>
        <v>#VALUE!</v>
      </c>
      <c r="AY16" s="8" t="e">
        <f>VLOOKUP($AC16,デモテーブル[#All],6,FALSE)</f>
        <v>#VALUE!</v>
      </c>
      <c r="AZ16" s="8" t="e">
        <f>VLOOKUP($AC16,デモテーブル[#All],7,FALSE)</f>
        <v>#VALUE!</v>
      </c>
    </row>
    <row r="17" spans="2:52" x14ac:dyDescent="0.15">
      <c r="B17" s="24">
        <v>44612</v>
      </c>
      <c r="C17" s="47">
        <v>16</v>
      </c>
      <c r="D17" s="86" t="s">
        <v>146</v>
      </c>
      <c r="E17" s="70" t="s">
        <v>358</v>
      </c>
      <c r="G17" s="71" t="str">
        <f t="shared" si="4"/>
        <v>9020</v>
      </c>
      <c r="H17" s="8">
        <v>9</v>
      </c>
      <c r="I17" s="10">
        <v>7749</v>
      </c>
      <c r="J17" s="10">
        <v>7269</v>
      </c>
      <c r="K17" s="9">
        <v>65421</v>
      </c>
      <c r="L17" s="76">
        <v>9</v>
      </c>
      <c r="M17" s="76">
        <v>7749</v>
      </c>
      <c r="N17" s="76">
        <v>7269</v>
      </c>
      <c r="O17" s="76">
        <v>-4320</v>
      </c>
      <c r="Z17" s="17"/>
      <c r="AA17" s="17"/>
      <c r="AB17" s="8"/>
      <c r="AC17" s="101" t="str">
        <f t="shared" si="5"/>
        <v>9020</v>
      </c>
      <c r="AD17" s="8" t="str">
        <f>VLOOKUP($AC17,デモテーブル[#All],2,FALSE)</f>
        <v>東日本旅客鉄道</v>
      </c>
      <c r="AE17" s="8" t="s">
        <v>15</v>
      </c>
      <c r="AF17" s="8">
        <f t="shared" si="6"/>
        <v>9</v>
      </c>
      <c r="AG17" s="8"/>
      <c r="AH17" s="10">
        <f t="shared" si="7"/>
        <v>7749</v>
      </c>
      <c r="AI17" s="8"/>
      <c r="AJ17" s="10">
        <f t="shared" si="8"/>
        <v>7269</v>
      </c>
      <c r="AK17" s="8"/>
      <c r="AL17" s="8"/>
      <c r="AM17" s="8"/>
      <c r="AN17" s="8"/>
      <c r="AO17" s="8"/>
      <c r="AP17" s="102">
        <f t="shared" si="9"/>
        <v>65421</v>
      </c>
      <c r="AQ17" s="8"/>
      <c r="AR17" s="103">
        <f t="shared" si="10"/>
        <v>-4320</v>
      </c>
      <c r="AS17" s="104">
        <f t="shared" si="11"/>
        <v>-6.1943476577622919E-2</v>
      </c>
      <c r="AT17" s="28"/>
      <c r="AU17" s="28"/>
      <c r="AV17" s="8" t="str">
        <f>VLOOKUP($AC17,デモテーブル[#All],3,FALSE)</f>
        <v>1株式・投信等</v>
      </c>
      <c r="AW17" s="8" t="str">
        <f>VLOOKUP($AC17,デモテーブル[#All],4,FALSE)</f>
        <v>1株式</v>
      </c>
      <c r="AX17" s="8" t="str">
        <f>VLOOKUP($AC17,デモテーブル[#All],5,FALSE)</f>
        <v>観光</v>
      </c>
      <c r="AY17" s="8" t="str">
        <f>VLOOKUP($AC17,デモテーブル[#All],6,FALSE)</f>
        <v>鉄道</v>
      </c>
      <c r="AZ17" s="8" t="str">
        <f>VLOOKUP($AC17,デモテーブル[#All],7,FALSE)</f>
        <v>01 日本円</v>
      </c>
    </row>
    <row r="18" spans="2:52" x14ac:dyDescent="0.15">
      <c r="B18" s="24">
        <v>44612</v>
      </c>
      <c r="C18" s="47">
        <v>17</v>
      </c>
      <c r="D18" s="86" t="s">
        <v>146</v>
      </c>
      <c r="E18" s="70" t="s">
        <v>358</v>
      </c>
      <c r="G18" s="71" t="e">
        <f t="shared" si="4"/>
        <v>#VALUE!</v>
      </c>
      <c r="H18" s="8" t="s">
        <v>364</v>
      </c>
      <c r="I18" s="8" t="s">
        <v>362</v>
      </c>
      <c r="J18" s="8"/>
      <c r="K18" s="9"/>
      <c r="L18" s="11" t="s">
        <v>364</v>
      </c>
      <c r="M18" s="11" t="s">
        <v>362</v>
      </c>
      <c r="N18" s="11"/>
      <c r="O18" s="11"/>
      <c r="Z18" s="17"/>
      <c r="AA18" s="17"/>
      <c r="AB18" s="8"/>
      <c r="AC18" s="101" t="e">
        <f t="shared" si="5"/>
        <v>#VALUE!</v>
      </c>
      <c r="AD18" s="8" t="e">
        <f>VLOOKUP($AC18,デモテーブル[#All],2,FALSE)</f>
        <v>#VALUE!</v>
      </c>
      <c r="AE18" s="8" t="s">
        <v>15</v>
      </c>
      <c r="AF18" s="8" t="str">
        <f t="shared" si="6"/>
        <v>9021 ＪＲ西 メールアラート画面へ</v>
      </c>
      <c r="AG18" s="8"/>
      <c r="AH18" s="10" t="str">
        <f t="shared" si="7"/>
        <v xml:space="preserve">現買 現売 </v>
      </c>
      <c r="AI18" s="8"/>
      <c r="AJ18" s="10">
        <f t="shared" si="8"/>
        <v>0</v>
      </c>
      <c r="AK18" s="8"/>
      <c r="AL18" s="8"/>
      <c r="AM18" s="8"/>
      <c r="AN18" s="8"/>
      <c r="AO18" s="8"/>
      <c r="AP18" s="102">
        <f t="shared" si="9"/>
        <v>0</v>
      </c>
      <c r="AQ18" s="8"/>
      <c r="AR18" s="103">
        <f t="shared" si="10"/>
        <v>0</v>
      </c>
      <c r="AS18" s="104" t="e">
        <f t="shared" si="11"/>
        <v>#DIV/0!</v>
      </c>
      <c r="AT18" s="28"/>
      <c r="AU18" s="28"/>
      <c r="AV18" s="8" t="e">
        <f>VLOOKUP($AC18,デモテーブル[#All],3,FALSE)</f>
        <v>#VALUE!</v>
      </c>
      <c r="AW18" s="8" t="e">
        <f>VLOOKUP($AC18,デモテーブル[#All],4,FALSE)</f>
        <v>#VALUE!</v>
      </c>
      <c r="AX18" s="8" t="e">
        <f>VLOOKUP($AC18,デモテーブル[#All],5,FALSE)</f>
        <v>#VALUE!</v>
      </c>
      <c r="AY18" s="8" t="e">
        <f>VLOOKUP($AC18,デモテーブル[#All],6,FALSE)</f>
        <v>#VALUE!</v>
      </c>
      <c r="AZ18" s="8" t="e">
        <f>VLOOKUP($AC18,デモテーブル[#All],7,FALSE)</f>
        <v>#VALUE!</v>
      </c>
    </row>
    <row r="19" spans="2:52" x14ac:dyDescent="0.15">
      <c r="B19" s="24">
        <v>44612</v>
      </c>
      <c r="C19" s="47">
        <v>18</v>
      </c>
      <c r="D19" s="86" t="s">
        <v>146</v>
      </c>
      <c r="E19" s="70" t="s">
        <v>358</v>
      </c>
      <c r="G19" s="71" t="str">
        <f t="shared" si="4"/>
        <v>9021</v>
      </c>
      <c r="H19" s="8">
        <v>10</v>
      </c>
      <c r="I19" s="10">
        <v>6343</v>
      </c>
      <c r="J19" s="10">
        <v>5185</v>
      </c>
      <c r="K19" s="9">
        <v>51850</v>
      </c>
      <c r="L19" s="76">
        <v>10</v>
      </c>
      <c r="M19" s="76">
        <v>6343</v>
      </c>
      <c r="N19" s="76">
        <v>5185</v>
      </c>
      <c r="O19" s="76">
        <v>-11580</v>
      </c>
      <c r="Z19" s="17"/>
      <c r="AA19" s="17"/>
      <c r="AB19" s="8"/>
      <c r="AC19" s="101" t="str">
        <f t="shared" si="5"/>
        <v>9021</v>
      </c>
      <c r="AD19" s="8" t="str">
        <f>VLOOKUP($AC19,デモテーブル[#All],2,FALSE)</f>
        <v>西日本旅客鉄道</v>
      </c>
      <c r="AE19" s="8" t="s">
        <v>15</v>
      </c>
      <c r="AF19" s="8">
        <f t="shared" si="6"/>
        <v>10</v>
      </c>
      <c r="AG19" s="8"/>
      <c r="AH19" s="10">
        <f t="shared" si="7"/>
        <v>6343</v>
      </c>
      <c r="AI19" s="8"/>
      <c r="AJ19" s="10">
        <f t="shared" si="8"/>
        <v>5185</v>
      </c>
      <c r="AK19" s="8"/>
      <c r="AL19" s="8"/>
      <c r="AM19" s="8"/>
      <c r="AN19" s="8"/>
      <c r="AO19" s="8"/>
      <c r="AP19" s="102">
        <f t="shared" si="9"/>
        <v>51850</v>
      </c>
      <c r="AQ19" s="8"/>
      <c r="AR19" s="103">
        <f t="shared" si="10"/>
        <v>-11580</v>
      </c>
      <c r="AS19" s="104">
        <f t="shared" si="11"/>
        <v>-0.18256345577802302</v>
      </c>
      <c r="AT19" s="28"/>
      <c r="AU19" s="28"/>
      <c r="AV19" s="8" t="str">
        <f>VLOOKUP($AC19,デモテーブル[#All],3,FALSE)</f>
        <v>1株式・投信等</v>
      </c>
      <c r="AW19" s="8" t="str">
        <f>VLOOKUP($AC19,デモテーブル[#All],4,FALSE)</f>
        <v>1株式</v>
      </c>
      <c r="AX19" s="8" t="str">
        <f>VLOOKUP($AC19,デモテーブル[#All],5,FALSE)</f>
        <v>観光</v>
      </c>
      <c r="AY19" s="8" t="str">
        <f>VLOOKUP($AC19,デモテーブル[#All],6,FALSE)</f>
        <v>鉄道</v>
      </c>
      <c r="AZ19" s="8" t="str">
        <f>VLOOKUP($AC19,デモテーブル[#All],7,FALSE)</f>
        <v>01 日本円</v>
      </c>
    </row>
    <row r="20" spans="2:52" x14ac:dyDescent="0.15">
      <c r="B20" s="24">
        <v>44612</v>
      </c>
      <c r="C20" s="47">
        <v>19</v>
      </c>
      <c r="D20" s="86" t="s">
        <v>146</v>
      </c>
      <c r="E20" s="70" t="s">
        <v>358</v>
      </c>
      <c r="G20" s="71" t="e">
        <f t="shared" si="4"/>
        <v>#VALUE!</v>
      </c>
      <c r="H20" s="8" t="s">
        <v>365</v>
      </c>
      <c r="I20" s="8" t="s">
        <v>362</v>
      </c>
      <c r="J20" s="8"/>
      <c r="K20" s="9"/>
      <c r="L20" s="11" t="s">
        <v>365</v>
      </c>
      <c r="M20" s="11" t="s">
        <v>362</v>
      </c>
      <c r="N20" s="11"/>
      <c r="O20" s="11"/>
      <c r="Z20" s="17"/>
      <c r="AA20" s="17"/>
      <c r="AB20" s="8"/>
      <c r="AC20" s="101" t="e">
        <f t="shared" si="5"/>
        <v>#VALUE!</v>
      </c>
      <c r="AD20" s="8" t="e">
        <f>VLOOKUP($AC20,デモテーブル[#All],2,FALSE)</f>
        <v>#VALUE!</v>
      </c>
      <c r="AE20" s="8" t="s">
        <v>15</v>
      </c>
      <c r="AF20" s="8" t="str">
        <f t="shared" si="6"/>
        <v>9022 ＪＲ東海 メールアラート画面へ</v>
      </c>
      <c r="AG20" s="8"/>
      <c r="AH20" s="10" t="str">
        <f t="shared" si="7"/>
        <v xml:space="preserve">現買 現売 </v>
      </c>
      <c r="AI20" s="8"/>
      <c r="AJ20" s="10">
        <f t="shared" si="8"/>
        <v>0</v>
      </c>
      <c r="AK20" s="8"/>
      <c r="AL20" s="8"/>
      <c r="AM20" s="8"/>
      <c r="AN20" s="8"/>
      <c r="AO20" s="8"/>
      <c r="AP20" s="102">
        <f t="shared" si="9"/>
        <v>0</v>
      </c>
      <c r="AQ20" s="8"/>
      <c r="AR20" s="103">
        <f t="shared" si="10"/>
        <v>0</v>
      </c>
      <c r="AS20" s="104" t="e">
        <f t="shared" si="11"/>
        <v>#DIV/0!</v>
      </c>
      <c r="AT20" s="28"/>
      <c r="AU20" s="28"/>
      <c r="AV20" s="8" t="e">
        <f>VLOOKUP($AC20,デモテーブル[#All],3,FALSE)</f>
        <v>#VALUE!</v>
      </c>
      <c r="AW20" s="8" t="e">
        <f>VLOOKUP($AC20,デモテーブル[#All],4,FALSE)</f>
        <v>#VALUE!</v>
      </c>
      <c r="AX20" s="8" t="e">
        <f>VLOOKUP($AC20,デモテーブル[#All],5,FALSE)</f>
        <v>#VALUE!</v>
      </c>
      <c r="AY20" s="8" t="e">
        <f>VLOOKUP($AC20,デモテーブル[#All],6,FALSE)</f>
        <v>#VALUE!</v>
      </c>
      <c r="AZ20" s="8" t="e">
        <f>VLOOKUP($AC20,デモテーブル[#All],7,FALSE)</f>
        <v>#VALUE!</v>
      </c>
    </row>
    <row r="21" spans="2:52" x14ac:dyDescent="0.15">
      <c r="B21" s="24">
        <v>44612</v>
      </c>
      <c r="C21" s="47">
        <v>20</v>
      </c>
      <c r="D21" s="86" t="s">
        <v>146</v>
      </c>
      <c r="E21" s="70" t="s">
        <v>358</v>
      </c>
      <c r="G21" s="71" t="str">
        <f t="shared" si="4"/>
        <v>9022</v>
      </c>
      <c r="H21" s="8">
        <v>5</v>
      </c>
      <c r="I21" s="10">
        <v>16881</v>
      </c>
      <c r="J21" s="10">
        <v>16350</v>
      </c>
      <c r="K21" s="9">
        <v>81750</v>
      </c>
      <c r="L21" s="76">
        <v>5</v>
      </c>
      <c r="M21" s="76">
        <v>16881</v>
      </c>
      <c r="N21" s="76">
        <v>16350</v>
      </c>
      <c r="O21" s="76">
        <v>-2655</v>
      </c>
      <c r="Z21" s="17"/>
      <c r="AA21" s="17"/>
      <c r="AB21" s="8"/>
      <c r="AC21" s="101" t="str">
        <f t="shared" si="5"/>
        <v>9022</v>
      </c>
      <c r="AD21" s="8" t="str">
        <f>VLOOKUP($AC21,デモテーブル[#All],2,FALSE)</f>
        <v>東海旅客鉄道</v>
      </c>
      <c r="AE21" s="8" t="s">
        <v>15</v>
      </c>
      <c r="AF21" s="8">
        <f t="shared" si="6"/>
        <v>5</v>
      </c>
      <c r="AG21" s="8"/>
      <c r="AH21" s="10">
        <f t="shared" si="7"/>
        <v>16881</v>
      </c>
      <c r="AI21" s="8"/>
      <c r="AJ21" s="10">
        <f t="shared" si="8"/>
        <v>16350</v>
      </c>
      <c r="AK21" s="8"/>
      <c r="AL21" s="8"/>
      <c r="AM21" s="8"/>
      <c r="AN21" s="8"/>
      <c r="AO21" s="8"/>
      <c r="AP21" s="102">
        <f t="shared" si="9"/>
        <v>81750</v>
      </c>
      <c r="AQ21" s="8"/>
      <c r="AR21" s="103">
        <f t="shared" si="10"/>
        <v>-2655</v>
      </c>
      <c r="AS21" s="104">
        <f t="shared" si="11"/>
        <v>-3.1455482495112846E-2</v>
      </c>
      <c r="AT21" s="28"/>
      <c r="AU21" s="28"/>
      <c r="AV21" s="8" t="str">
        <f>VLOOKUP($AC21,デモテーブル[#All],3,FALSE)</f>
        <v>1株式・投信等</v>
      </c>
      <c r="AW21" s="8" t="str">
        <f>VLOOKUP($AC21,デモテーブル[#All],4,FALSE)</f>
        <v>1株式</v>
      </c>
      <c r="AX21" s="8" t="str">
        <f>VLOOKUP($AC21,デモテーブル[#All],5,FALSE)</f>
        <v>観光</v>
      </c>
      <c r="AY21" s="8" t="str">
        <f>VLOOKUP($AC21,デモテーブル[#All],6,FALSE)</f>
        <v>鉄道</v>
      </c>
      <c r="AZ21" s="8" t="str">
        <f>VLOOKUP($AC21,デモテーブル[#All],7,FALSE)</f>
        <v>01 日本円</v>
      </c>
    </row>
    <row r="22" spans="2:52" x14ac:dyDescent="0.15">
      <c r="B22" s="24">
        <v>44612</v>
      </c>
      <c r="C22" s="47">
        <v>21</v>
      </c>
      <c r="D22" s="86" t="s">
        <v>146</v>
      </c>
      <c r="E22" s="70" t="s">
        <v>358</v>
      </c>
      <c r="G22" s="71" t="e">
        <f t="shared" si="4"/>
        <v>#VALUE!</v>
      </c>
      <c r="H22" s="8" t="s">
        <v>366</v>
      </c>
      <c r="I22" s="8" t="s">
        <v>362</v>
      </c>
      <c r="J22" s="8"/>
      <c r="K22" s="9"/>
      <c r="L22" s="11" t="s">
        <v>366</v>
      </c>
      <c r="M22" s="11" t="s">
        <v>362</v>
      </c>
      <c r="N22" s="11"/>
      <c r="O22" s="11"/>
      <c r="Z22" s="17"/>
      <c r="AA22" s="17"/>
      <c r="AB22" s="8"/>
      <c r="AC22" s="101" t="e">
        <f t="shared" si="5"/>
        <v>#VALUE!</v>
      </c>
      <c r="AD22" s="8" t="e">
        <f>VLOOKUP($AC22,デモテーブル[#All],2,FALSE)</f>
        <v>#VALUE!</v>
      </c>
      <c r="AE22" s="8" t="s">
        <v>15</v>
      </c>
      <c r="AF22" s="8" t="str">
        <f t="shared" si="6"/>
        <v>9142 ＪＲ九州 メールアラート画面へ</v>
      </c>
      <c r="AG22" s="8"/>
      <c r="AH22" s="10" t="str">
        <f t="shared" si="7"/>
        <v xml:space="preserve">現買 現売 </v>
      </c>
      <c r="AI22" s="8"/>
      <c r="AJ22" s="10">
        <f t="shared" si="8"/>
        <v>0</v>
      </c>
      <c r="AK22" s="8"/>
      <c r="AL22" s="8"/>
      <c r="AM22" s="8"/>
      <c r="AN22" s="8"/>
      <c r="AO22" s="8"/>
      <c r="AP22" s="102">
        <f t="shared" si="9"/>
        <v>0</v>
      </c>
      <c r="AQ22" s="8"/>
      <c r="AR22" s="103">
        <f t="shared" si="10"/>
        <v>0</v>
      </c>
      <c r="AS22" s="104" t="e">
        <f t="shared" si="11"/>
        <v>#DIV/0!</v>
      </c>
      <c r="AT22" s="28"/>
      <c r="AU22" s="28"/>
      <c r="AV22" s="8" t="e">
        <f>VLOOKUP($AC22,デモテーブル[#All],3,FALSE)</f>
        <v>#VALUE!</v>
      </c>
      <c r="AW22" s="8" t="e">
        <f>VLOOKUP($AC22,デモテーブル[#All],4,FALSE)</f>
        <v>#VALUE!</v>
      </c>
      <c r="AX22" s="8" t="e">
        <f>VLOOKUP($AC22,デモテーブル[#All],5,FALSE)</f>
        <v>#VALUE!</v>
      </c>
      <c r="AY22" s="8" t="e">
        <f>VLOOKUP($AC22,デモテーブル[#All],6,FALSE)</f>
        <v>#VALUE!</v>
      </c>
      <c r="AZ22" s="8" t="e">
        <f>VLOOKUP($AC22,デモテーブル[#All],7,FALSE)</f>
        <v>#VALUE!</v>
      </c>
    </row>
    <row r="23" spans="2:52" x14ac:dyDescent="0.15">
      <c r="B23" s="24">
        <v>44612</v>
      </c>
      <c r="C23" s="47">
        <v>22</v>
      </c>
      <c r="D23" s="86" t="s">
        <v>146</v>
      </c>
      <c r="E23" s="70" t="s">
        <v>358</v>
      </c>
      <c r="G23" s="71" t="str">
        <f t="shared" si="4"/>
        <v>9142</v>
      </c>
      <c r="H23" s="8">
        <v>23</v>
      </c>
      <c r="I23" s="10">
        <v>2548</v>
      </c>
      <c r="J23" s="10">
        <v>2626</v>
      </c>
      <c r="K23" s="9">
        <v>60398</v>
      </c>
      <c r="L23" s="76">
        <v>23</v>
      </c>
      <c r="M23" s="76">
        <v>2548</v>
      </c>
      <c r="N23" s="76">
        <v>2626</v>
      </c>
      <c r="O23" s="76">
        <v>1794</v>
      </c>
      <c r="Z23" s="17"/>
      <c r="AA23" s="17"/>
      <c r="AB23" s="8"/>
      <c r="AC23" s="101" t="str">
        <f t="shared" si="5"/>
        <v>9142</v>
      </c>
      <c r="AD23" s="8" t="str">
        <f>VLOOKUP($AC23,デモテーブル[#All],2,FALSE)</f>
        <v>九州旅客鉄道</v>
      </c>
      <c r="AE23" s="8" t="s">
        <v>15</v>
      </c>
      <c r="AF23" s="8">
        <f t="shared" si="6"/>
        <v>23</v>
      </c>
      <c r="AG23" s="8"/>
      <c r="AH23" s="10">
        <f t="shared" si="7"/>
        <v>2548</v>
      </c>
      <c r="AI23" s="8"/>
      <c r="AJ23" s="10">
        <f t="shared" si="8"/>
        <v>2626</v>
      </c>
      <c r="AK23" s="8"/>
      <c r="AL23" s="8"/>
      <c r="AM23" s="8"/>
      <c r="AN23" s="8"/>
      <c r="AO23" s="8"/>
      <c r="AP23" s="102">
        <f t="shared" si="9"/>
        <v>60398</v>
      </c>
      <c r="AQ23" s="8"/>
      <c r="AR23" s="103">
        <f t="shared" si="10"/>
        <v>1794</v>
      </c>
      <c r="AS23" s="104">
        <f t="shared" si="11"/>
        <v>3.0612244897959183E-2</v>
      </c>
      <c r="AT23" s="28"/>
      <c r="AU23" s="28"/>
      <c r="AV23" s="8" t="str">
        <f>VLOOKUP($AC23,デモテーブル[#All],3,FALSE)</f>
        <v>1株式・投信等</v>
      </c>
      <c r="AW23" s="8" t="str">
        <f>VLOOKUP($AC23,デモテーブル[#All],4,FALSE)</f>
        <v>1株式</v>
      </c>
      <c r="AX23" s="8" t="str">
        <f>VLOOKUP($AC23,デモテーブル[#All],5,FALSE)</f>
        <v>観光</v>
      </c>
      <c r="AY23" s="8" t="str">
        <f>VLOOKUP($AC23,デモテーブル[#All],6,FALSE)</f>
        <v>鉄道</v>
      </c>
      <c r="AZ23" s="8" t="str">
        <f>VLOOKUP($AC23,デモテーブル[#All],7,FALSE)</f>
        <v>01 日本円</v>
      </c>
    </row>
    <row r="24" spans="2:52" x14ac:dyDescent="0.15">
      <c r="B24" s="24">
        <v>44612</v>
      </c>
      <c r="C24" s="47">
        <v>23</v>
      </c>
      <c r="D24" s="86" t="s">
        <v>146</v>
      </c>
      <c r="E24" s="70" t="s">
        <v>358</v>
      </c>
      <c r="G24" s="71" t="e">
        <f t="shared" si="4"/>
        <v>#VALUE!</v>
      </c>
      <c r="H24" s="8" t="s">
        <v>367</v>
      </c>
      <c r="I24" s="8" t="s">
        <v>362</v>
      </c>
      <c r="J24" s="8"/>
      <c r="K24" s="9"/>
      <c r="L24" s="11" t="s">
        <v>367</v>
      </c>
      <c r="M24" s="11" t="s">
        <v>362</v>
      </c>
      <c r="N24" s="11"/>
      <c r="O24" s="11"/>
      <c r="Z24" s="17"/>
      <c r="AA24" s="17"/>
      <c r="AB24" s="8"/>
      <c r="AC24" s="101" t="e">
        <f t="shared" si="5"/>
        <v>#VALUE!</v>
      </c>
      <c r="AD24" s="8" t="e">
        <f>VLOOKUP($AC24,デモテーブル[#All],2,FALSE)</f>
        <v>#VALUE!</v>
      </c>
      <c r="AE24" s="8" t="s">
        <v>15</v>
      </c>
      <c r="AF24" s="8" t="str">
        <f t="shared" si="6"/>
        <v>9201 ＪＡＬ メールアラート画面へ</v>
      </c>
      <c r="AG24" s="8"/>
      <c r="AH24" s="10" t="str">
        <f t="shared" si="7"/>
        <v xml:space="preserve">現買 現売 </v>
      </c>
      <c r="AI24" s="8"/>
      <c r="AJ24" s="10">
        <f t="shared" si="8"/>
        <v>0</v>
      </c>
      <c r="AK24" s="8"/>
      <c r="AL24" s="8"/>
      <c r="AM24" s="8"/>
      <c r="AN24" s="8"/>
      <c r="AO24" s="8"/>
      <c r="AP24" s="102">
        <f t="shared" si="9"/>
        <v>0</v>
      </c>
      <c r="AQ24" s="8"/>
      <c r="AR24" s="103">
        <f t="shared" si="10"/>
        <v>0</v>
      </c>
      <c r="AS24" s="104" t="e">
        <f t="shared" si="11"/>
        <v>#DIV/0!</v>
      </c>
      <c r="AT24" s="28"/>
      <c r="AU24" s="28"/>
      <c r="AV24" s="8" t="e">
        <f>VLOOKUP($AC24,デモテーブル[#All],3,FALSE)</f>
        <v>#VALUE!</v>
      </c>
      <c r="AW24" s="8" t="e">
        <f>VLOOKUP($AC24,デモテーブル[#All],4,FALSE)</f>
        <v>#VALUE!</v>
      </c>
      <c r="AX24" s="8" t="e">
        <f>VLOOKUP($AC24,デモテーブル[#All],5,FALSE)</f>
        <v>#VALUE!</v>
      </c>
      <c r="AY24" s="8" t="e">
        <f>VLOOKUP($AC24,デモテーブル[#All],6,FALSE)</f>
        <v>#VALUE!</v>
      </c>
      <c r="AZ24" s="8" t="e">
        <f>VLOOKUP($AC24,デモテーブル[#All],7,FALSE)</f>
        <v>#VALUE!</v>
      </c>
    </row>
    <row r="25" spans="2:52" x14ac:dyDescent="0.15">
      <c r="B25" s="24">
        <v>44612</v>
      </c>
      <c r="C25" s="47">
        <v>24</v>
      </c>
      <c r="D25" s="86" t="s">
        <v>146</v>
      </c>
      <c r="E25" s="70" t="s">
        <v>358</v>
      </c>
      <c r="G25" s="71" t="str">
        <f t="shared" si="4"/>
        <v>9201</v>
      </c>
      <c r="H25" s="8">
        <v>19</v>
      </c>
      <c r="I25" s="10">
        <v>2266</v>
      </c>
      <c r="J25" s="10">
        <v>2365</v>
      </c>
      <c r="K25" s="9">
        <v>44935</v>
      </c>
      <c r="L25" s="76">
        <v>19</v>
      </c>
      <c r="M25" s="76">
        <v>2266</v>
      </c>
      <c r="N25" s="76">
        <v>2365</v>
      </c>
      <c r="O25" s="76">
        <v>1881</v>
      </c>
      <c r="Z25" s="17"/>
      <c r="AA25" s="17"/>
      <c r="AB25" s="8"/>
      <c r="AC25" s="101" t="str">
        <f t="shared" si="5"/>
        <v>9201</v>
      </c>
      <c r="AD25" s="8" t="str">
        <f>VLOOKUP($AC25,デモテーブル[#All],2,FALSE)</f>
        <v>日本航空</v>
      </c>
      <c r="AE25" s="8" t="s">
        <v>15</v>
      </c>
      <c r="AF25" s="8">
        <f t="shared" si="6"/>
        <v>19</v>
      </c>
      <c r="AG25" s="8"/>
      <c r="AH25" s="10">
        <f t="shared" si="7"/>
        <v>2266</v>
      </c>
      <c r="AI25" s="8"/>
      <c r="AJ25" s="10">
        <f t="shared" si="8"/>
        <v>2365</v>
      </c>
      <c r="AK25" s="8"/>
      <c r="AL25" s="8"/>
      <c r="AM25" s="8"/>
      <c r="AN25" s="8"/>
      <c r="AO25" s="8"/>
      <c r="AP25" s="102">
        <f t="shared" si="9"/>
        <v>44935</v>
      </c>
      <c r="AQ25" s="8"/>
      <c r="AR25" s="103">
        <f t="shared" si="10"/>
        <v>1881</v>
      </c>
      <c r="AS25" s="104">
        <f t="shared" si="11"/>
        <v>4.3689320388349516E-2</v>
      </c>
      <c r="AT25" s="28"/>
      <c r="AU25" s="28"/>
      <c r="AV25" s="8" t="str">
        <f>VLOOKUP($AC25,デモテーブル[#All],3,FALSE)</f>
        <v>1株式・投信等</v>
      </c>
      <c r="AW25" s="8" t="str">
        <f>VLOOKUP($AC25,デモテーブル[#All],4,FALSE)</f>
        <v>1株式</v>
      </c>
      <c r="AX25" s="8" t="str">
        <f>VLOOKUP($AC25,デモテーブル[#All],5,FALSE)</f>
        <v>観光</v>
      </c>
      <c r="AY25" s="8" t="str">
        <f>VLOOKUP($AC25,デモテーブル[#All],6,FALSE)</f>
        <v>航空</v>
      </c>
      <c r="AZ25" s="8" t="str">
        <f>VLOOKUP($AC25,デモテーブル[#All],7,FALSE)</f>
        <v>01 日本円</v>
      </c>
    </row>
    <row r="26" spans="2:52" x14ac:dyDescent="0.15">
      <c r="B26" s="24">
        <v>44612</v>
      </c>
      <c r="C26" s="47">
        <v>25</v>
      </c>
      <c r="D26" s="86" t="s">
        <v>146</v>
      </c>
      <c r="E26" s="70" t="s">
        <v>358</v>
      </c>
      <c r="G26" s="71" t="e">
        <f t="shared" si="4"/>
        <v>#VALUE!</v>
      </c>
      <c r="H26" s="8" t="s">
        <v>368</v>
      </c>
      <c r="I26" s="8" t="s">
        <v>362</v>
      </c>
      <c r="J26" s="8"/>
      <c r="K26" s="9"/>
      <c r="L26" s="11" t="s">
        <v>368</v>
      </c>
      <c r="M26" s="11" t="s">
        <v>362</v>
      </c>
      <c r="N26" s="11"/>
      <c r="O26" s="11"/>
      <c r="Z26" s="17"/>
      <c r="AA26" s="17"/>
      <c r="AB26" s="8"/>
      <c r="AC26" s="101" t="e">
        <f t="shared" si="5"/>
        <v>#VALUE!</v>
      </c>
      <c r="AD26" s="8" t="e">
        <f>VLOOKUP($AC26,デモテーブル[#All],2,FALSE)</f>
        <v>#VALUE!</v>
      </c>
      <c r="AE26" s="8" t="s">
        <v>15</v>
      </c>
      <c r="AF26" s="8" t="str">
        <f t="shared" si="6"/>
        <v>9202 ＡＮＡ メールアラート画面へ</v>
      </c>
      <c r="AG26" s="8"/>
      <c r="AH26" s="10" t="str">
        <f t="shared" si="7"/>
        <v xml:space="preserve">現買 現売 </v>
      </c>
      <c r="AI26" s="8"/>
      <c r="AJ26" s="10">
        <f t="shared" si="8"/>
        <v>0</v>
      </c>
      <c r="AK26" s="8"/>
      <c r="AL26" s="8"/>
      <c r="AM26" s="8"/>
      <c r="AN26" s="8"/>
      <c r="AO26" s="8"/>
      <c r="AP26" s="102">
        <f t="shared" si="9"/>
        <v>0</v>
      </c>
      <c r="AQ26" s="8"/>
      <c r="AR26" s="103">
        <f t="shared" si="10"/>
        <v>0</v>
      </c>
      <c r="AS26" s="104" t="e">
        <f t="shared" si="11"/>
        <v>#DIV/0!</v>
      </c>
      <c r="AT26" s="28"/>
      <c r="AU26" s="28"/>
      <c r="AV26" s="8" t="e">
        <f>VLOOKUP($AC26,デモテーブル[#All],3,FALSE)</f>
        <v>#VALUE!</v>
      </c>
      <c r="AW26" s="8" t="e">
        <f>VLOOKUP($AC26,デモテーブル[#All],4,FALSE)</f>
        <v>#VALUE!</v>
      </c>
      <c r="AX26" s="8" t="e">
        <f>VLOOKUP($AC26,デモテーブル[#All],5,FALSE)</f>
        <v>#VALUE!</v>
      </c>
      <c r="AY26" s="8" t="e">
        <f>VLOOKUP($AC26,デモテーブル[#All],6,FALSE)</f>
        <v>#VALUE!</v>
      </c>
      <c r="AZ26" s="8" t="e">
        <f>VLOOKUP($AC26,デモテーブル[#All],7,FALSE)</f>
        <v>#VALUE!</v>
      </c>
    </row>
    <row r="27" spans="2:52" x14ac:dyDescent="0.15">
      <c r="B27" s="24">
        <v>44612</v>
      </c>
      <c r="C27" s="47">
        <v>26</v>
      </c>
      <c r="D27" s="86" t="s">
        <v>146</v>
      </c>
      <c r="E27" s="70" t="s">
        <v>358</v>
      </c>
      <c r="G27" s="71" t="str">
        <f t="shared" si="4"/>
        <v>9202</v>
      </c>
      <c r="H27" s="8">
        <v>22</v>
      </c>
      <c r="I27" s="10">
        <v>2418</v>
      </c>
      <c r="J27" s="10">
        <v>2630</v>
      </c>
      <c r="K27" s="9">
        <v>57860</v>
      </c>
      <c r="L27" s="76">
        <v>22</v>
      </c>
      <c r="M27" s="76">
        <v>2418</v>
      </c>
      <c r="N27" s="76">
        <v>2630</v>
      </c>
      <c r="O27" s="76">
        <v>4664</v>
      </c>
      <c r="Z27" s="17"/>
      <c r="AA27" s="17"/>
      <c r="AB27" s="8"/>
      <c r="AC27" s="101" t="str">
        <f t="shared" si="5"/>
        <v>9202</v>
      </c>
      <c r="AD27" s="8" t="str">
        <f>VLOOKUP($AC27,デモテーブル[#All],2,FALSE)</f>
        <v>ＡＮＡホールディングス</v>
      </c>
      <c r="AE27" s="8" t="s">
        <v>15</v>
      </c>
      <c r="AF27" s="8">
        <f t="shared" si="6"/>
        <v>22</v>
      </c>
      <c r="AG27" s="8"/>
      <c r="AH27" s="10">
        <f t="shared" si="7"/>
        <v>2418</v>
      </c>
      <c r="AI27" s="8"/>
      <c r="AJ27" s="10">
        <f t="shared" si="8"/>
        <v>2630</v>
      </c>
      <c r="AK27" s="8"/>
      <c r="AL27" s="8"/>
      <c r="AM27" s="8"/>
      <c r="AN27" s="8"/>
      <c r="AO27" s="8"/>
      <c r="AP27" s="102">
        <f t="shared" si="9"/>
        <v>57860</v>
      </c>
      <c r="AQ27" s="8"/>
      <c r="AR27" s="103">
        <f t="shared" si="10"/>
        <v>4664</v>
      </c>
      <c r="AS27" s="104">
        <f t="shared" si="11"/>
        <v>8.7675765095119929E-2</v>
      </c>
      <c r="AT27" s="28"/>
      <c r="AU27" s="28"/>
      <c r="AV27" s="8" t="str">
        <f>VLOOKUP($AC27,デモテーブル[#All],3,FALSE)</f>
        <v>1株式・投信等</v>
      </c>
      <c r="AW27" s="8" t="str">
        <f>VLOOKUP($AC27,デモテーブル[#All],4,FALSE)</f>
        <v>1株式</v>
      </c>
      <c r="AX27" s="8" t="str">
        <f>VLOOKUP($AC27,デモテーブル[#All],5,FALSE)</f>
        <v>観光</v>
      </c>
      <c r="AY27" s="8" t="str">
        <f>VLOOKUP($AC27,デモテーブル[#All],6,FALSE)</f>
        <v>航空</v>
      </c>
      <c r="AZ27" s="8" t="str">
        <f>VLOOKUP($AC27,デモテーブル[#All],7,FALSE)</f>
        <v>01 日本円</v>
      </c>
    </row>
    <row r="28" spans="2:52" x14ac:dyDescent="0.15">
      <c r="B28" s="24">
        <v>44612</v>
      </c>
      <c r="C28" s="47">
        <v>27</v>
      </c>
      <c r="D28" s="86" t="s">
        <v>146</v>
      </c>
      <c r="E28" s="70" t="s">
        <v>358</v>
      </c>
      <c r="G28" s="71" t="e">
        <f t="shared" si="4"/>
        <v>#VALUE!</v>
      </c>
      <c r="H28" s="8"/>
      <c r="I28" s="8"/>
      <c r="J28" s="8"/>
      <c r="K28" s="9"/>
      <c r="L28" s="11"/>
      <c r="M28" s="11"/>
      <c r="N28" s="11"/>
      <c r="O28" s="11"/>
      <c r="Z28" s="17"/>
      <c r="AA28" s="17"/>
      <c r="AB28" s="8"/>
      <c r="AC28" s="101" t="e">
        <f t="shared" si="5"/>
        <v>#VALUE!</v>
      </c>
      <c r="AD28" s="8" t="e">
        <f>VLOOKUP($AC28,デモテーブル[#All],2,FALSE)</f>
        <v>#VALUE!</v>
      </c>
      <c r="AE28" s="8" t="s">
        <v>15</v>
      </c>
      <c r="AF28" s="8">
        <f t="shared" si="6"/>
        <v>0</v>
      </c>
      <c r="AG28" s="8"/>
      <c r="AH28" s="10">
        <f t="shared" si="7"/>
        <v>0</v>
      </c>
      <c r="AI28" s="8"/>
      <c r="AJ28" s="10">
        <f t="shared" si="8"/>
        <v>0</v>
      </c>
      <c r="AK28" s="8"/>
      <c r="AL28" s="8"/>
      <c r="AM28" s="8"/>
      <c r="AN28" s="8"/>
      <c r="AO28" s="8"/>
      <c r="AP28" s="102">
        <f t="shared" si="9"/>
        <v>0</v>
      </c>
      <c r="AQ28" s="8"/>
      <c r="AR28" s="103">
        <f t="shared" si="10"/>
        <v>0</v>
      </c>
      <c r="AS28" s="104" t="e">
        <f t="shared" si="11"/>
        <v>#DIV/0!</v>
      </c>
      <c r="AT28" s="28"/>
      <c r="AU28" s="28"/>
      <c r="AV28" s="8" t="e">
        <f>VLOOKUP($AC28,デモテーブル[#All],3,FALSE)</f>
        <v>#VALUE!</v>
      </c>
      <c r="AW28" s="8" t="e">
        <f>VLOOKUP($AC28,デモテーブル[#All],4,FALSE)</f>
        <v>#VALUE!</v>
      </c>
      <c r="AX28" s="8" t="e">
        <f>VLOOKUP($AC28,デモテーブル[#All],5,FALSE)</f>
        <v>#VALUE!</v>
      </c>
      <c r="AY28" s="8" t="e">
        <f>VLOOKUP($AC28,デモテーブル[#All],6,FALSE)</f>
        <v>#VALUE!</v>
      </c>
      <c r="AZ28" s="8" t="e">
        <f>VLOOKUP($AC28,デモテーブル[#All],7,FALSE)</f>
        <v>#VALUE!</v>
      </c>
    </row>
    <row r="29" spans="2:52" x14ac:dyDescent="0.15">
      <c r="B29" s="24">
        <v>44612</v>
      </c>
      <c r="C29" s="47">
        <v>28</v>
      </c>
      <c r="D29" s="86" t="s">
        <v>146</v>
      </c>
      <c r="E29" s="70" t="s">
        <v>358</v>
      </c>
      <c r="G29" s="71" t="e">
        <f t="shared" ref="G29:G45" si="12">LEFT(H28, FIND(" ", H28) - 1 )</f>
        <v>#VALUE!</v>
      </c>
      <c r="H29" s="8"/>
      <c r="I29" s="8"/>
      <c r="J29" s="8"/>
      <c r="K29" s="9"/>
      <c r="L29" s="11"/>
      <c r="M29" s="11"/>
      <c r="N29" s="11"/>
      <c r="O29" s="11"/>
      <c r="Z29" s="17"/>
      <c r="AA29" s="17"/>
      <c r="AB29" s="8"/>
      <c r="AC29" s="101" t="e">
        <f t="shared" ref="AC29:AC45" si="13">G29</f>
        <v>#VALUE!</v>
      </c>
      <c r="AD29" s="8" t="e">
        <f>VLOOKUP($AC29,デモテーブル[#All],2,FALSE)</f>
        <v>#VALUE!</v>
      </c>
      <c r="AE29" s="8" t="s">
        <v>15</v>
      </c>
      <c r="AF29" s="8">
        <f t="shared" ref="AF29:AF45" si="14">H29</f>
        <v>0</v>
      </c>
      <c r="AG29" s="8"/>
      <c r="AH29" s="10">
        <f t="shared" ref="AH29:AH45" si="15">I29</f>
        <v>0</v>
      </c>
      <c r="AI29" s="8"/>
      <c r="AJ29" s="10">
        <f t="shared" ref="AJ29:AJ45" si="16">J29</f>
        <v>0</v>
      </c>
      <c r="AK29" s="8"/>
      <c r="AL29" s="8"/>
      <c r="AM29" s="8"/>
      <c r="AN29" s="8"/>
      <c r="AO29" s="8"/>
      <c r="AP29" s="102">
        <f t="shared" ref="AP29:AP45" si="17">K29</f>
        <v>0</v>
      </c>
      <c r="AQ29" s="8"/>
      <c r="AR29" s="103">
        <f t="shared" ref="AR29:AR45" si="18">O29</f>
        <v>0</v>
      </c>
      <c r="AS29" s="104" t="e">
        <f t="shared" ref="AS29:AS45" si="19">AR29/(AP29-AR29)</f>
        <v>#DIV/0!</v>
      </c>
      <c r="AT29" s="28"/>
      <c r="AU29" s="28"/>
      <c r="AV29" s="8" t="e">
        <f>VLOOKUP($AC29,デモテーブル[#All],3,FALSE)</f>
        <v>#VALUE!</v>
      </c>
      <c r="AW29" s="8" t="e">
        <f>VLOOKUP($AC29,デモテーブル[#All],4,FALSE)</f>
        <v>#VALUE!</v>
      </c>
      <c r="AX29" s="8" t="e">
        <f>VLOOKUP($AC29,デモテーブル[#All],5,FALSE)</f>
        <v>#VALUE!</v>
      </c>
      <c r="AY29" s="8" t="e">
        <f>VLOOKUP($AC29,デモテーブル[#All],6,FALSE)</f>
        <v>#VALUE!</v>
      </c>
      <c r="AZ29" s="8" t="e">
        <f>VLOOKUP($AC29,デモテーブル[#All],7,FALSE)</f>
        <v>#VALUE!</v>
      </c>
    </row>
    <row r="30" spans="2:52" x14ac:dyDescent="0.15">
      <c r="B30" s="24">
        <v>44612</v>
      </c>
      <c r="C30" s="47">
        <v>29</v>
      </c>
      <c r="D30" s="86" t="s">
        <v>146</v>
      </c>
      <c r="E30" s="70" t="s">
        <v>358</v>
      </c>
      <c r="G30" s="71" t="e">
        <f t="shared" si="12"/>
        <v>#VALUE!</v>
      </c>
      <c r="H30" s="8"/>
      <c r="I30" s="8"/>
      <c r="J30" s="8"/>
      <c r="K30" s="9"/>
      <c r="L30" s="11"/>
      <c r="M30" s="11"/>
      <c r="N30" s="11"/>
      <c r="O30" s="11"/>
      <c r="Z30" s="17"/>
      <c r="AA30" s="17"/>
      <c r="AB30" s="8"/>
      <c r="AC30" s="101" t="e">
        <f t="shared" si="13"/>
        <v>#VALUE!</v>
      </c>
      <c r="AD30" s="8" t="e">
        <f>VLOOKUP($AC30,デモテーブル[#All],2,FALSE)</f>
        <v>#VALUE!</v>
      </c>
      <c r="AE30" s="8" t="s">
        <v>15</v>
      </c>
      <c r="AF30" s="8">
        <f t="shared" si="14"/>
        <v>0</v>
      </c>
      <c r="AG30" s="8"/>
      <c r="AH30" s="10">
        <f t="shared" si="15"/>
        <v>0</v>
      </c>
      <c r="AI30" s="8"/>
      <c r="AJ30" s="10">
        <f t="shared" si="16"/>
        <v>0</v>
      </c>
      <c r="AK30" s="8"/>
      <c r="AL30" s="8"/>
      <c r="AM30" s="8"/>
      <c r="AN30" s="8"/>
      <c r="AO30" s="8"/>
      <c r="AP30" s="102">
        <f t="shared" si="17"/>
        <v>0</v>
      </c>
      <c r="AQ30" s="8"/>
      <c r="AR30" s="103">
        <f t="shared" si="18"/>
        <v>0</v>
      </c>
      <c r="AS30" s="104" t="e">
        <f t="shared" si="19"/>
        <v>#DIV/0!</v>
      </c>
      <c r="AT30" s="28"/>
      <c r="AU30" s="28"/>
      <c r="AV30" s="8" t="e">
        <f>VLOOKUP($AC30,デモテーブル[#All],3,FALSE)</f>
        <v>#VALUE!</v>
      </c>
      <c r="AW30" s="8" t="e">
        <f>VLOOKUP($AC30,デモテーブル[#All],4,FALSE)</f>
        <v>#VALUE!</v>
      </c>
      <c r="AX30" s="8" t="e">
        <f>VLOOKUP($AC30,デモテーブル[#All],5,FALSE)</f>
        <v>#VALUE!</v>
      </c>
      <c r="AY30" s="8" t="e">
        <f>VLOOKUP($AC30,デモテーブル[#All],6,FALSE)</f>
        <v>#VALUE!</v>
      </c>
      <c r="AZ30" s="8" t="e">
        <f>VLOOKUP($AC30,デモテーブル[#All],7,FALSE)</f>
        <v>#VALUE!</v>
      </c>
    </row>
    <row r="31" spans="2:52" x14ac:dyDescent="0.15">
      <c r="B31" s="24">
        <v>44612</v>
      </c>
      <c r="C31" s="47">
        <v>30</v>
      </c>
      <c r="D31" s="86" t="s">
        <v>146</v>
      </c>
      <c r="E31" s="70" t="s">
        <v>358</v>
      </c>
      <c r="G31" s="71" t="e">
        <f t="shared" si="12"/>
        <v>#VALUE!</v>
      </c>
      <c r="H31" s="8"/>
      <c r="I31" s="8"/>
      <c r="J31" s="8"/>
      <c r="K31" s="9"/>
      <c r="L31" s="11"/>
      <c r="M31" s="11"/>
      <c r="N31" s="11"/>
      <c r="O31" s="11"/>
      <c r="Z31" s="17"/>
      <c r="AA31" s="17"/>
      <c r="AB31" s="8"/>
      <c r="AC31" s="101" t="e">
        <f t="shared" si="13"/>
        <v>#VALUE!</v>
      </c>
      <c r="AD31" s="8" t="e">
        <f>VLOOKUP($AC31,デモテーブル[#All],2,FALSE)</f>
        <v>#VALUE!</v>
      </c>
      <c r="AE31" s="8" t="s">
        <v>15</v>
      </c>
      <c r="AF31" s="8">
        <f t="shared" si="14"/>
        <v>0</v>
      </c>
      <c r="AG31" s="8"/>
      <c r="AH31" s="10">
        <f t="shared" si="15"/>
        <v>0</v>
      </c>
      <c r="AI31" s="8"/>
      <c r="AJ31" s="10">
        <f t="shared" si="16"/>
        <v>0</v>
      </c>
      <c r="AK31" s="8"/>
      <c r="AL31" s="8"/>
      <c r="AM31" s="8"/>
      <c r="AN31" s="8"/>
      <c r="AO31" s="8"/>
      <c r="AP31" s="102">
        <f t="shared" si="17"/>
        <v>0</v>
      </c>
      <c r="AQ31" s="8"/>
      <c r="AR31" s="103">
        <f t="shared" si="18"/>
        <v>0</v>
      </c>
      <c r="AS31" s="104" t="e">
        <f t="shared" si="19"/>
        <v>#DIV/0!</v>
      </c>
      <c r="AT31" s="28"/>
      <c r="AU31" s="28"/>
      <c r="AV31" s="8" t="e">
        <f>VLOOKUP($AC31,デモテーブル[#All],3,FALSE)</f>
        <v>#VALUE!</v>
      </c>
      <c r="AW31" s="8" t="e">
        <f>VLOOKUP($AC31,デモテーブル[#All],4,FALSE)</f>
        <v>#VALUE!</v>
      </c>
      <c r="AX31" s="8" t="e">
        <f>VLOOKUP($AC31,デモテーブル[#All],5,FALSE)</f>
        <v>#VALUE!</v>
      </c>
      <c r="AY31" s="8" t="e">
        <f>VLOOKUP($AC31,デモテーブル[#All],6,FALSE)</f>
        <v>#VALUE!</v>
      </c>
      <c r="AZ31" s="8" t="e">
        <f>VLOOKUP($AC31,デモテーブル[#All],7,FALSE)</f>
        <v>#VALUE!</v>
      </c>
    </row>
    <row r="32" spans="2:52" x14ac:dyDescent="0.15">
      <c r="B32" s="24">
        <v>44612</v>
      </c>
      <c r="C32" s="47">
        <v>31</v>
      </c>
      <c r="D32" s="86" t="s">
        <v>146</v>
      </c>
      <c r="E32" s="70" t="s">
        <v>358</v>
      </c>
      <c r="G32" s="71" t="e">
        <f t="shared" si="12"/>
        <v>#VALUE!</v>
      </c>
      <c r="H32" s="8"/>
      <c r="I32" s="8"/>
      <c r="J32" s="8"/>
      <c r="K32" s="9"/>
      <c r="L32" s="11"/>
      <c r="M32" s="11"/>
      <c r="N32" s="11"/>
      <c r="O32" s="11"/>
      <c r="Z32" s="17"/>
      <c r="AA32" s="17"/>
      <c r="AB32" s="8"/>
      <c r="AC32" s="101" t="e">
        <f t="shared" si="13"/>
        <v>#VALUE!</v>
      </c>
      <c r="AD32" s="8" t="e">
        <f>VLOOKUP($AC32,デモテーブル[#All],2,FALSE)</f>
        <v>#VALUE!</v>
      </c>
      <c r="AE32" s="8" t="s">
        <v>15</v>
      </c>
      <c r="AF32" s="8">
        <f t="shared" si="14"/>
        <v>0</v>
      </c>
      <c r="AG32" s="8"/>
      <c r="AH32" s="10">
        <f t="shared" si="15"/>
        <v>0</v>
      </c>
      <c r="AI32" s="8"/>
      <c r="AJ32" s="10">
        <f t="shared" si="16"/>
        <v>0</v>
      </c>
      <c r="AK32" s="8"/>
      <c r="AL32" s="8"/>
      <c r="AM32" s="8"/>
      <c r="AN32" s="8"/>
      <c r="AO32" s="8"/>
      <c r="AP32" s="102">
        <f t="shared" si="17"/>
        <v>0</v>
      </c>
      <c r="AQ32" s="8"/>
      <c r="AR32" s="103">
        <f t="shared" si="18"/>
        <v>0</v>
      </c>
      <c r="AS32" s="104" t="e">
        <f t="shared" si="19"/>
        <v>#DIV/0!</v>
      </c>
      <c r="AT32" s="28"/>
      <c r="AU32" s="28"/>
      <c r="AV32" s="8" t="e">
        <f>VLOOKUP($AC32,デモテーブル[#All],3,FALSE)</f>
        <v>#VALUE!</v>
      </c>
      <c r="AW32" s="8" t="e">
        <f>VLOOKUP($AC32,デモテーブル[#All],4,FALSE)</f>
        <v>#VALUE!</v>
      </c>
      <c r="AX32" s="8" t="e">
        <f>VLOOKUP($AC32,デモテーブル[#All],5,FALSE)</f>
        <v>#VALUE!</v>
      </c>
      <c r="AY32" s="8" t="e">
        <f>VLOOKUP($AC32,デモテーブル[#All],6,FALSE)</f>
        <v>#VALUE!</v>
      </c>
      <c r="AZ32" s="8" t="e">
        <f>VLOOKUP($AC32,デモテーブル[#All],7,FALSE)</f>
        <v>#VALUE!</v>
      </c>
    </row>
    <row r="33" spans="2:52" x14ac:dyDescent="0.15">
      <c r="B33" s="24">
        <v>44612</v>
      </c>
      <c r="C33" s="47">
        <v>32</v>
      </c>
      <c r="D33" s="86" t="s">
        <v>146</v>
      </c>
      <c r="E33" s="70" t="s">
        <v>358</v>
      </c>
      <c r="G33" s="71" t="e">
        <f t="shared" si="12"/>
        <v>#VALUE!</v>
      </c>
      <c r="H33" s="8"/>
      <c r="I33" s="8"/>
      <c r="J33" s="8"/>
      <c r="K33" s="9"/>
      <c r="L33" s="11"/>
      <c r="M33" s="11"/>
      <c r="N33" s="11"/>
      <c r="O33" s="11"/>
      <c r="Z33" s="17"/>
      <c r="AA33" s="17"/>
      <c r="AB33" s="8"/>
      <c r="AC33" s="101" t="e">
        <f t="shared" si="13"/>
        <v>#VALUE!</v>
      </c>
      <c r="AD33" s="8" t="e">
        <f>VLOOKUP($AC33,デモテーブル[#All],2,FALSE)</f>
        <v>#VALUE!</v>
      </c>
      <c r="AE33" s="8" t="s">
        <v>15</v>
      </c>
      <c r="AF33" s="8">
        <f t="shared" si="14"/>
        <v>0</v>
      </c>
      <c r="AG33" s="8"/>
      <c r="AH33" s="10">
        <f t="shared" si="15"/>
        <v>0</v>
      </c>
      <c r="AI33" s="8"/>
      <c r="AJ33" s="10">
        <f t="shared" si="16"/>
        <v>0</v>
      </c>
      <c r="AK33" s="8"/>
      <c r="AL33" s="8"/>
      <c r="AM33" s="8"/>
      <c r="AN33" s="8"/>
      <c r="AO33" s="8"/>
      <c r="AP33" s="102">
        <f t="shared" si="17"/>
        <v>0</v>
      </c>
      <c r="AQ33" s="8"/>
      <c r="AR33" s="103">
        <f t="shared" si="18"/>
        <v>0</v>
      </c>
      <c r="AS33" s="104" t="e">
        <f t="shared" si="19"/>
        <v>#DIV/0!</v>
      </c>
      <c r="AT33" s="28"/>
      <c r="AU33" s="28"/>
      <c r="AV33" s="8" t="e">
        <f>VLOOKUP($AC33,デモテーブル[#All],3,FALSE)</f>
        <v>#VALUE!</v>
      </c>
      <c r="AW33" s="8" t="e">
        <f>VLOOKUP($AC33,デモテーブル[#All],4,FALSE)</f>
        <v>#VALUE!</v>
      </c>
      <c r="AX33" s="8" t="e">
        <f>VLOOKUP($AC33,デモテーブル[#All],5,FALSE)</f>
        <v>#VALUE!</v>
      </c>
      <c r="AY33" s="8" t="e">
        <f>VLOOKUP($AC33,デモテーブル[#All],6,FALSE)</f>
        <v>#VALUE!</v>
      </c>
      <c r="AZ33" s="8" t="e">
        <f>VLOOKUP($AC33,デモテーブル[#All],7,FALSE)</f>
        <v>#VALUE!</v>
      </c>
    </row>
    <row r="34" spans="2:52" x14ac:dyDescent="0.15">
      <c r="B34" s="24">
        <v>44612</v>
      </c>
      <c r="C34" s="47">
        <v>33</v>
      </c>
      <c r="D34" s="86" t="s">
        <v>146</v>
      </c>
      <c r="E34" s="70" t="s">
        <v>358</v>
      </c>
      <c r="G34" s="71" t="e">
        <f t="shared" si="12"/>
        <v>#VALUE!</v>
      </c>
      <c r="H34" s="8"/>
      <c r="I34" s="8"/>
      <c r="J34" s="8"/>
      <c r="K34" s="9"/>
      <c r="L34" s="11"/>
      <c r="M34" s="11"/>
      <c r="N34" s="11"/>
      <c r="O34" s="11"/>
      <c r="Z34" s="17"/>
      <c r="AA34" s="17"/>
      <c r="AB34" s="8"/>
      <c r="AC34" s="101" t="e">
        <f t="shared" si="13"/>
        <v>#VALUE!</v>
      </c>
      <c r="AD34" s="8" t="e">
        <f>VLOOKUP($AC34,デモテーブル[#All],2,FALSE)</f>
        <v>#VALUE!</v>
      </c>
      <c r="AE34" s="8" t="s">
        <v>15</v>
      </c>
      <c r="AF34" s="8">
        <f t="shared" si="14"/>
        <v>0</v>
      </c>
      <c r="AG34" s="8"/>
      <c r="AH34" s="10">
        <f t="shared" si="15"/>
        <v>0</v>
      </c>
      <c r="AI34" s="8"/>
      <c r="AJ34" s="10">
        <f t="shared" si="16"/>
        <v>0</v>
      </c>
      <c r="AK34" s="8"/>
      <c r="AL34" s="8"/>
      <c r="AM34" s="8"/>
      <c r="AN34" s="8"/>
      <c r="AO34" s="8"/>
      <c r="AP34" s="102">
        <f t="shared" si="17"/>
        <v>0</v>
      </c>
      <c r="AQ34" s="8"/>
      <c r="AR34" s="103">
        <f t="shared" si="18"/>
        <v>0</v>
      </c>
      <c r="AS34" s="104" t="e">
        <f t="shared" si="19"/>
        <v>#DIV/0!</v>
      </c>
      <c r="AT34" s="28"/>
      <c r="AU34" s="28"/>
      <c r="AV34" s="8" t="e">
        <f>VLOOKUP($AC34,デモテーブル[#All],3,FALSE)</f>
        <v>#VALUE!</v>
      </c>
      <c r="AW34" s="8" t="e">
        <f>VLOOKUP($AC34,デモテーブル[#All],4,FALSE)</f>
        <v>#VALUE!</v>
      </c>
      <c r="AX34" s="8" t="e">
        <f>VLOOKUP($AC34,デモテーブル[#All],5,FALSE)</f>
        <v>#VALUE!</v>
      </c>
      <c r="AY34" s="8" t="e">
        <f>VLOOKUP($AC34,デモテーブル[#All],6,FALSE)</f>
        <v>#VALUE!</v>
      </c>
      <c r="AZ34" s="8" t="e">
        <f>VLOOKUP($AC34,デモテーブル[#All],7,FALSE)</f>
        <v>#VALUE!</v>
      </c>
    </row>
    <row r="35" spans="2:52" x14ac:dyDescent="0.15">
      <c r="B35" s="24">
        <v>44612</v>
      </c>
      <c r="C35" s="47">
        <v>34</v>
      </c>
      <c r="D35" s="86" t="s">
        <v>146</v>
      </c>
      <c r="E35" s="70" t="s">
        <v>358</v>
      </c>
      <c r="G35" s="71" t="e">
        <f t="shared" si="12"/>
        <v>#VALUE!</v>
      </c>
      <c r="H35" s="8"/>
      <c r="I35" s="8"/>
      <c r="J35" s="8"/>
      <c r="K35" s="9"/>
      <c r="L35" s="11"/>
      <c r="M35" s="11"/>
      <c r="N35" s="11"/>
      <c r="O35" s="11"/>
      <c r="Z35" s="17"/>
      <c r="AA35" s="17"/>
      <c r="AB35" s="8"/>
      <c r="AC35" s="101" t="e">
        <f t="shared" si="13"/>
        <v>#VALUE!</v>
      </c>
      <c r="AD35" s="8" t="e">
        <f>VLOOKUP($AC35,デモテーブル[#All],2,FALSE)</f>
        <v>#VALUE!</v>
      </c>
      <c r="AE35" s="8" t="s">
        <v>15</v>
      </c>
      <c r="AF35" s="8">
        <f t="shared" si="14"/>
        <v>0</v>
      </c>
      <c r="AG35" s="8"/>
      <c r="AH35" s="10">
        <f t="shared" si="15"/>
        <v>0</v>
      </c>
      <c r="AI35" s="8"/>
      <c r="AJ35" s="10">
        <f t="shared" si="16"/>
        <v>0</v>
      </c>
      <c r="AK35" s="8"/>
      <c r="AL35" s="8"/>
      <c r="AM35" s="8"/>
      <c r="AN35" s="8"/>
      <c r="AO35" s="8"/>
      <c r="AP35" s="102">
        <f t="shared" si="17"/>
        <v>0</v>
      </c>
      <c r="AQ35" s="8"/>
      <c r="AR35" s="103">
        <f t="shared" si="18"/>
        <v>0</v>
      </c>
      <c r="AS35" s="104" t="e">
        <f t="shared" si="19"/>
        <v>#DIV/0!</v>
      </c>
      <c r="AT35" s="28"/>
      <c r="AU35" s="28"/>
      <c r="AV35" s="8" t="e">
        <f>VLOOKUP($AC35,デモテーブル[#All],3,FALSE)</f>
        <v>#VALUE!</v>
      </c>
      <c r="AW35" s="8" t="e">
        <f>VLOOKUP($AC35,デモテーブル[#All],4,FALSE)</f>
        <v>#VALUE!</v>
      </c>
      <c r="AX35" s="8" t="e">
        <f>VLOOKUP($AC35,デモテーブル[#All],5,FALSE)</f>
        <v>#VALUE!</v>
      </c>
      <c r="AY35" s="8" t="e">
        <f>VLOOKUP($AC35,デモテーブル[#All],6,FALSE)</f>
        <v>#VALUE!</v>
      </c>
      <c r="AZ35" s="8" t="e">
        <f>VLOOKUP($AC35,デモテーブル[#All],7,FALSE)</f>
        <v>#VALUE!</v>
      </c>
    </row>
    <row r="36" spans="2:52" x14ac:dyDescent="0.15">
      <c r="B36" s="24">
        <v>44612</v>
      </c>
      <c r="C36" s="47">
        <v>35</v>
      </c>
      <c r="D36" s="86" t="s">
        <v>146</v>
      </c>
      <c r="E36" s="70" t="s">
        <v>358</v>
      </c>
      <c r="G36" s="71" t="e">
        <f t="shared" si="12"/>
        <v>#VALUE!</v>
      </c>
      <c r="H36" s="8"/>
      <c r="I36" s="8"/>
      <c r="J36" s="8"/>
      <c r="K36" s="9"/>
      <c r="L36" s="11"/>
      <c r="M36" s="11"/>
      <c r="N36" s="11"/>
      <c r="O36" s="11"/>
      <c r="Z36" s="17"/>
      <c r="AA36" s="17"/>
      <c r="AB36" s="8"/>
      <c r="AC36" s="101" t="e">
        <f t="shared" si="13"/>
        <v>#VALUE!</v>
      </c>
      <c r="AD36" s="8" t="e">
        <f>VLOOKUP($AC36,デモテーブル[#All],2,FALSE)</f>
        <v>#VALUE!</v>
      </c>
      <c r="AE36" s="8" t="s">
        <v>15</v>
      </c>
      <c r="AF36" s="8">
        <f t="shared" si="14"/>
        <v>0</v>
      </c>
      <c r="AG36" s="8"/>
      <c r="AH36" s="10">
        <f t="shared" si="15"/>
        <v>0</v>
      </c>
      <c r="AI36" s="8"/>
      <c r="AJ36" s="10">
        <f t="shared" si="16"/>
        <v>0</v>
      </c>
      <c r="AK36" s="8"/>
      <c r="AL36" s="8"/>
      <c r="AM36" s="8"/>
      <c r="AN36" s="8"/>
      <c r="AO36" s="8"/>
      <c r="AP36" s="102">
        <f t="shared" si="17"/>
        <v>0</v>
      </c>
      <c r="AQ36" s="8"/>
      <c r="AR36" s="103">
        <f t="shared" si="18"/>
        <v>0</v>
      </c>
      <c r="AS36" s="104" t="e">
        <f t="shared" si="19"/>
        <v>#DIV/0!</v>
      </c>
      <c r="AT36" s="28"/>
      <c r="AU36" s="28"/>
      <c r="AV36" s="8" t="e">
        <f>VLOOKUP($AC36,デモテーブル[#All],3,FALSE)</f>
        <v>#VALUE!</v>
      </c>
      <c r="AW36" s="8" t="e">
        <f>VLOOKUP($AC36,デモテーブル[#All],4,FALSE)</f>
        <v>#VALUE!</v>
      </c>
      <c r="AX36" s="8" t="e">
        <f>VLOOKUP($AC36,デモテーブル[#All],5,FALSE)</f>
        <v>#VALUE!</v>
      </c>
      <c r="AY36" s="8" t="e">
        <f>VLOOKUP($AC36,デモテーブル[#All],6,FALSE)</f>
        <v>#VALUE!</v>
      </c>
      <c r="AZ36" s="8" t="e">
        <f>VLOOKUP($AC36,デモテーブル[#All],7,FALSE)</f>
        <v>#VALUE!</v>
      </c>
    </row>
    <row r="37" spans="2:52" x14ac:dyDescent="0.15">
      <c r="B37" s="24">
        <v>44612</v>
      </c>
      <c r="C37" s="47">
        <v>36</v>
      </c>
      <c r="D37" s="86" t="s">
        <v>146</v>
      </c>
      <c r="E37" s="70" t="s">
        <v>358</v>
      </c>
      <c r="G37" s="71" t="e">
        <f t="shared" si="12"/>
        <v>#VALUE!</v>
      </c>
      <c r="H37" s="8"/>
      <c r="I37" s="8"/>
      <c r="J37" s="8"/>
      <c r="K37" s="9"/>
      <c r="L37" s="11"/>
      <c r="M37" s="11"/>
      <c r="N37" s="11"/>
      <c r="O37" s="11"/>
      <c r="Z37" s="17"/>
      <c r="AA37" s="17"/>
      <c r="AB37" s="8"/>
      <c r="AC37" s="101" t="e">
        <f t="shared" si="13"/>
        <v>#VALUE!</v>
      </c>
      <c r="AD37" s="8" t="e">
        <f>VLOOKUP($AC37,デモテーブル[#All],2,FALSE)</f>
        <v>#VALUE!</v>
      </c>
      <c r="AE37" s="8" t="s">
        <v>15</v>
      </c>
      <c r="AF37" s="8">
        <f t="shared" si="14"/>
        <v>0</v>
      </c>
      <c r="AG37" s="8"/>
      <c r="AH37" s="10">
        <f t="shared" si="15"/>
        <v>0</v>
      </c>
      <c r="AI37" s="8"/>
      <c r="AJ37" s="10">
        <f t="shared" si="16"/>
        <v>0</v>
      </c>
      <c r="AK37" s="8"/>
      <c r="AL37" s="8"/>
      <c r="AM37" s="8"/>
      <c r="AN37" s="8"/>
      <c r="AO37" s="8"/>
      <c r="AP37" s="102">
        <f t="shared" si="17"/>
        <v>0</v>
      </c>
      <c r="AQ37" s="8"/>
      <c r="AR37" s="103">
        <f t="shared" si="18"/>
        <v>0</v>
      </c>
      <c r="AS37" s="104" t="e">
        <f t="shared" si="19"/>
        <v>#DIV/0!</v>
      </c>
      <c r="AT37" s="28"/>
      <c r="AU37" s="28"/>
      <c r="AV37" s="8" t="e">
        <f>VLOOKUP($AC37,デモテーブル[#All],3,FALSE)</f>
        <v>#VALUE!</v>
      </c>
      <c r="AW37" s="8" t="e">
        <f>VLOOKUP($AC37,デモテーブル[#All],4,FALSE)</f>
        <v>#VALUE!</v>
      </c>
      <c r="AX37" s="8" t="e">
        <f>VLOOKUP($AC37,デモテーブル[#All],5,FALSE)</f>
        <v>#VALUE!</v>
      </c>
      <c r="AY37" s="8" t="e">
        <f>VLOOKUP($AC37,デモテーブル[#All],6,FALSE)</f>
        <v>#VALUE!</v>
      </c>
      <c r="AZ37" s="8" t="e">
        <f>VLOOKUP($AC37,デモテーブル[#All],7,FALSE)</f>
        <v>#VALUE!</v>
      </c>
    </row>
    <row r="38" spans="2:52" x14ac:dyDescent="0.15">
      <c r="B38" s="24">
        <v>44612</v>
      </c>
      <c r="C38" s="47">
        <v>37</v>
      </c>
      <c r="D38" s="86" t="s">
        <v>146</v>
      </c>
      <c r="E38" s="70" t="s">
        <v>358</v>
      </c>
      <c r="G38" s="71" t="e">
        <f t="shared" si="12"/>
        <v>#VALUE!</v>
      </c>
      <c r="H38" s="8"/>
      <c r="I38" s="8"/>
      <c r="J38" s="8"/>
      <c r="K38" s="9"/>
      <c r="L38" s="11"/>
      <c r="M38" s="11"/>
      <c r="N38" s="11"/>
      <c r="O38" s="11"/>
      <c r="Z38" s="17"/>
      <c r="AA38" s="17"/>
      <c r="AB38" s="8"/>
      <c r="AC38" s="101" t="e">
        <f t="shared" si="13"/>
        <v>#VALUE!</v>
      </c>
      <c r="AD38" s="8" t="e">
        <f>VLOOKUP($AC38,デモテーブル[#All],2,FALSE)</f>
        <v>#VALUE!</v>
      </c>
      <c r="AE38" s="8" t="s">
        <v>15</v>
      </c>
      <c r="AF38" s="8">
        <f t="shared" si="14"/>
        <v>0</v>
      </c>
      <c r="AG38" s="8"/>
      <c r="AH38" s="10">
        <f t="shared" si="15"/>
        <v>0</v>
      </c>
      <c r="AI38" s="8"/>
      <c r="AJ38" s="10">
        <f t="shared" si="16"/>
        <v>0</v>
      </c>
      <c r="AK38" s="8"/>
      <c r="AL38" s="8"/>
      <c r="AM38" s="8"/>
      <c r="AN38" s="8"/>
      <c r="AO38" s="8"/>
      <c r="AP38" s="102">
        <f t="shared" si="17"/>
        <v>0</v>
      </c>
      <c r="AQ38" s="8"/>
      <c r="AR38" s="103">
        <f t="shared" si="18"/>
        <v>0</v>
      </c>
      <c r="AS38" s="104" t="e">
        <f t="shared" si="19"/>
        <v>#DIV/0!</v>
      </c>
      <c r="AT38" s="28"/>
      <c r="AU38" s="28"/>
      <c r="AV38" s="8" t="e">
        <f>VLOOKUP($AC38,デモテーブル[#All],3,FALSE)</f>
        <v>#VALUE!</v>
      </c>
      <c r="AW38" s="8" t="e">
        <f>VLOOKUP($AC38,デモテーブル[#All],4,FALSE)</f>
        <v>#VALUE!</v>
      </c>
      <c r="AX38" s="8" t="e">
        <f>VLOOKUP($AC38,デモテーブル[#All],5,FALSE)</f>
        <v>#VALUE!</v>
      </c>
      <c r="AY38" s="8" t="e">
        <f>VLOOKUP($AC38,デモテーブル[#All],6,FALSE)</f>
        <v>#VALUE!</v>
      </c>
      <c r="AZ38" s="8" t="e">
        <f>VLOOKUP($AC38,デモテーブル[#All],7,FALSE)</f>
        <v>#VALUE!</v>
      </c>
    </row>
    <row r="39" spans="2:52" x14ac:dyDescent="0.15">
      <c r="B39" s="24">
        <v>44612</v>
      </c>
      <c r="C39" s="47">
        <v>38</v>
      </c>
      <c r="D39" s="86" t="s">
        <v>146</v>
      </c>
      <c r="E39" s="70" t="s">
        <v>358</v>
      </c>
      <c r="G39" s="71" t="e">
        <f t="shared" si="12"/>
        <v>#VALUE!</v>
      </c>
      <c r="H39" s="8"/>
      <c r="I39" s="8"/>
      <c r="J39" s="8"/>
      <c r="K39" s="9"/>
      <c r="L39" s="11"/>
      <c r="M39" s="11"/>
      <c r="N39" s="11"/>
      <c r="O39" s="11"/>
      <c r="Z39" s="17"/>
      <c r="AA39" s="17"/>
      <c r="AB39" s="8"/>
      <c r="AC39" s="101" t="e">
        <f t="shared" si="13"/>
        <v>#VALUE!</v>
      </c>
      <c r="AD39" s="8" t="e">
        <f>VLOOKUP($AC39,デモテーブル[#All],2,FALSE)</f>
        <v>#VALUE!</v>
      </c>
      <c r="AE39" s="8" t="s">
        <v>15</v>
      </c>
      <c r="AF39" s="8">
        <f t="shared" si="14"/>
        <v>0</v>
      </c>
      <c r="AG39" s="8"/>
      <c r="AH39" s="10">
        <f t="shared" si="15"/>
        <v>0</v>
      </c>
      <c r="AI39" s="8"/>
      <c r="AJ39" s="10">
        <f t="shared" si="16"/>
        <v>0</v>
      </c>
      <c r="AK39" s="8"/>
      <c r="AL39" s="8"/>
      <c r="AM39" s="8"/>
      <c r="AN39" s="8"/>
      <c r="AO39" s="8"/>
      <c r="AP39" s="102">
        <f t="shared" si="17"/>
        <v>0</v>
      </c>
      <c r="AQ39" s="8"/>
      <c r="AR39" s="103">
        <f t="shared" si="18"/>
        <v>0</v>
      </c>
      <c r="AS39" s="104" t="e">
        <f t="shared" si="19"/>
        <v>#DIV/0!</v>
      </c>
      <c r="AT39" s="28"/>
      <c r="AU39" s="28"/>
      <c r="AV39" s="8" t="e">
        <f>VLOOKUP($AC39,デモテーブル[#All],3,FALSE)</f>
        <v>#VALUE!</v>
      </c>
      <c r="AW39" s="8" t="e">
        <f>VLOOKUP($AC39,デモテーブル[#All],4,FALSE)</f>
        <v>#VALUE!</v>
      </c>
      <c r="AX39" s="8" t="e">
        <f>VLOOKUP($AC39,デモテーブル[#All],5,FALSE)</f>
        <v>#VALUE!</v>
      </c>
      <c r="AY39" s="8" t="e">
        <f>VLOOKUP($AC39,デモテーブル[#All],6,FALSE)</f>
        <v>#VALUE!</v>
      </c>
      <c r="AZ39" s="8" t="e">
        <f>VLOOKUP($AC39,デモテーブル[#All],7,FALSE)</f>
        <v>#VALUE!</v>
      </c>
    </row>
    <row r="40" spans="2:52" x14ac:dyDescent="0.15">
      <c r="B40" s="24">
        <v>44612</v>
      </c>
      <c r="C40" s="47">
        <v>39</v>
      </c>
      <c r="D40" s="86" t="s">
        <v>146</v>
      </c>
      <c r="E40" s="70" t="s">
        <v>358</v>
      </c>
      <c r="G40" s="71" t="e">
        <f t="shared" si="12"/>
        <v>#VALUE!</v>
      </c>
      <c r="H40" s="8"/>
      <c r="I40" s="8"/>
      <c r="J40" s="8"/>
      <c r="K40" s="9"/>
      <c r="L40" s="11"/>
      <c r="M40" s="11"/>
      <c r="N40" s="11"/>
      <c r="O40" s="11"/>
      <c r="Z40" s="17"/>
      <c r="AA40" s="17"/>
      <c r="AB40" s="8"/>
      <c r="AC40" s="101" t="e">
        <f t="shared" si="13"/>
        <v>#VALUE!</v>
      </c>
      <c r="AD40" s="8" t="e">
        <f>VLOOKUP($AC40,デモテーブル[#All],2,FALSE)</f>
        <v>#VALUE!</v>
      </c>
      <c r="AE40" s="8" t="s">
        <v>15</v>
      </c>
      <c r="AF40" s="8">
        <f t="shared" si="14"/>
        <v>0</v>
      </c>
      <c r="AG40" s="8"/>
      <c r="AH40" s="10">
        <f t="shared" si="15"/>
        <v>0</v>
      </c>
      <c r="AI40" s="8"/>
      <c r="AJ40" s="10">
        <f t="shared" si="16"/>
        <v>0</v>
      </c>
      <c r="AK40" s="8"/>
      <c r="AL40" s="8"/>
      <c r="AM40" s="8"/>
      <c r="AN40" s="8"/>
      <c r="AO40" s="8"/>
      <c r="AP40" s="102">
        <f t="shared" si="17"/>
        <v>0</v>
      </c>
      <c r="AQ40" s="8"/>
      <c r="AR40" s="103">
        <f t="shared" si="18"/>
        <v>0</v>
      </c>
      <c r="AS40" s="104" t="e">
        <f t="shared" si="19"/>
        <v>#DIV/0!</v>
      </c>
      <c r="AT40" s="28"/>
      <c r="AU40" s="28"/>
      <c r="AV40" s="8" t="e">
        <f>VLOOKUP($AC40,デモテーブル[#All],3,FALSE)</f>
        <v>#VALUE!</v>
      </c>
      <c r="AW40" s="8" t="e">
        <f>VLOOKUP($AC40,デモテーブル[#All],4,FALSE)</f>
        <v>#VALUE!</v>
      </c>
      <c r="AX40" s="8" t="e">
        <f>VLOOKUP($AC40,デモテーブル[#All],5,FALSE)</f>
        <v>#VALUE!</v>
      </c>
      <c r="AY40" s="8" t="e">
        <f>VLOOKUP($AC40,デモテーブル[#All],6,FALSE)</f>
        <v>#VALUE!</v>
      </c>
      <c r="AZ40" s="8" t="e">
        <f>VLOOKUP($AC40,デモテーブル[#All],7,FALSE)</f>
        <v>#VALUE!</v>
      </c>
    </row>
    <row r="41" spans="2:52" x14ac:dyDescent="0.15">
      <c r="B41" s="24">
        <v>44612</v>
      </c>
      <c r="C41" s="47">
        <v>40</v>
      </c>
      <c r="D41" s="86" t="s">
        <v>146</v>
      </c>
      <c r="E41" s="70" t="s">
        <v>358</v>
      </c>
      <c r="G41" s="71" t="e">
        <f t="shared" si="12"/>
        <v>#VALUE!</v>
      </c>
      <c r="H41" s="8"/>
      <c r="I41" s="8"/>
      <c r="J41" s="8"/>
      <c r="K41" s="9"/>
      <c r="L41" s="11"/>
      <c r="M41" s="11"/>
      <c r="N41" s="11"/>
      <c r="O41" s="11"/>
      <c r="Z41" s="17"/>
      <c r="AA41" s="17"/>
      <c r="AB41" s="8"/>
      <c r="AC41" s="101" t="e">
        <f t="shared" si="13"/>
        <v>#VALUE!</v>
      </c>
      <c r="AD41" s="8" t="e">
        <f>VLOOKUP($AC41,デモテーブル[#All],2,FALSE)</f>
        <v>#VALUE!</v>
      </c>
      <c r="AE41" s="8" t="s">
        <v>15</v>
      </c>
      <c r="AF41" s="8">
        <f t="shared" si="14"/>
        <v>0</v>
      </c>
      <c r="AG41" s="8"/>
      <c r="AH41" s="10">
        <f t="shared" si="15"/>
        <v>0</v>
      </c>
      <c r="AI41" s="8"/>
      <c r="AJ41" s="10">
        <f t="shared" si="16"/>
        <v>0</v>
      </c>
      <c r="AK41" s="8"/>
      <c r="AL41" s="8"/>
      <c r="AM41" s="8"/>
      <c r="AN41" s="8"/>
      <c r="AO41" s="8"/>
      <c r="AP41" s="102">
        <f t="shared" si="17"/>
        <v>0</v>
      </c>
      <c r="AQ41" s="8"/>
      <c r="AR41" s="103">
        <f t="shared" si="18"/>
        <v>0</v>
      </c>
      <c r="AS41" s="104" t="e">
        <f t="shared" si="19"/>
        <v>#DIV/0!</v>
      </c>
      <c r="AT41" s="28"/>
      <c r="AU41" s="28"/>
      <c r="AV41" s="8" t="e">
        <f>VLOOKUP($AC41,デモテーブル[#All],3,FALSE)</f>
        <v>#VALUE!</v>
      </c>
      <c r="AW41" s="8" t="e">
        <f>VLOOKUP($AC41,デモテーブル[#All],4,FALSE)</f>
        <v>#VALUE!</v>
      </c>
      <c r="AX41" s="8" t="e">
        <f>VLOOKUP($AC41,デモテーブル[#All],5,FALSE)</f>
        <v>#VALUE!</v>
      </c>
      <c r="AY41" s="8" t="e">
        <f>VLOOKUP($AC41,デモテーブル[#All],6,FALSE)</f>
        <v>#VALUE!</v>
      </c>
      <c r="AZ41" s="8" t="e">
        <f>VLOOKUP($AC41,デモテーブル[#All],7,FALSE)</f>
        <v>#VALUE!</v>
      </c>
    </row>
    <row r="42" spans="2:52" x14ac:dyDescent="0.15">
      <c r="B42" s="24">
        <v>44612</v>
      </c>
      <c r="C42" s="47">
        <v>41</v>
      </c>
      <c r="D42" s="86" t="s">
        <v>146</v>
      </c>
      <c r="E42" s="70" t="s">
        <v>358</v>
      </c>
      <c r="G42" s="71" t="e">
        <f t="shared" si="12"/>
        <v>#VALUE!</v>
      </c>
      <c r="H42" s="8"/>
      <c r="I42" s="8"/>
      <c r="J42" s="8"/>
      <c r="K42" s="9"/>
      <c r="L42" s="11"/>
      <c r="M42" s="11"/>
      <c r="N42" s="11"/>
      <c r="O42" s="11"/>
      <c r="Z42" s="17"/>
      <c r="AA42" s="17"/>
      <c r="AB42" s="8"/>
      <c r="AC42" s="101" t="e">
        <f t="shared" si="13"/>
        <v>#VALUE!</v>
      </c>
      <c r="AD42" s="8" t="e">
        <f>VLOOKUP($AC42,デモテーブル[#All],2,FALSE)</f>
        <v>#VALUE!</v>
      </c>
      <c r="AE42" s="8" t="s">
        <v>15</v>
      </c>
      <c r="AF42" s="8">
        <f t="shared" si="14"/>
        <v>0</v>
      </c>
      <c r="AG42" s="8"/>
      <c r="AH42" s="10">
        <f t="shared" si="15"/>
        <v>0</v>
      </c>
      <c r="AI42" s="8"/>
      <c r="AJ42" s="10">
        <f t="shared" si="16"/>
        <v>0</v>
      </c>
      <c r="AK42" s="8"/>
      <c r="AL42" s="8"/>
      <c r="AM42" s="8"/>
      <c r="AN42" s="8"/>
      <c r="AO42" s="8"/>
      <c r="AP42" s="102">
        <f t="shared" si="17"/>
        <v>0</v>
      </c>
      <c r="AQ42" s="8"/>
      <c r="AR42" s="103">
        <f t="shared" si="18"/>
        <v>0</v>
      </c>
      <c r="AS42" s="104" t="e">
        <f t="shared" si="19"/>
        <v>#DIV/0!</v>
      </c>
      <c r="AT42" s="28"/>
      <c r="AU42" s="28"/>
      <c r="AV42" s="8" t="e">
        <f>VLOOKUP($AC42,デモテーブル[#All],3,FALSE)</f>
        <v>#VALUE!</v>
      </c>
      <c r="AW42" s="8" t="e">
        <f>VLOOKUP($AC42,デモテーブル[#All],4,FALSE)</f>
        <v>#VALUE!</v>
      </c>
      <c r="AX42" s="8" t="e">
        <f>VLOOKUP($AC42,デモテーブル[#All],5,FALSE)</f>
        <v>#VALUE!</v>
      </c>
      <c r="AY42" s="8" t="e">
        <f>VLOOKUP($AC42,デモテーブル[#All],6,FALSE)</f>
        <v>#VALUE!</v>
      </c>
      <c r="AZ42" s="8" t="e">
        <f>VLOOKUP($AC42,デモテーブル[#All],7,FALSE)</f>
        <v>#VALUE!</v>
      </c>
    </row>
    <row r="43" spans="2:52" x14ac:dyDescent="0.15">
      <c r="B43" s="24">
        <v>44612</v>
      </c>
      <c r="C43" s="47">
        <v>42</v>
      </c>
      <c r="D43" s="86" t="s">
        <v>146</v>
      </c>
      <c r="E43" s="70" t="s">
        <v>358</v>
      </c>
      <c r="G43" s="71" t="e">
        <f t="shared" si="12"/>
        <v>#VALUE!</v>
      </c>
      <c r="H43" s="8"/>
      <c r="I43" s="8"/>
      <c r="J43" s="8"/>
      <c r="K43" s="9"/>
      <c r="L43" s="11"/>
      <c r="M43" s="11"/>
      <c r="N43" s="11"/>
      <c r="O43" s="11"/>
      <c r="Z43" s="17"/>
      <c r="AA43" s="17"/>
      <c r="AB43" s="8"/>
      <c r="AC43" s="101" t="e">
        <f t="shared" si="13"/>
        <v>#VALUE!</v>
      </c>
      <c r="AD43" s="8" t="e">
        <f>VLOOKUP($AC43,デモテーブル[#All],2,FALSE)</f>
        <v>#VALUE!</v>
      </c>
      <c r="AE43" s="8" t="s">
        <v>15</v>
      </c>
      <c r="AF43" s="8">
        <f t="shared" si="14"/>
        <v>0</v>
      </c>
      <c r="AG43" s="8"/>
      <c r="AH43" s="10">
        <f t="shared" si="15"/>
        <v>0</v>
      </c>
      <c r="AI43" s="8"/>
      <c r="AJ43" s="10">
        <f t="shared" si="16"/>
        <v>0</v>
      </c>
      <c r="AK43" s="8"/>
      <c r="AL43" s="8"/>
      <c r="AM43" s="8"/>
      <c r="AN43" s="8"/>
      <c r="AO43" s="8"/>
      <c r="AP43" s="102">
        <f t="shared" si="17"/>
        <v>0</v>
      </c>
      <c r="AQ43" s="8"/>
      <c r="AR43" s="103">
        <f t="shared" si="18"/>
        <v>0</v>
      </c>
      <c r="AS43" s="104" t="e">
        <f t="shared" si="19"/>
        <v>#DIV/0!</v>
      </c>
      <c r="AT43" s="28"/>
      <c r="AU43" s="28"/>
      <c r="AV43" s="8" t="e">
        <f>VLOOKUP($AC43,デモテーブル[#All],3,FALSE)</f>
        <v>#VALUE!</v>
      </c>
      <c r="AW43" s="8" t="e">
        <f>VLOOKUP($AC43,デモテーブル[#All],4,FALSE)</f>
        <v>#VALUE!</v>
      </c>
      <c r="AX43" s="8" t="e">
        <f>VLOOKUP($AC43,デモテーブル[#All],5,FALSE)</f>
        <v>#VALUE!</v>
      </c>
      <c r="AY43" s="8" t="e">
        <f>VLOOKUP($AC43,デモテーブル[#All],6,FALSE)</f>
        <v>#VALUE!</v>
      </c>
      <c r="AZ43" s="8" t="e">
        <f>VLOOKUP($AC43,デモテーブル[#All],7,FALSE)</f>
        <v>#VALUE!</v>
      </c>
    </row>
    <row r="44" spans="2:52" x14ac:dyDescent="0.15">
      <c r="B44" s="24">
        <v>44612</v>
      </c>
      <c r="C44" s="47">
        <v>43</v>
      </c>
      <c r="D44" s="86" t="s">
        <v>146</v>
      </c>
      <c r="E44" s="70" t="s">
        <v>358</v>
      </c>
      <c r="G44" s="71" t="e">
        <f t="shared" si="12"/>
        <v>#VALUE!</v>
      </c>
      <c r="H44" s="8"/>
      <c r="I44" s="8"/>
      <c r="J44" s="8"/>
      <c r="K44" s="9"/>
      <c r="L44" s="11"/>
      <c r="M44" s="11"/>
      <c r="N44" s="11"/>
      <c r="O44" s="11"/>
      <c r="Z44" s="17"/>
      <c r="AA44" s="17"/>
      <c r="AB44" s="8"/>
      <c r="AC44" s="101" t="e">
        <f t="shared" si="13"/>
        <v>#VALUE!</v>
      </c>
      <c r="AD44" s="8" t="e">
        <f>VLOOKUP($AC44,デモテーブル[#All],2,FALSE)</f>
        <v>#VALUE!</v>
      </c>
      <c r="AE44" s="8" t="s">
        <v>15</v>
      </c>
      <c r="AF44" s="8">
        <f t="shared" si="14"/>
        <v>0</v>
      </c>
      <c r="AG44" s="8"/>
      <c r="AH44" s="10">
        <f t="shared" si="15"/>
        <v>0</v>
      </c>
      <c r="AI44" s="8"/>
      <c r="AJ44" s="10">
        <f t="shared" si="16"/>
        <v>0</v>
      </c>
      <c r="AK44" s="8"/>
      <c r="AL44" s="8"/>
      <c r="AM44" s="8"/>
      <c r="AN44" s="8"/>
      <c r="AO44" s="8"/>
      <c r="AP44" s="102">
        <f t="shared" si="17"/>
        <v>0</v>
      </c>
      <c r="AQ44" s="8"/>
      <c r="AR44" s="103">
        <f t="shared" si="18"/>
        <v>0</v>
      </c>
      <c r="AS44" s="104" t="e">
        <f t="shared" si="19"/>
        <v>#DIV/0!</v>
      </c>
      <c r="AT44" s="28"/>
      <c r="AU44" s="28"/>
      <c r="AV44" s="8" t="e">
        <f>VLOOKUP($AC44,デモテーブル[#All],3,FALSE)</f>
        <v>#VALUE!</v>
      </c>
      <c r="AW44" s="8" t="e">
        <f>VLOOKUP($AC44,デモテーブル[#All],4,FALSE)</f>
        <v>#VALUE!</v>
      </c>
      <c r="AX44" s="8" t="e">
        <f>VLOOKUP($AC44,デモテーブル[#All],5,FALSE)</f>
        <v>#VALUE!</v>
      </c>
      <c r="AY44" s="8" t="e">
        <f>VLOOKUP($AC44,デモテーブル[#All],6,FALSE)</f>
        <v>#VALUE!</v>
      </c>
      <c r="AZ44" s="8" t="e">
        <f>VLOOKUP($AC44,デモテーブル[#All],7,FALSE)</f>
        <v>#VALUE!</v>
      </c>
    </row>
    <row r="45" spans="2:52" x14ac:dyDescent="0.15">
      <c r="B45" s="24">
        <v>44612</v>
      </c>
      <c r="C45" s="47">
        <v>44</v>
      </c>
      <c r="D45" s="86" t="s">
        <v>146</v>
      </c>
      <c r="E45" s="70" t="s">
        <v>358</v>
      </c>
      <c r="G45" s="71" t="e">
        <f t="shared" si="12"/>
        <v>#VALUE!</v>
      </c>
      <c r="H45" s="8"/>
      <c r="I45" s="8"/>
      <c r="J45" s="8"/>
      <c r="K45" s="9"/>
      <c r="L45" s="11"/>
      <c r="M45" s="11"/>
      <c r="N45" s="11"/>
      <c r="O45" s="11"/>
      <c r="Z45" s="17"/>
      <c r="AA45" s="17"/>
      <c r="AB45" s="8"/>
      <c r="AC45" s="101" t="e">
        <f t="shared" si="13"/>
        <v>#VALUE!</v>
      </c>
      <c r="AD45" s="8" t="e">
        <f>VLOOKUP($AC45,デモテーブル[#All],2,FALSE)</f>
        <v>#VALUE!</v>
      </c>
      <c r="AE45" s="8" t="s">
        <v>15</v>
      </c>
      <c r="AF45" s="8">
        <f t="shared" si="14"/>
        <v>0</v>
      </c>
      <c r="AG45" s="8"/>
      <c r="AH45" s="10">
        <f t="shared" si="15"/>
        <v>0</v>
      </c>
      <c r="AI45" s="8"/>
      <c r="AJ45" s="10">
        <f t="shared" si="16"/>
        <v>0</v>
      </c>
      <c r="AK45" s="8"/>
      <c r="AL45" s="8"/>
      <c r="AM45" s="8"/>
      <c r="AN45" s="8"/>
      <c r="AO45" s="8"/>
      <c r="AP45" s="102">
        <f t="shared" si="17"/>
        <v>0</v>
      </c>
      <c r="AQ45" s="8"/>
      <c r="AR45" s="103">
        <f t="shared" si="18"/>
        <v>0</v>
      </c>
      <c r="AS45" s="104" t="e">
        <f t="shared" si="19"/>
        <v>#DIV/0!</v>
      </c>
      <c r="AT45" s="28"/>
      <c r="AU45" s="28"/>
      <c r="AV45" s="8" t="e">
        <f>VLOOKUP($AC45,デモテーブル[#All],3,FALSE)</f>
        <v>#VALUE!</v>
      </c>
      <c r="AW45" s="8" t="e">
        <f>VLOOKUP($AC45,デモテーブル[#All],4,FALSE)</f>
        <v>#VALUE!</v>
      </c>
      <c r="AX45" s="8" t="e">
        <f>VLOOKUP($AC45,デモテーブル[#All],5,FALSE)</f>
        <v>#VALUE!</v>
      </c>
      <c r="AY45" s="8" t="e">
        <f>VLOOKUP($AC45,デモテーブル[#All],6,FALSE)</f>
        <v>#VALUE!</v>
      </c>
      <c r="AZ45" s="8" t="e">
        <f>VLOOKUP($AC45,デモテーブル[#All],7,FALSE)</f>
        <v>#VALUE!</v>
      </c>
    </row>
    <row r="46" spans="2:52" x14ac:dyDescent="0.15">
      <c r="B46" s="24">
        <v>44612</v>
      </c>
      <c r="C46" s="47">
        <v>45</v>
      </c>
      <c r="D46" s="86" t="s">
        <v>146</v>
      </c>
      <c r="E46" s="70" t="s">
        <v>358</v>
      </c>
      <c r="G46" s="71" t="e">
        <f t="shared" si="4"/>
        <v>#VALUE!</v>
      </c>
      <c r="H46" s="8"/>
      <c r="I46" s="8"/>
      <c r="J46" s="8"/>
      <c r="K46" s="9"/>
      <c r="L46" s="11"/>
      <c r="M46" s="11"/>
      <c r="N46" s="11"/>
      <c r="O46" s="11"/>
      <c r="Z46" s="17"/>
      <c r="AA46" s="17"/>
      <c r="AB46" s="8"/>
      <c r="AC46" s="101" t="e">
        <f t="shared" si="5"/>
        <v>#VALUE!</v>
      </c>
      <c r="AD46" s="8" t="e">
        <f>VLOOKUP($AC46,デモテーブル[#All],2,FALSE)</f>
        <v>#VALUE!</v>
      </c>
      <c r="AE46" s="8" t="s">
        <v>15</v>
      </c>
      <c r="AF46" s="8">
        <f t="shared" si="6"/>
        <v>0</v>
      </c>
      <c r="AG46" s="8"/>
      <c r="AH46" s="10">
        <f t="shared" si="7"/>
        <v>0</v>
      </c>
      <c r="AI46" s="8"/>
      <c r="AJ46" s="10">
        <f t="shared" si="8"/>
        <v>0</v>
      </c>
      <c r="AK46" s="8"/>
      <c r="AL46" s="8"/>
      <c r="AM46" s="8"/>
      <c r="AN46" s="8"/>
      <c r="AO46" s="8"/>
      <c r="AP46" s="102">
        <f t="shared" si="9"/>
        <v>0</v>
      </c>
      <c r="AQ46" s="8"/>
      <c r="AR46" s="103">
        <f t="shared" si="10"/>
        <v>0</v>
      </c>
      <c r="AS46" s="104" t="e">
        <f t="shared" si="11"/>
        <v>#DIV/0!</v>
      </c>
      <c r="AT46" s="28"/>
      <c r="AU46" s="28"/>
      <c r="AV46" s="8" t="e">
        <f>VLOOKUP($AC46,デモテーブル[#All],3,FALSE)</f>
        <v>#VALUE!</v>
      </c>
      <c r="AW46" s="8" t="e">
        <f>VLOOKUP($AC46,デモテーブル[#All],4,FALSE)</f>
        <v>#VALUE!</v>
      </c>
      <c r="AX46" s="8" t="e">
        <f>VLOOKUP($AC46,デモテーブル[#All],5,FALSE)</f>
        <v>#VALUE!</v>
      </c>
      <c r="AY46" s="8" t="e">
        <f>VLOOKUP($AC46,デモテーブル[#All],6,FALSE)</f>
        <v>#VALUE!</v>
      </c>
      <c r="AZ46" s="8" t="e">
        <f>VLOOKUP($AC46,デモテーブル[#All],7,FALSE)</f>
        <v>#VALUE!</v>
      </c>
    </row>
    <row r="47" spans="2:52" x14ac:dyDescent="0.15">
      <c r="B47" s="24">
        <v>44612</v>
      </c>
      <c r="C47" s="47">
        <v>46</v>
      </c>
      <c r="D47" s="86" t="s">
        <v>146</v>
      </c>
      <c r="E47" s="70" t="s">
        <v>358</v>
      </c>
      <c r="G47" s="71" t="e">
        <f t="shared" si="4"/>
        <v>#VALUE!</v>
      </c>
      <c r="H47" s="8"/>
      <c r="I47" s="8"/>
      <c r="J47" s="8"/>
      <c r="K47" s="9"/>
      <c r="L47" s="11"/>
      <c r="M47" s="11"/>
      <c r="N47" s="11"/>
      <c r="O47" s="11"/>
      <c r="Z47" s="17"/>
      <c r="AA47" s="17"/>
      <c r="AB47" s="8"/>
      <c r="AC47" s="101" t="e">
        <f t="shared" si="5"/>
        <v>#VALUE!</v>
      </c>
      <c r="AD47" s="8" t="e">
        <f>VLOOKUP($AC47,デモテーブル[#All],2,FALSE)</f>
        <v>#VALUE!</v>
      </c>
      <c r="AE47" s="8" t="s">
        <v>15</v>
      </c>
      <c r="AF47" s="8">
        <f t="shared" si="6"/>
        <v>0</v>
      </c>
      <c r="AG47" s="8"/>
      <c r="AH47" s="10">
        <f t="shared" si="7"/>
        <v>0</v>
      </c>
      <c r="AI47" s="8"/>
      <c r="AJ47" s="10">
        <f t="shared" si="8"/>
        <v>0</v>
      </c>
      <c r="AK47" s="8"/>
      <c r="AL47" s="8"/>
      <c r="AM47" s="8"/>
      <c r="AN47" s="8"/>
      <c r="AO47" s="8"/>
      <c r="AP47" s="102">
        <f t="shared" si="9"/>
        <v>0</v>
      </c>
      <c r="AQ47" s="8"/>
      <c r="AR47" s="103">
        <f t="shared" si="10"/>
        <v>0</v>
      </c>
      <c r="AS47" s="104" t="e">
        <f t="shared" si="11"/>
        <v>#DIV/0!</v>
      </c>
      <c r="AT47" s="28"/>
      <c r="AU47" s="28"/>
      <c r="AV47" s="8" t="e">
        <f>VLOOKUP($AC47,デモテーブル[#All],3,FALSE)</f>
        <v>#VALUE!</v>
      </c>
      <c r="AW47" s="8" t="e">
        <f>VLOOKUP($AC47,デモテーブル[#All],4,FALSE)</f>
        <v>#VALUE!</v>
      </c>
      <c r="AX47" s="8" t="e">
        <f>VLOOKUP($AC47,デモテーブル[#All],5,FALSE)</f>
        <v>#VALUE!</v>
      </c>
      <c r="AY47" s="8" t="e">
        <f>VLOOKUP($AC47,デモテーブル[#All],6,FALSE)</f>
        <v>#VALUE!</v>
      </c>
      <c r="AZ47" s="8" t="e">
        <f>VLOOKUP($AC47,デモテーブル[#All],7,FALSE)</f>
        <v>#VALUE!</v>
      </c>
    </row>
    <row r="48" spans="2:52" x14ac:dyDescent="0.15">
      <c r="B48" s="24">
        <v>44612</v>
      </c>
      <c r="C48" s="47">
        <v>47</v>
      </c>
      <c r="D48" s="86" t="s">
        <v>146</v>
      </c>
      <c r="E48" s="70" t="s">
        <v>358</v>
      </c>
      <c r="G48" s="71" t="e">
        <f t="shared" si="4"/>
        <v>#VALUE!</v>
      </c>
      <c r="H48" s="10"/>
      <c r="I48" s="10"/>
      <c r="J48" s="10"/>
      <c r="K48" s="9"/>
      <c r="L48" s="76"/>
      <c r="M48" s="76"/>
      <c r="N48" s="76"/>
      <c r="O48" s="76"/>
      <c r="Z48" s="17"/>
      <c r="AA48" s="17"/>
      <c r="AB48" s="8"/>
      <c r="AC48" s="101" t="e">
        <f t="shared" si="5"/>
        <v>#VALUE!</v>
      </c>
      <c r="AD48" s="8" t="e">
        <f>VLOOKUP($AC48,デモテーブル[#All],2,FALSE)</f>
        <v>#VALUE!</v>
      </c>
      <c r="AE48" s="8" t="s">
        <v>15</v>
      </c>
      <c r="AF48" s="8">
        <f t="shared" si="6"/>
        <v>0</v>
      </c>
      <c r="AG48" s="8"/>
      <c r="AH48" s="10">
        <f t="shared" si="7"/>
        <v>0</v>
      </c>
      <c r="AI48" s="8"/>
      <c r="AJ48" s="10">
        <f t="shared" si="8"/>
        <v>0</v>
      </c>
      <c r="AK48" s="8"/>
      <c r="AL48" s="8"/>
      <c r="AM48" s="8"/>
      <c r="AN48" s="8"/>
      <c r="AO48" s="8"/>
      <c r="AP48" s="102">
        <f t="shared" si="9"/>
        <v>0</v>
      </c>
      <c r="AQ48" s="8"/>
      <c r="AR48" s="103">
        <f t="shared" si="10"/>
        <v>0</v>
      </c>
      <c r="AS48" s="104" t="e">
        <f t="shared" si="11"/>
        <v>#DIV/0!</v>
      </c>
      <c r="AT48" s="28"/>
      <c r="AU48" s="28"/>
      <c r="AV48" s="8" t="e">
        <f>VLOOKUP($AC48,デモテーブル[#All],3,FALSE)</f>
        <v>#VALUE!</v>
      </c>
      <c r="AW48" s="8" t="e">
        <f>VLOOKUP($AC48,デモテーブル[#All],4,FALSE)</f>
        <v>#VALUE!</v>
      </c>
      <c r="AX48" s="8" t="e">
        <f>VLOOKUP($AC48,デモテーブル[#All],5,FALSE)</f>
        <v>#VALUE!</v>
      </c>
      <c r="AY48" s="8" t="e">
        <f>VLOOKUP($AC48,デモテーブル[#All],6,FALSE)</f>
        <v>#VALUE!</v>
      </c>
      <c r="AZ48" s="8" t="e">
        <f>VLOOKUP($AC48,デモテーブル[#All],7,FALSE)</f>
        <v>#VALUE!</v>
      </c>
    </row>
    <row r="49" spans="2:52" x14ac:dyDescent="0.15">
      <c r="B49" s="24">
        <v>44612</v>
      </c>
      <c r="C49" s="47">
        <v>48</v>
      </c>
      <c r="D49" s="86" t="s">
        <v>146</v>
      </c>
      <c r="E49" s="70" t="s">
        <v>358</v>
      </c>
      <c r="G49" s="71" t="e">
        <f t="shared" si="4"/>
        <v>#VALUE!</v>
      </c>
      <c r="H49" s="8"/>
      <c r="I49" s="8"/>
      <c r="J49" s="8"/>
      <c r="K49" s="9"/>
      <c r="L49" s="11"/>
      <c r="M49" s="11"/>
      <c r="N49" s="11"/>
      <c r="O49" s="11"/>
      <c r="Z49" s="17"/>
      <c r="AA49" s="17"/>
      <c r="AB49" s="8"/>
      <c r="AC49" s="101" t="e">
        <f t="shared" si="5"/>
        <v>#VALUE!</v>
      </c>
      <c r="AD49" s="8" t="e">
        <f>VLOOKUP($AC49,デモテーブル[#All],2,FALSE)</f>
        <v>#VALUE!</v>
      </c>
      <c r="AE49" s="8" t="s">
        <v>15</v>
      </c>
      <c r="AF49" s="8">
        <f t="shared" si="6"/>
        <v>0</v>
      </c>
      <c r="AG49" s="8"/>
      <c r="AH49" s="10">
        <f t="shared" si="7"/>
        <v>0</v>
      </c>
      <c r="AI49" s="8"/>
      <c r="AJ49" s="10">
        <f t="shared" si="8"/>
        <v>0</v>
      </c>
      <c r="AK49" s="8"/>
      <c r="AL49" s="8"/>
      <c r="AM49" s="8"/>
      <c r="AN49" s="8"/>
      <c r="AO49" s="8"/>
      <c r="AP49" s="102">
        <f t="shared" si="9"/>
        <v>0</v>
      </c>
      <c r="AQ49" s="8"/>
      <c r="AR49" s="103">
        <f t="shared" si="10"/>
        <v>0</v>
      </c>
      <c r="AS49" s="104" t="e">
        <f t="shared" si="11"/>
        <v>#DIV/0!</v>
      </c>
      <c r="AT49" s="28"/>
      <c r="AU49" s="28"/>
      <c r="AV49" s="8" t="e">
        <f>VLOOKUP($AC49,デモテーブル[#All],3,FALSE)</f>
        <v>#VALUE!</v>
      </c>
      <c r="AW49" s="8" t="e">
        <f>VLOOKUP($AC49,デモテーブル[#All],4,FALSE)</f>
        <v>#VALUE!</v>
      </c>
      <c r="AX49" s="8" t="e">
        <f>VLOOKUP($AC49,デモテーブル[#All],5,FALSE)</f>
        <v>#VALUE!</v>
      </c>
      <c r="AY49" s="8" t="e">
        <f>VLOOKUP($AC49,デモテーブル[#All],6,FALSE)</f>
        <v>#VALUE!</v>
      </c>
      <c r="AZ49" s="8" t="e">
        <f>VLOOKUP($AC49,デモテーブル[#All],7,FALSE)</f>
        <v>#VALUE!</v>
      </c>
    </row>
    <row r="50" spans="2:52" x14ac:dyDescent="0.15">
      <c r="B50" s="24">
        <v>44612</v>
      </c>
      <c r="C50" s="47">
        <v>49</v>
      </c>
      <c r="D50" s="86" t="s">
        <v>146</v>
      </c>
      <c r="E50" s="70" t="s">
        <v>358</v>
      </c>
      <c r="G50" s="71" t="e">
        <f t="shared" si="4"/>
        <v>#VALUE!</v>
      </c>
      <c r="H50" s="89" t="s">
        <v>389</v>
      </c>
      <c r="I50" s="10"/>
      <c r="J50" s="10"/>
      <c r="K50" s="9"/>
      <c r="L50" s="89" t="s">
        <v>390</v>
      </c>
      <c r="M50" s="76"/>
      <c r="N50" s="76"/>
      <c r="O50" s="76"/>
      <c r="Z50" s="17"/>
      <c r="AA50" s="17"/>
      <c r="AB50" s="8"/>
      <c r="AC50" s="101" t="e">
        <f t="shared" si="5"/>
        <v>#VALUE!</v>
      </c>
      <c r="AD50" s="8" t="e">
        <f>VLOOKUP($AC50,デモテーブル[#All],2,FALSE)</f>
        <v>#VALUE!</v>
      </c>
      <c r="AE50" s="8" t="s">
        <v>15</v>
      </c>
      <c r="AF50" s="8" t="str">
        <f t="shared" si="6"/>
        <v>●↓評価額(円）</v>
      </c>
      <c r="AG50" s="8"/>
      <c r="AH50" s="10">
        <f t="shared" si="7"/>
        <v>0</v>
      </c>
      <c r="AI50" s="8"/>
      <c r="AJ50" s="10">
        <f t="shared" si="8"/>
        <v>0</v>
      </c>
      <c r="AK50" s="8"/>
      <c r="AL50" s="8"/>
      <c r="AM50" s="8"/>
      <c r="AN50" s="8"/>
      <c r="AO50" s="8"/>
      <c r="AP50" s="102">
        <f t="shared" si="9"/>
        <v>0</v>
      </c>
      <c r="AQ50" s="8"/>
      <c r="AR50" s="103">
        <f t="shared" si="10"/>
        <v>0</v>
      </c>
      <c r="AS50" s="104" t="e">
        <f t="shared" si="11"/>
        <v>#DIV/0!</v>
      </c>
      <c r="AT50" s="28"/>
      <c r="AU50" s="28"/>
      <c r="AV50" s="8" t="e">
        <f>VLOOKUP($AC50,デモテーブル[#All],3,FALSE)</f>
        <v>#VALUE!</v>
      </c>
      <c r="AW50" s="8" t="e">
        <f>VLOOKUP($AC50,デモテーブル[#All],4,FALSE)</f>
        <v>#VALUE!</v>
      </c>
      <c r="AX50" s="8" t="e">
        <f>VLOOKUP($AC50,デモテーブル[#All],5,FALSE)</f>
        <v>#VALUE!</v>
      </c>
      <c r="AY50" s="8" t="e">
        <f>VLOOKUP($AC50,デモテーブル[#All],6,FALSE)</f>
        <v>#VALUE!</v>
      </c>
      <c r="AZ50" s="8" t="e">
        <f>VLOOKUP($AC50,デモテーブル[#All],7,FALSE)</f>
        <v>#VALUE!</v>
      </c>
    </row>
    <row r="51" spans="2:52" x14ac:dyDescent="0.15">
      <c r="B51" s="24">
        <v>44612</v>
      </c>
      <c r="C51" s="47">
        <v>50</v>
      </c>
      <c r="D51" s="86" t="s">
        <v>146</v>
      </c>
      <c r="E51" s="70" t="s">
        <v>358</v>
      </c>
      <c r="F51" s="15" t="s">
        <v>159</v>
      </c>
      <c r="G51" s="71" t="e">
        <f t="shared" si="4"/>
        <v>#VALUE!</v>
      </c>
      <c r="H51" s="77" t="s">
        <v>369</v>
      </c>
      <c r="I51" s="78"/>
      <c r="J51" s="79"/>
      <c r="K51" s="80"/>
      <c r="L51" s="78" t="s">
        <v>369</v>
      </c>
      <c r="M51" s="78"/>
      <c r="N51" s="79"/>
      <c r="O51" s="78"/>
      <c r="P51" s="78"/>
      <c r="Q51" s="78"/>
      <c r="R51" s="78"/>
      <c r="S51" s="78"/>
      <c r="T51" s="78"/>
      <c r="U51" s="78"/>
      <c r="V51" s="78"/>
      <c r="W51" s="78"/>
      <c r="X51" s="78"/>
      <c r="Y51" s="78"/>
      <c r="Z51" s="17"/>
      <c r="AA51" s="17"/>
      <c r="AB51" s="78"/>
      <c r="AC51" s="78" t="e">
        <f t="shared" si="5"/>
        <v>#VALUE!</v>
      </c>
      <c r="AD51" s="78" t="e">
        <f>VLOOKUP($AC51,デモテーブル[#All],2,FALSE)</f>
        <v>#VALUE!</v>
      </c>
      <c r="AE51" s="121" t="s">
        <v>533</v>
      </c>
      <c r="AF51" s="78" t="str">
        <f t="shared" si="6"/>
        <v>投資信託（金額/つみたてNISA預り）</v>
      </c>
      <c r="AG51" s="78"/>
      <c r="AH51" s="78">
        <f t="shared" si="7"/>
        <v>0</v>
      </c>
      <c r="AI51" s="78"/>
      <c r="AJ51" s="78">
        <f t="shared" si="8"/>
        <v>0</v>
      </c>
      <c r="AK51" s="78"/>
      <c r="AL51" s="78"/>
      <c r="AM51" s="78"/>
      <c r="AN51" s="78"/>
      <c r="AO51" s="78"/>
      <c r="AP51" s="78">
        <f t="shared" ref="AP51" si="20">K51</f>
        <v>0</v>
      </c>
      <c r="AQ51" s="78"/>
      <c r="AR51" s="78">
        <f t="shared" ref="AR51" si="21">O51</f>
        <v>0</v>
      </c>
      <c r="AS51" s="78" t="e">
        <f t="shared" ref="AS51" si="22">AR51/(AP51-AR51)</f>
        <v>#DIV/0!</v>
      </c>
      <c r="AT51" s="28"/>
      <c r="AU51" s="28"/>
      <c r="AV51" s="78" t="e">
        <f>VLOOKUP($AC51,デモテーブル[#All],3,FALSE)</f>
        <v>#VALUE!</v>
      </c>
      <c r="AW51" s="78" t="e">
        <f>VLOOKUP($AC51,デモテーブル[#All],4,FALSE)</f>
        <v>#VALUE!</v>
      </c>
      <c r="AX51" s="78" t="e">
        <f>VLOOKUP($AC51,デモテーブル[#All],5,FALSE)</f>
        <v>#VALUE!</v>
      </c>
      <c r="AY51" s="78" t="e">
        <f>VLOOKUP($AC51,デモテーブル[#All],6,FALSE)</f>
        <v>#VALUE!</v>
      </c>
      <c r="AZ51" s="78" t="e">
        <f>VLOOKUP($AC51,デモテーブル[#All],7,FALSE)</f>
        <v>#VALUE!</v>
      </c>
    </row>
    <row r="52" spans="2:52" x14ac:dyDescent="0.15">
      <c r="B52" s="24">
        <v>44612</v>
      </c>
      <c r="C52" s="47">
        <v>51</v>
      </c>
      <c r="D52" s="86" t="s">
        <v>146</v>
      </c>
      <c r="E52" s="70" t="s">
        <v>358</v>
      </c>
      <c r="F52" s="15" t="s">
        <v>532</v>
      </c>
      <c r="G52" s="71" t="e">
        <f t="shared" si="4"/>
        <v>#VALUE!</v>
      </c>
      <c r="H52" s="77" t="s">
        <v>370</v>
      </c>
      <c r="I52" s="77" t="s">
        <v>371</v>
      </c>
      <c r="J52" s="77" t="s">
        <v>372</v>
      </c>
      <c r="K52" s="80" t="s">
        <v>373</v>
      </c>
      <c r="L52" s="77" t="s">
        <v>370</v>
      </c>
      <c r="M52" s="77" t="s">
        <v>371</v>
      </c>
      <c r="N52" s="77" t="s">
        <v>372</v>
      </c>
      <c r="O52" s="77" t="s">
        <v>374</v>
      </c>
      <c r="P52" s="77"/>
      <c r="Q52" s="77"/>
      <c r="R52" s="77"/>
      <c r="S52" s="77"/>
      <c r="T52" s="77"/>
      <c r="U52" s="77"/>
      <c r="V52" s="77"/>
      <c r="W52" s="77"/>
      <c r="X52" s="77"/>
      <c r="Y52" s="77"/>
      <c r="Z52" s="17"/>
      <c r="AA52" s="17"/>
      <c r="AB52" s="78"/>
      <c r="AC52" s="78" t="e">
        <f t="shared" ref="AC52:AC56" si="23">G52</f>
        <v>#VALUE!</v>
      </c>
      <c r="AD52" s="78" t="e">
        <f>VLOOKUP($AC52,デモテーブル[#All],2,FALSE)</f>
        <v>#VALUE!</v>
      </c>
      <c r="AE52" s="121" t="s">
        <v>533</v>
      </c>
      <c r="AF52" s="78" t="str">
        <f t="shared" ref="AF52:AF56" si="24">H52</f>
        <v>保有口数</v>
      </c>
      <c r="AG52" s="78"/>
      <c r="AH52" s="78" t="str">
        <f t="shared" ref="AH52:AH56" si="25">I52</f>
        <v>取得単価</v>
      </c>
      <c r="AI52" s="78"/>
      <c r="AJ52" s="78" t="str">
        <f t="shared" ref="AJ52:AJ56" si="26">J52</f>
        <v>基準価額</v>
      </c>
      <c r="AK52" s="78"/>
      <c r="AL52" s="78"/>
      <c r="AM52" s="78"/>
      <c r="AN52" s="78"/>
      <c r="AO52" s="78"/>
      <c r="AP52" s="78" t="str">
        <f t="shared" ref="AP52:AP56" si="27">K52</f>
        <v>評価額</v>
      </c>
      <c r="AQ52" s="78"/>
      <c r="AR52" s="78" t="str">
        <f t="shared" ref="AR52:AR56" si="28">O52</f>
        <v>評価損益</v>
      </c>
      <c r="AS52" s="78" t="e">
        <f t="shared" ref="AS52:AS56" si="29">AR52/(AP52-AR52)</f>
        <v>#VALUE!</v>
      </c>
      <c r="AT52" s="28"/>
      <c r="AU52" s="28"/>
      <c r="AV52" s="77" t="e">
        <f>VLOOKUP($AC52,デモテーブル[#All],3,FALSE)</f>
        <v>#VALUE!</v>
      </c>
      <c r="AW52" s="77" t="e">
        <f>VLOOKUP($AC52,デモテーブル[#All],4,FALSE)</f>
        <v>#VALUE!</v>
      </c>
      <c r="AX52" s="77" t="e">
        <f>VLOOKUP($AC52,デモテーブル[#All],5,FALSE)</f>
        <v>#VALUE!</v>
      </c>
      <c r="AY52" s="77" t="e">
        <f>VLOOKUP($AC52,デモテーブル[#All],6,FALSE)</f>
        <v>#VALUE!</v>
      </c>
      <c r="AZ52" s="77" t="e">
        <f>VLOOKUP($AC52,デモテーブル[#All],7,FALSE)</f>
        <v>#VALUE!</v>
      </c>
    </row>
    <row r="53" spans="2:52" x14ac:dyDescent="0.15">
      <c r="B53" s="24">
        <v>44612</v>
      </c>
      <c r="C53" s="47">
        <v>52</v>
      </c>
      <c r="D53" s="86" t="s">
        <v>146</v>
      </c>
      <c r="E53" s="70" t="s">
        <v>358</v>
      </c>
      <c r="F53" s="15" t="s">
        <v>539</v>
      </c>
      <c r="G53" s="71" t="e">
        <f t="shared" si="4"/>
        <v>#VALUE!</v>
      </c>
      <c r="H53" s="77" t="s">
        <v>375</v>
      </c>
      <c r="I53" s="78" t="s">
        <v>376</v>
      </c>
      <c r="J53" s="78"/>
      <c r="K53" s="80"/>
      <c r="L53" s="77" t="s">
        <v>375</v>
      </c>
      <c r="M53" s="78" t="s">
        <v>376</v>
      </c>
      <c r="N53" s="78"/>
      <c r="O53" s="78"/>
      <c r="P53" s="78"/>
      <c r="Q53" s="78"/>
      <c r="R53" s="78"/>
      <c r="S53" s="78"/>
      <c r="T53" s="78"/>
      <c r="U53" s="78"/>
      <c r="V53" s="78"/>
      <c r="W53" s="78"/>
      <c r="X53" s="78"/>
      <c r="Y53" s="78"/>
      <c r="Z53" s="17"/>
      <c r="AA53" s="17"/>
      <c r="AB53" s="78"/>
      <c r="AC53" s="78" t="e">
        <f t="shared" si="23"/>
        <v>#VALUE!</v>
      </c>
      <c r="AD53" s="78" t="e">
        <f>VLOOKUP($AC53,デモテーブル[#All],2,FALSE)</f>
        <v>#VALUE!</v>
      </c>
      <c r="AE53" s="121" t="s">
        <v>533</v>
      </c>
      <c r="AF53" s="78" t="str">
        <f t="shared" si="24"/>
        <v>三菱ＵＦＪ国際－ｅＭＡＸＩＳ　Ｓｌｉｍ　全世界株式（オール・カントリー） メールアラート画面へ</v>
      </c>
      <c r="AG53" s="78"/>
      <c r="AH53" s="78" t="str">
        <f t="shared" si="25"/>
        <v xml:space="preserve">積立 売却 </v>
      </c>
      <c r="AI53" s="78"/>
      <c r="AJ53" s="78">
        <f t="shared" si="26"/>
        <v>0</v>
      </c>
      <c r="AK53" s="78"/>
      <c r="AL53" s="78"/>
      <c r="AM53" s="78"/>
      <c r="AN53" s="78"/>
      <c r="AO53" s="78"/>
      <c r="AP53" s="78">
        <f t="shared" si="27"/>
        <v>0</v>
      </c>
      <c r="AQ53" s="78"/>
      <c r="AR53" s="78">
        <f t="shared" si="28"/>
        <v>0</v>
      </c>
      <c r="AS53" s="78" t="e">
        <f t="shared" si="29"/>
        <v>#DIV/0!</v>
      </c>
      <c r="AT53" s="28"/>
      <c r="AU53" s="28"/>
      <c r="AV53" s="78" t="e">
        <f>VLOOKUP($AC53,デモテーブル[#All],3,FALSE)</f>
        <v>#VALUE!</v>
      </c>
      <c r="AW53" s="78" t="e">
        <f>VLOOKUP($AC53,デモテーブル[#All],4,FALSE)</f>
        <v>#VALUE!</v>
      </c>
      <c r="AX53" s="78" t="e">
        <f>VLOOKUP($AC53,デモテーブル[#All],5,FALSE)</f>
        <v>#VALUE!</v>
      </c>
      <c r="AY53" s="78" t="e">
        <f>VLOOKUP($AC53,デモテーブル[#All],6,FALSE)</f>
        <v>#VALUE!</v>
      </c>
      <c r="AZ53" s="78" t="e">
        <f>VLOOKUP($AC53,デモテーブル[#All],7,FALSE)</f>
        <v>#VALUE!</v>
      </c>
    </row>
    <row r="54" spans="2:52" x14ac:dyDescent="0.15">
      <c r="B54" s="24">
        <v>44612</v>
      </c>
      <c r="C54" s="47">
        <v>53</v>
      </c>
      <c r="D54" s="86" t="s">
        <v>146</v>
      </c>
      <c r="E54" s="70" t="s">
        <v>358</v>
      </c>
      <c r="G54" s="71" t="str">
        <f t="shared" si="4"/>
        <v>三菱ＵＦＪ国際－ｅＭＡＸＩＳ　Ｓｌｉｍ　全世界株式（オール・カントリー）</v>
      </c>
      <c r="H54" s="78">
        <v>474098</v>
      </c>
      <c r="I54" s="78">
        <v>13344</v>
      </c>
      <c r="J54" s="78">
        <v>15929</v>
      </c>
      <c r="K54" s="80">
        <v>755190</v>
      </c>
      <c r="L54" s="78">
        <v>474098</v>
      </c>
      <c r="M54" s="78">
        <v>13344</v>
      </c>
      <c r="N54" s="78">
        <v>15929</v>
      </c>
      <c r="O54" s="78">
        <v>122554</v>
      </c>
      <c r="P54" s="78"/>
      <c r="Q54" s="78"/>
      <c r="R54" s="78"/>
      <c r="S54" s="78"/>
      <c r="T54" s="78"/>
      <c r="U54" s="78"/>
      <c r="V54" s="78"/>
      <c r="W54" s="78"/>
      <c r="X54" s="78"/>
      <c r="Y54" s="78"/>
      <c r="Z54" s="17"/>
      <c r="AA54" s="17"/>
      <c r="AB54" s="78"/>
      <c r="AC54" s="78" t="str">
        <f t="shared" si="23"/>
        <v>三菱ＵＦＪ国際－ｅＭＡＸＩＳ　Ｓｌｉｍ　全世界株式（オール・カントリー）</v>
      </c>
      <c r="AD54" s="78" t="str">
        <f>VLOOKUP($AC54,デモテーブル[#All],2,FALSE)</f>
        <v>三菱ＵＦＪ国際－ｅＭＡＸＩＳ　Ｓｌｉｍ　全世界株式（オール・カントリー）</v>
      </c>
      <c r="AE54" s="121" t="s">
        <v>533</v>
      </c>
      <c r="AF54" s="78">
        <f t="shared" si="24"/>
        <v>474098</v>
      </c>
      <c r="AG54" s="78"/>
      <c r="AH54" s="78">
        <f t="shared" si="25"/>
        <v>13344</v>
      </c>
      <c r="AI54" s="78"/>
      <c r="AJ54" s="78">
        <f t="shared" si="26"/>
        <v>15929</v>
      </c>
      <c r="AK54" s="78"/>
      <c r="AL54" s="78"/>
      <c r="AM54" s="78"/>
      <c r="AN54" s="78"/>
      <c r="AO54" s="78"/>
      <c r="AP54" s="78">
        <f t="shared" si="27"/>
        <v>755190</v>
      </c>
      <c r="AQ54" s="78"/>
      <c r="AR54" s="78">
        <f t="shared" si="28"/>
        <v>122554</v>
      </c>
      <c r="AS54" s="78">
        <f t="shared" si="29"/>
        <v>0.19371961127725895</v>
      </c>
      <c r="AT54" s="28"/>
      <c r="AU54" s="28"/>
      <c r="AV54" s="78" t="str">
        <f>VLOOKUP($AC54,デモテーブル[#All],3,FALSE)</f>
        <v>1株式・投信等</v>
      </c>
      <c r="AW54" s="78" t="str">
        <f>VLOOKUP($AC54,デモテーブル[#All],4,FALSE)</f>
        <v>1投信</v>
      </c>
      <c r="AX54" s="78" t="str">
        <f>VLOOKUP($AC54,デモテーブル[#All],5,FALSE)</f>
        <v>指数</v>
      </c>
      <c r="AY54" s="78" t="str">
        <f>VLOOKUP($AC54,デモテーブル[#All],6,FALSE)</f>
        <v>全世界指数</v>
      </c>
      <c r="AZ54" s="78" t="str">
        <f>VLOOKUP($AC54,デモテーブル[#All],7,FALSE)</f>
        <v>01 日本円</v>
      </c>
    </row>
    <row r="55" spans="2:52" x14ac:dyDescent="0.15">
      <c r="B55" s="24">
        <v>44612</v>
      </c>
      <c r="C55" s="47">
        <v>54</v>
      </c>
      <c r="D55" s="86" t="s">
        <v>146</v>
      </c>
      <c r="E55" s="70" t="s">
        <v>358</v>
      </c>
      <c r="G55" s="71" t="e">
        <f t="shared" si="4"/>
        <v>#VALUE!</v>
      </c>
      <c r="H55" s="77" t="s">
        <v>377</v>
      </c>
      <c r="I55" s="78" t="s">
        <v>376</v>
      </c>
      <c r="J55" s="78"/>
      <c r="K55" s="80"/>
      <c r="L55" s="78" t="s">
        <v>377</v>
      </c>
      <c r="M55" s="78" t="s">
        <v>376</v>
      </c>
      <c r="N55" s="78"/>
      <c r="O55" s="78"/>
      <c r="P55" s="78"/>
      <c r="Q55" s="78"/>
      <c r="R55" s="78"/>
      <c r="S55" s="78"/>
      <c r="T55" s="78"/>
      <c r="U55" s="78"/>
      <c r="V55" s="78"/>
      <c r="W55" s="78"/>
      <c r="X55" s="78"/>
      <c r="Y55" s="78"/>
      <c r="Z55" s="17"/>
      <c r="AA55" s="17"/>
      <c r="AB55" s="78"/>
      <c r="AC55" s="78" t="e">
        <f t="shared" si="23"/>
        <v>#VALUE!</v>
      </c>
      <c r="AD55" s="78" t="e">
        <f>VLOOKUP($AC55,デモテーブル[#All],2,FALSE)</f>
        <v>#VALUE!</v>
      </c>
      <c r="AE55" s="121" t="s">
        <v>533</v>
      </c>
      <c r="AF55" s="78" t="str">
        <f t="shared" si="24"/>
        <v>ＳＢＩ－ＳＢＩ・Ｖ・Ｓ＆Ｐ５００インデックス・ファンド メールアラート画面へ</v>
      </c>
      <c r="AG55" s="78"/>
      <c r="AH55" s="78" t="str">
        <f t="shared" si="25"/>
        <v xml:space="preserve">積立 売却 </v>
      </c>
      <c r="AI55" s="78"/>
      <c r="AJ55" s="78">
        <f t="shared" si="26"/>
        <v>0</v>
      </c>
      <c r="AK55" s="78"/>
      <c r="AL55" s="78"/>
      <c r="AM55" s="78"/>
      <c r="AN55" s="78"/>
      <c r="AO55" s="78"/>
      <c r="AP55" s="78">
        <f t="shared" si="27"/>
        <v>0</v>
      </c>
      <c r="AQ55" s="78"/>
      <c r="AR55" s="78">
        <f t="shared" si="28"/>
        <v>0</v>
      </c>
      <c r="AS55" s="78" t="e">
        <f t="shared" si="29"/>
        <v>#DIV/0!</v>
      </c>
      <c r="AT55" s="28"/>
      <c r="AU55" s="28"/>
      <c r="AV55" s="78" t="e">
        <f>VLOOKUP($AC55,デモテーブル[#All],3,FALSE)</f>
        <v>#VALUE!</v>
      </c>
      <c r="AW55" s="78" t="e">
        <f>VLOOKUP($AC55,デモテーブル[#All],4,FALSE)</f>
        <v>#VALUE!</v>
      </c>
      <c r="AX55" s="78" t="e">
        <f>VLOOKUP($AC55,デモテーブル[#All],5,FALSE)</f>
        <v>#VALUE!</v>
      </c>
      <c r="AY55" s="78" t="e">
        <f>VLOOKUP($AC55,デモテーブル[#All],6,FALSE)</f>
        <v>#VALUE!</v>
      </c>
      <c r="AZ55" s="78" t="e">
        <f>VLOOKUP($AC55,デモテーブル[#All],7,FALSE)</f>
        <v>#VALUE!</v>
      </c>
    </row>
    <row r="56" spans="2:52" x14ac:dyDescent="0.15">
      <c r="B56" s="24">
        <v>44612</v>
      </c>
      <c r="C56" s="47">
        <v>55</v>
      </c>
      <c r="D56" s="86" t="s">
        <v>146</v>
      </c>
      <c r="E56" s="70" t="s">
        <v>358</v>
      </c>
      <c r="F56" s="15"/>
      <c r="G56" s="71" t="str">
        <f t="shared" si="4"/>
        <v>ＳＢＩ－ＳＢＩ・Ｖ・Ｓ＆Ｐ５００インデックス・ファンド</v>
      </c>
      <c r="H56" s="78">
        <v>208955</v>
      </c>
      <c r="I56" s="78">
        <v>11201</v>
      </c>
      <c r="J56" s="78">
        <v>16110</v>
      </c>
      <c r="K56" s="80">
        <v>336626</v>
      </c>
      <c r="L56" s="78">
        <v>208955</v>
      </c>
      <c r="M56" s="78">
        <v>11201</v>
      </c>
      <c r="N56" s="78">
        <v>16110</v>
      </c>
      <c r="O56" s="78">
        <v>102576</v>
      </c>
      <c r="P56" s="78"/>
      <c r="Q56" s="78"/>
      <c r="R56" s="78"/>
      <c r="S56" s="78"/>
      <c r="T56" s="78"/>
      <c r="U56" s="78"/>
      <c r="V56" s="78"/>
      <c r="W56" s="78"/>
      <c r="X56" s="78"/>
      <c r="Y56" s="78"/>
      <c r="Z56" s="17"/>
      <c r="AA56" s="17"/>
      <c r="AB56" s="78"/>
      <c r="AC56" s="78" t="str">
        <f t="shared" si="23"/>
        <v>ＳＢＩ－ＳＢＩ・Ｖ・Ｓ＆Ｐ５００インデックス・ファンド</v>
      </c>
      <c r="AD56" s="78" t="str">
        <f>VLOOKUP($AC56,デモテーブル[#All],2,FALSE)</f>
        <v>ＳＢＩ－ＳＢＩ・Ｖ・Ｓ＆Ｐ５００インデックス・ファンド</v>
      </c>
      <c r="AE56" s="121" t="s">
        <v>533</v>
      </c>
      <c r="AF56" s="78">
        <f t="shared" si="24"/>
        <v>208955</v>
      </c>
      <c r="AG56" s="78"/>
      <c r="AH56" s="78">
        <f t="shared" si="25"/>
        <v>11201</v>
      </c>
      <c r="AI56" s="78"/>
      <c r="AJ56" s="78">
        <f t="shared" si="26"/>
        <v>16110</v>
      </c>
      <c r="AK56" s="78"/>
      <c r="AL56" s="78"/>
      <c r="AM56" s="78"/>
      <c r="AN56" s="78"/>
      <c r="AO56" s="78"/>
      <c r="AP56" s="78">
        <f t="shared" si="27"/>
        <v>336626</v>
      </c>
      <c r="AQ56" s="78"/>
      <c r="AR56" s="78">
        <f t="shared" si="28"/>
        <v>102576</v>
      </c>
      <c r="AS56" s="78">
        <f t="shared" si="29"/>
        <v>0.43826532792138434</v>
      </c>
      <c r="AT56" s="28"/>
      <c r="AU56" s="28"/>
      <c r="AV56" s="78" t="str">
        <f>VLOOKUP($AC56,デモテーブル[#All],3,FALSE)</f>
        <v>1株式・投信等</v>
      </c>
      <c r="AW56" s="78" t="str">
        <f>VLOOKUP($AC56,デモテーブル[#All],4,FALSE)</f>
        <v>1投信</v>
      </c>
      <c r="AX56" s="78" t="str">
        <f>VLOOKUP($AC56,デモテーブル[#All],5,FALSE)</f>
        <v>指数</v>
      </c>
      <c r="AY56" s="78" t="str">
        <f>VLOOKUP($AC56,デモテーブル[#All],6,FALSE)</f>
        <v>SP500指数</v>
      </c>
      <c r="AZ56" s="78" t="str">
        <f>VLOOKUP($AC56,デモテーブル[#All],7,FALSE)</f>
        <v>01 日本円</v>
      </c>
    </row>
    <row r="57" spans="2:52" x14ac:dyDescent="0.15">
      <c r="B57" s="24">
        <v>44612</v>
      </c>
      <c r="C57" s="47">
        <v>56</v>
      </c>
      <c r="D57" s="86" t="s">
        <v>146</v>
      </c>
      <c r="E57" s="70" t="s">
        <v>358</v>
      </c>
      <c r="G57" s="71" t="e">
        <f t="shared" si="4"/>
        <v>#VALUE!</v>
      </c>
      <c r="H57" s="8"/>
      <c r="I57" s="10"/>
      <c r="J57" s="81"/>
      <c r="K57" s="9"/>
      <c r="L57" s="76"/>
      <c r="M57" s="76"/>
      <c r="N57" s="76"/>
      <c r="O57" s="76"/>
      <c r="Z57" s="17"/>
      <c r="AA57" s="17"/>
      <c r="AB57" s="8"/>
      <c r="AC57" s="10" t="e">
        <f t="shared" ref="AC57:AC65" si="30">G57</f>
        <v>#VALUE!</v>
      </c>
      <c r="AD57" s="81" t="e">
        <f>VLOOKUP($AC57,デモテーブル[#All],2,FALSE)</f>
        <v>#VALUE!</v>
      </c>
      <c r="AE57" s="9" t="s">
        <v>15</v>
      </c>
      <c r="AF57" s="8">
        <f t="shared" ref="AF57:AF65" si="31">H57</f>
        <v>0</v>
      </c>
      <c r="AG57" s="8"/>
      <c r="AH57" s="10">
        <f t="shared" ref="AH57:AH65" si="32">I57</f>
        <v>0</v>
      </c>
      <c r="AI57" s="8"/>
      <c r="AJ57" s="10">
        <f t="shared" ref="AJ57:AJ65" si="33">J57</f>
        <v>0</v>
      </c>
      <c r="AK57" s="8"/>
      <c r="AL57" s="8"/>
      <c r="AM57" s="8"/>
      <c r="AN57" s="8"/>
      <c r="AO57" s="8"/>
      <c r="AP57" s="102">
        <f t="shared" ref="AP57:AP65" si="34">K57</f>
        <v>0</v>
      </c>
      <c r="AQ57" s="8"/>
      <c r="AR57" s="103">
        <f t="shared" ref="AR57:AR65" si="35">O57</f>
        <v>0</v>
      </c>
      <c r="AS57" s="104" t="e">
        <f t="shared" si="11"/>
        <v>#DIV/0!</v>
      </c>
      <c r="AT57" s="28"/>
      <c r="AU57" s="28"/>
      <c r="AV57" s="8" t="e">
        <f>VLOOKUP($AC57,デモテーブル[#All],3,FALSE)</f>
        <v>#VALUE!</v>
      </c>
      <c r="AW57" s="8" t="e">
        <f>VLOOKUP($AC57,デモテーブル[#All],4,FALSE)</f>
        <v>#VALUE!</v>
      </c>
      <c r="AX57" s="8" t="e">
        <f>VLOOKUP($AC57,デモテーブル[#All],5,FALSE)</f>
        <v>#VALUE!</v>
      </c>
      <c r="AY57" s="8" t="e">
        <f>VLOOKUP($AC57,デモテーブル[#All],6,FALSE)</f>
        <v>#VALUE!</v>
      </c>
      <c r="AZ57" s="8" t="e">
        <f>VLOOKUP($AC57,デモテーブル[#All],7,FALSE)</f>
        <v>#VALUE!</v>
      </c>
    </row>
    <row r="58" spans="2:52" x14ac:dyDescent="0.15">
      <c r="B58" s="24">
        <v>44612</v>
      </c>
      <c r="C58" s="47">
        <v>57</v>
      </c>
      <c r="D58" s="86" t="s">
        <v>146</v>
      </c>
      <c r="E58" s="70" t="s">
        <v>358</v>
      </c>
      <c r="G58" s="71" t="e">
        <f t="shared" si="4"/>
        <v>#VALUE!</v>
      </c>
      <c r="H58" s="10"/>
      <c r="I58" s="10"/>
      <c r="J58" s="10"/>
      <c r="K58" s="9"/>
      <c r="L58" s="76"/>
      <c r="M58" s="76"/>
      <c r="N58" s="76"/>
      <c r="O58" s="76"/>
      <c r="Z58" s="17"/>
      <c r="AA58" s="17"/>
      <c r="AB58" s="10"/>
      <c r="AC58" s="10" t="e">
        <f t="shared" si="30"/>
        <v>#VALUE!</v>
      </c>
      <c r="AD58" s="10" t="e">
        <f>VLOOKUP($AC58,デモテーブル[#All],2,FALSE)</f>
        <v>#VALUE!</v>
      </c>
      <c r="AE58" s="9" t="s">
        <v>15</v>
      </c>
      <c r="AF58" s="8">
        <f t="shared" si="31"/>
        <v>0</v>
      </c>
      <c r="AG58" s="8"/>
      <c r="AH58" s="10">
        <f t="shared" si="32"/>
        <v>0</v>
      </c>
      <c r="AI58" s="8"/>
      <c r="AJ58" s="10">
        <f t="shared" si="33"/>
        <v>0</v>
      </c>
      <c r="AK58" s="8"/>
      <c r="AL58" s="8"/>
      <c r="AM58" s="8"/>
      <c r="AN58" s="8"/>
      <c r="AO58" s="8"/>
      <c r="AP58" s="102">
        <f t="shared" si="34"/>
        <v>0</v>
      </c>
      <c r="AQ58" s="8"/>
      <c r="AR58" s="103">
        <f t="shared" si="35"/>
        <v>0</v>
      </c>
      <c r="AS58" s="104" t="e">
        <f t="shared" si="11"/>
        <v>#DIV/0!</v>
      </c>
      <c r="AT58" s="28"/>
      <c r="AU58" s="28"/>
      <c r="AV58" s="8" t="e">
        <f>VLOOKUP($AC58,デモテーブル[#All],3,FALSE)</f>
        <v>#VALUE!</v>
      </c>
      <c r="AW58" s="8" t="e">
        <f>VLOOKUP($AC58,デモテーブル[#All],4,FALSE)</f>
        <v>#VALUE!</v>
      </c>
      <c r="AX58" s="8" t="e">
        <f>VLOOKUP($AC58,デモテーブル[#All],5,FALSE)</f>
        <v>#VALUE!</v>
      </c>
      <c r="AY58" s="8" t="e">
        <f>VLOOKUP($AC58,デモテーブル[#All],6,FALSE)</f>
        <v>#VALUE!</v>
      </c>
      <c r="AZ58" s="8" t="e">
        <f>VLOOKUP($AC58,デモテーブル[#All],7,FALSE)</f>
        <v>#VALUE!</v>
      </c>
    </row>
    <row r="59" spans="2:52" x14ac:dyDescent="0.15">
      <c r="B59" s="24">
        <v>44612</v>
      </c>
      <c r="C59" s="47">
        <v>58</v>
      </c>
      <c r="D59" s="86" t="s">
        <v>146</v>
      </c>
      <c r="E59" s="70" t="s">
        <v>358</v>
      </c>
      <c r="G59" s="71" t="e">
        <f t="shared" si="4"/>
        <v>#VALUE!</v>
      </c>
      <c r="H59" s="10"/>
      <c r="I59" s="10"/>
      <c r="J59" s="10"/>
      <c r="K59" s="9"/>
      <c r="L59" s="76"/>
      <c r="M59" s="76"/>
      <c r="N59" s="76"/>
      <c r="O59" s="76"/>
      <c r="Z59" s="17"/>
      <c r="AA59" s="17"/>
      <c r="AB59" s="10"/>
      <c r="AC59" s="10" t="e">
        <f t="shared" si="30"/>
        <v>#VALUE!</v>
      </c>
      <c r="AD59" s="10" t="e">
        <f>VLOOKUP($AC59,デモテーブル[#All],2,FALSE)</f>
        <v>#VALUE!</v>
      </c>
      <c r="AE59" s="9" t="s">
        <v>15</v>
      </c>
      <c r="AF59" s="8">
        <f t="shared" si="31"/>
        <v>0</v>
      </c>
      <c r="AG59" s="8"/>
      <c r="AH59" s="10">
        <f t="shared" si="32"/>
        <v>0</v>
      </c>
      <c r="AI59" s="8"/>
      <c r="AJ59" s="10">
        <f t="shared" si="33"/>
        <v>0</v>
      </c>
      <c r="AK59" s="8"/>
      <c r="AL59" s="8"/>
      <c r="AM59" s="8"/>
      <c r="AN59" s="8"/>
      <c r="AO59" s="8"/>
      <c r="AP59" s="102">
        <f t="shared" si="34"/>
        <v>0</v>
      </c>
      <c r="AQ59" s="8"/>
      <c r="AR59" s="103">
        <f t="shared" si="35"/>
        <v>0</v>
      </c>
      <c r="AS59" s="104" t="e">
        <f t="shared" si="11"/>
        <v>#DIV/0!</v>
      </c>
      <c r="AT59" s="28"/>
      <c r="AU59" s="28"/>
      <c r="AV59" s="8" t="e">
        <f>VLOOKUP($AC59,デモテーブル[#All],3,FALSE)</f>
        <v>#VALUE!</v>
      </c>
      <c r="AW59" s="8" t="e">
        <f>VLOOKUP($AC59,デモテーブル[#All],4,FALSE)</f>
        <v>#VALUE!</v>
      </c>
      <c r="AX59" s="8" t="e">
        <f>VLOOKUP($AC59,デモテーブル[#All],5,FALSE)</f>
        <v>#VALUE!</v>
      </c>
      <c r="AY59" s="8" t="e">
        <f>VLOOKUP($AC59,デモテーブル[#All],6,FALSE)</f>
        <v>#VALUE!</v>
      </c>
      <c r="AZ59" s="8" t="e">
        <f>VLOOKUP($AC59,デモテーブル[#All],7,FALSE)</f>
        <v>#VALUE!</v>
      </c>
    </row>
    <row r="60" spans="2:52" x14ac:dyDescent="0.15">
      <c r="B60" s="24">
        <v>44612</v>
      </c>
      <c r="C60" s="47">
        <v>59</v>
      </c>
      <c r="D60" s="86" t="s">
        <v>146</v>
      </c>
      <c r="E60" s="70" t="s">
        <v>358</v>
      </c>
      <c r="G60" s="71" t="e">
        <f t="shared" si="4"/>
        <v>#VALUE!</v>
      </c>
      <c r="H60" s="10"/>
      <c r="I60" s="10"/>
      <c r="J60" s="10"/>
      <c r="K60" s="9"/>
      <c r="L60" s="76"/>
      <c r="M60" s="76"/>
      <c r="N60" s="76"/>
      <c r="O60" s="76"/>
      <c r="Z60" s="17"/>
      <c r="AA60" s="17"/>
      <c r="AB60" s="10"/>
      <c r="AC60" s="10" t="e">
        <f t="shared" si="30"/>
        <v>#VALUE!</v>
      </c>
      <c r="AD60" s="10" t="e">
        <f>VLOOKUP($AC60,デモテーブル[#All],2,FALSE)</f>
        <v>#VALUE!</v>
      </c>
      <c r="AE60" s="9" t="s">
        <v>15</v>
      </c>
      <c r="AF60" s="8">
        <f t="shared" si="31"/>
        <v>0</v>
      </c>
      <c r="AG60" s="8"/>
      <c r="AH60" s="10">
        <f t="shared" si="32"/>
        <v>0</v>
      </c>
      <c r="AI60" s="8"/>
      <c r="AJ60" s="10">
        <f t="shared" si="33"/>
        <v>0</v>
      </c>
      <c r="AK60" s="8"/>
      <c r="AL60" s="8"/>
      <c r="AM60" s="8"/>
      <c r="AN60" s="8"/>
      <c r="AO60" s="8"/>
      <c r="AP60" s="102">
        <f t="shared" si="34"/>
        <v>0</v>
      </c>
      <c r="AQ60" s="8"/>
      <c r="AR60" s="103">
        <f t="shared" si="35"/>
        <v>0</v>
      </c>
      <c r="AS60" s="104" t="e">
        <f t="shared" si="11"/>
        <v>#DIV/0!</v>
      </c>
      <c r="AT60" s="28"/>
      <c r="AU60" s="28"/>
      <c r="AV60" s="8" t="e">
        <f>VLOOKUP($AC60,デモテーブル[#All],3,FALSE)</f>
        <v>#VALUE!</v>
      </c>
      <c r="AW60" s="8" t="e">
        <f>VLOOKUP($AC60,デモテーブル[#All],4,FALSE)</f>
        <v>#VALUE!</v>
      </c>
      <c r="AX60" s="8" t="e">
        <f>VLOOKUP($AC60,デモテーブル[#All],5,FALSE)</f>
        <v>#VALUE!</v>
      </c>
      <c r="AY60" s="8" t="e">
        <f>VLOOKUP($AC60,デモテーブル[#All],6,FALSE)</f>
        <v>#VALUE!</v>
      </c>
      <c r="AZ60" s="8" t="e">
        <f>VLOOKUP($AC60,デモテーブル[#All],7,FALSE)</f>
        <v>#VALUE!</v>
      </c>
    </row>
    <row r="61" spans="2:52" x14ac:dyDescent="0.15">
      <c r="B61" s="24">
        <v>44612</v>
      </c>
      <c r="C61" s="47">
        <v>60</v>
      </c>
      <c r="D61" s="86" t="s">
        <v>146</v>
      </c>
      <c r="E61" s="70" t="s">
        <v>358</v>
      </c>
      <c r="G61" s="71" t="e">
        <f t="shared" si="4"/>
        <v>#VALUE!</v>
      </c>
      <c r="H61" s="10"/>
      <c r="I61" s="10"/>
      <c r="J61" s="10"/>
      <c r="K61" s="9"/>
      <c r="L61" s="76"/>
      <c r="M61" s="76"/>
      <c r="N61" s="76"/>
      <c r="O61" s="76"/>
      <c r="Z61" s="17"/>
      <c r="AA61" s="17"/>
      <c r="AB61" s="10"/>
      <c r="AC61" s="10" t="e">
        <f t="shared" si="30"/>
        <v>#VALUE!</v>
      </c>
      <c r="AD61" s="10" t="e">
        <f>VLOOKUP($AC61,デモテーブル[#All],2,FALSE)</f>
        <v>#VALUE!</v>
      </c>
      <c r="AE61" s="9" t="s">
        <v>15</v>
      </c>
      <c r="AF61" s="8">
        <f t="shared" si="31"/>
        <v>0</v>
      </c>
      <c r="AG61" s="8"/>
      <c r="AH61" s="10">
        <f t="shared" si="32"/>
        <v>0</v>
      </c>
      <c r="AI61" s="8"/>
      <c r="AJ61" s="10">
        <f t="shared" si="33"/>
        <v>0</v>
      </c>
      <c r="AK61" s="8"/>
      <c r="AL61" s="8"/>
      <c r="AM61" s="8"/>
      <c r="AN61" s="8"/>
      <c r="AO61" s="8"/>
      <c r="AP61" s="102">
        <f t="shared" si="34"/>
        <v>0</v>
      </c>
      <c r="AQ61" s="8"/>
      <c r="AR61" s="103">
        <f t="shared" si="35"/>
        <v>0</v>
      </c>
      <c r="AS61" s="104" t="e">
        <f t="shared" si="11"/>
        <v>#DIV/0!</v>
      </c>
      <c r="AT61" s="28"/>
      <c r="AU61" s="28"/>
      <c r="AV61" s="8" t="e">
        <f>VLOOKUP($AC61,デモテーブル[#All],3,FALSE)</f>
        <v>#VALUE!</v>
      </c>
      <c r="AW61" s="8" t="e">
        <f>VLOOKUP($AC61,デモテーブル[#All],4,FALSE)</f>
        <v>#VALUE!</v>
      </c>
      <c r="AX61" s="8" t="e">
        <f>VLOOKUP($AC61,デモテーブル[#All],5,FALSE)</f>
        <v>#VALUE!</v>
      </c>
      <c r="AY61" s="8" t="e">
        <f>VLOOKUP($AC61,デモテーブル[#All],6,FALSE)</f>
        <v>#VALUE!</v>
      </c>
      <c r="AZ61" s="8" t="e">
        <f>VLOOKUP($AC61,デモテーブル[#All],7,FALSE)</f>
        <v>#VALUE!</v>
      </c>
    </row>
    <row r="62" spans="2:52" x14ac:dyDescent="0.15">
      <c r="B62" s="24">
        <v>44612</v>
      </c>
      <c r="C62" s="47">
        <v>61</v>
      </c>
      <c r="D62" s="86" t="s">
        <v>146</v>
      </c>
      <c r="E62" s="70" t="s">
        <v>358</v>
      </c>
      <c r="G62" s="71" t="e">
        <f t="shared" si="4"/>
        <v>#VALUE!</v>
      </c>
      <c r="H62" s="89" t="s">
        <v>389</v>
      </c>
      <c r="I62" s="10"/>
      <c r="J62" s="10"/>
      <c r="K62" s="9"/>
      <c r="L62" s="89" t="s">
        <v>390</v>
      </c>
      <c r="M62" s="76"/>
      <c r="N62" s="76"/>
      <c r="O62" s="76"/>
      <c r="Z62" s="17"/>
      <c r="AA62" s="17"/>
      <c r="AB62" s="89"/>
      <c r="AC62" s="10" t="e">
        <f t="shared" si="30"/>
        <v>#VALUE!</v>
      </c>
      <c r="AD62" s="10" t="e">
        <f>VLOOKUP($AC62,デモテーブル[#All],2,FALSE)</f>
        <v>#VALUE!</v>
      </c>
      <c r="AE62" s="9" t="s">
        <v>15</v>
      </c>
      <c r="AF62" s="8" t="str">
        <f t="shared" si="31"/>
        <v>●↓評価額(円）</v>
      </c>
      <c r="AG62" s="8"/>
      <c r="AH62" s="10">
        <f t="shared" si="32"/>
        <v>0</v>
      </c>
      <c r="AI62" s="8"/>
      <c r="AJ62" s="10">
        <f t="shared" si="33"/>
        <v>0</v>
      </c>
      <c r="AK62" s="8"/>
      <c r="AL62" s="8"/>
      <c r="AM62" s="8"/>
      <c r="AN62" s="8"/>
      <c r="AO62" s="8"/>
      <c r="AP62" s="102">
        <f t="shared" si="34"/>
        <v>0</v>
      </c>
      <c r="AQ62" s="8"/>
      <c r="AR62" s="103">
        <f t="shared" si="35"/>
        <v>0</v>
      </c>
      <c r="AS62" s="104" t="e">
        <f t="shared" si="11"/>
        <v>#DIV/0!</v>
      </c>
      <c r="AT62" s="28"/>
      <c r="AU62" s="28"/>
      <c r="AV62" s="8" t="e">
        <f>VLOOKUP($AC62,デモテーブル[#All],3,FALSE)</f>
        <v>#VALUE!</v>
      </c>
      <c r="AW62" s="8" t="e">
        <f>VLOOKUP($AC62,デモテーブル[#All],4,FALSE)</f>
        <v>#VALUE!</v>
      </c>
      <c r="AX62" s="8" t="e">
        <f>VLOOKUP($AC62,デモテーブル[#All],5,FALSE)</f>
        <v>#VALUE!</v>
      </c>
      <c r="AY62" s="8" t="e">
        <f>VLOOKUP($AC62,デモテーブル[#All],6,FALSE)</f>
        <v>#VALUE!</v>
      </c>
      <c r="AZ62" s="8" t="e">
        <f>VLOOKUP($AC62,デモテーブル[#All],7,FALSE)</f>
        <v>#VALUE!</v>
      </c>
    </row>
    <row r="63" spans="2:52" x14ac:dyDescent="0.15">
      <c r="B63" s="24">
        <v>44612</v>
      </c>
      <c r="C63" s="47">
        <v>62</v>
      </c>
      <c r="D63" s="86" t="s">
        <v>146</v>
      </c>
      <c r="E63" s="70" t="s">
        <v>358</v>
      </c>
      <c r="F63" s="15" t="s">
        <v>159</v>
      </c>
      <c r="G63" s="71" t="e">
        <f t="shared" si="4"/>
        <v>#VALUE!</v>
      </c>
      <c r="H63" s="82" t="s">
        <v>378</v>
      </c>
      <c r="I63" s="82" t="s">
        <v>379</v>
      </c>
      <c r="J63" s="82"/>
      <c r="K63" s="83"/>
      <c r="L63" s="84" t="s">
        <v>378</v>
      </c>
      <c r="M63" s="85" t="s">
        <v>379</v>
      </c>
      <c r="N63" s="85"/>
      <c r="O63" s="85"/>
      <c r="P63" s="87" t="s">
        <v>391</v>
      </c>
      <c r="Z63" s="17"/>
      <c r="AA63" s="17"/>
      <c r="AB63" s="27"/>
      <c r="AC63" s="105" t="e">
        <f t="shared" si="30"/>
        <v>#VALUE!</v>
      </c>
      <c r="AD63" s="27" t="e">
        <f>VLOOKUP($AC63,デモテーブル[#All],2,FALSE)</f>
        <v>#VALUE!</v>
      </c>
      <c r="AE63" s="27" t="s">
        <v>15</v>
      </c>
      <c r="AF63" s="27" t="str">
        <f t="shared" si="31"/>
        <v>AAL アメリカン エアラインズ グループ</v>
      </c>
      <c r="AG63" s="27"/>
      <c r="AH63" s="106" t="str">
        <f t="shared" si="32"/>
        <v xml:space="preserve">現買  現売  定期  </v>
      </c>
      <c r="AI63" s="27"/>
      <c r="AJ63" s="106">
        <f t="shared" si="33"/>
        <v>0</v>
      </c>
      <c r="AK63" s="27"/>
      <c r="AL63" s="27"/>
      <c r="AM63" s="27"/>
      <c r="AN63" s="27"/>
      <c r="AO63" s="27"/>
      <c r="AP63" s="107">
        <f t="shared" si="34"/>
        <v>0</v>
      </c>
      <c r="AQ63" s="27"/>
      <c r="AR63" s="108">
        <f t="shared" si="35"/>
        <v>0</v>
      </c>
      <c r="AS63" s="109" t="e">
        <f t="shared" si="11"/>
        <v>#DIV/0!</v>
      </c>
      <c r="AT63" s="28"/>
      <c r="AU63" s="28"/>
      <c r="AV63" s="27" t="e">
        <f>VLOOKUP($AC63,デモテーブル[#All],3,FALSE)</f>
        <v>#VALUE!</v>
      </c>
      <c r="AW63" s="27" t="e">
        <f>VLOOKUP($AC63,デモテーブル[#All],4,FALSE)</f>
        <v>#VALUE!</v>
      </c>
      <c r="AX63" s="27" t="e">
        <f>VLOOKUP($AC63,デモテーブル[#All],5,FALSE)</f>
        <v>#VALUE!</v>
      </c>
      <c r="AY63" s="27" t="e">
        <f>VLOOKUP($AC63,デモテーブル[#All],6,FALSE)</f>
        <v>#VALUE!</v>
      </c>
      <c r="AZ63" s="27" t="e">
        <f>VLOOKUP($AC63,デモテーブル[#All],7,FALSE)</f>
        <v>#VALUE!</v>
      </c>
    </row>
    <row r="64" spans="2:52" x14ac:dyDescent="0.15">
      <c r="B64" s="24">
        <v>44612</v>
      </c>
      <c r="C64" s="47">
        <v>63</v>
      </c>
      <c r="D64" s="86" t="s">
        <v>146</v>
      </c>
      <c r="E64" s="70" t="s">
        <v>358</v>
      </c>
      <c r="F64" s="15" t="s">
        <v>531</v>
      </c>
      <c r="G64" s="71" t="str">
        <f t="shared" si="4"/>
        <v>AAL</v>
      </c>
      <c r="H64" s="82">
        <v>28</v>
      </c>
      <c r="I64" s="82">
        <v>17.89</v>
      </c>
      <c r="J64" s="82">
        <v>17.87</v>
      </c>
      <c r="K64" s="83">
        <v>57651</v>
      </c>
      <c r="L64" s="85">
        <v>28</v>
      </c>
      <c r="M64" s="85">
        <v>17.89</v>
      </c>
      <c r="N64" s="85">
        <v>17.87</v>
      </c>
      <c r="O64" s="84">
        <v>4871</v>
      </c>
      <c r="Z64" s="17"/>
      <c r="AA64" s="17"/>
      <c r="AB64" s="27"/>
      <c r="AC64" s="105" t="str">
        <f t="shared" si="30"/>
        <v>AAL</v>
      </c>
      <c r="AD64" s="27" t="str">
        <f>VLOOKUP($AC64,デモテーブル[#All],2,FALSE)</f>
        <v>アメリカン・エアーラインズ・グループ</v>
      </c>
      <c r="AE64" s="27" t="s">
        <v>15</v>
      </c>
      <c r="AF64" s="27">
        <f t="shared" si="31"/>
        <v>28</v>
      </c>
      <c r="AG64" s="27"/>
      <c r="AH64" s="106">
        <f t="shared" si="32"/>
        <v>17.89</v>
      </c>
      <c r="AI64" s="27"/>
      <c r="AJ64" s="106">
        <f t="shared" si="33"/>
        <v>17.87</v>
      </c>
      <c r="AK64" s="27"/>
      <c r="AL64" s="27"/>
      <c r="AM64" s="27"/>
      <c r="AN64" s="27"/>
      <c r="AO64" s="27"/>
      <c r="AP64" s="107">
        <f t="shared" si="34"/>
        <v>57651</v>
      </c>
      <c r="AQ64" s="27"/>
      <c r="AR64" s="108">
        <f t="shared" si="35"/>
        <v>4871</v>
      </c>
      <c r="AS64" s="109">
        <f t="shared" si="11"/>
        <v>9.2288745737021602E-2</v>
      </c>
      <c r="AT64" s="28"/>
      <c r="AU64" s="28"/>
      <c r="AV64" s="27" t="str">
        <f>VLOOKUP($AC64,デモテーブル[#All],3,FALSE)</f>
        <v>1株式・投信等</v>
      </c>
      <c r="AW64" s="27" t="str">
        <f>VLOOKUP($AC64,デモテーブル[#All],4,FALSE)</f>
        <v>1株式</v>
      </c>
      <c r="AX64" s="27" t="str">
        <f>VLOOKUP($AC64,デモテーブル[#All],5,FALSE)</f>
        <v>観光</v>
      </c>
      <c r="AY64" s="27" t="str">
        <f>VLOOKUP($AC64,デモテーブル[#All],6,FALSE)</f>
        <v>航空・米国</v>
      </c>
      <c r="AZ64" s="27" t="str">
        <f>VLOOKUP($AC64,デモテーブル[#All],7,FALSE)</f>
        <v>02 米ドル（円換算）</v>
      </c>
    </row>
    <row r="65" spans="2:52" x14ac:dyDescent="0.15">
      <c r="B65" s="24">
        <v>44612</v>
      </c>
      <c r="C65" s="47">
        <v>64</v>
      </c>
      <c r="D65" s="86" t="s">
        <v>146</v>
      </c>
      <c r="E65" s="70" t="s">
        <v>358</v>
      </c>
      <c r="F65" s="15" t="s">
        <v>538</v>
      </c>
      <c r="G65" s="71" t="e">
        <f t="shared" ref="G65:G87" si="36">LEFT(H64, FIND(" ", H64) - 1 )</f>
        <v>#VALUE!</v>
      </c>
      <c r="H65" s="82" t="s">
        <v>380</v>
      </c>
      <c r="I65" s="82" t="s">
        <v>379</v>
      </c>
      <c r="J65" s="82"/>
      <c r="K65" s="83"/>
      <c r="L65" s="84" t="s">
        <v>380</v>
      </c>
      <c r="M65" s="85" t="s">
        <v>379</v>
      </c>
      <c r="N65" s="85"/>
      <c r="O65" s="85"/>
      <c r="Z65" s="17"/>
      <c r="AA65" s="17"/>
      <c r="AB65" s="27"/>
      <c r="AC65" s="105" t="e">
        <f t="shared" si="30"/>
        <v>#VALUE!</v>
      </c>
      <c r="AD65" s="27" t="e">
        <f>VLOOKUP($AC65,デモテーブル[#All],2,FALSE)</f>
        <v>#VALUE!</v>
      </c>
      <c r="AE65" s="27" t="s">
        <v>15</v>
      </c>
      <c r="AF65" s="27" t="str">
        <f t="shared" si="31"/>
        <v>CCL カーニバル</v>
      </c>
      <c r="AG65" s="27"/>
      <c r="AH65" s="106" t="str">
        <f t="shared" si="32"/>
        <v xml:space="preserve">現買  現売  定期  </v>
      </c>
      <c r="AI65" s="27"/>
      <c r="AJ65" s="106">
        <f t="shared" si="33"/>
        <v>0</v>
      </c>
      <c r="AK65" s="27"/>
      <c r="AL65" s="27"/>
      <c r="AM65" s="27"/>
      <c r="AN65" s="27"/>
      <c r="AO65" s="27"/>
      <c r="AP65" s="107">
        <f t="shared" si="34"/>
        <v>0</v>
      </c>
      <c r="AQ65" s="27"/>
      <c r="AR65" s="108">
        <f t="shared" si="35"/>
        <v>0</v>
      </c>
      <c r="AS65" s="109" t="e">
        <f t="shared" si="11"/>
        <v>#DIV/0!</v>
      </c>
      <c r="AT65" s="28"/>
      <c r="AU65" s="28"/>
      <c r="AV65" s="27" t="e">
        <f>VLOOKUP($AC65,デモテーブル[#All],3,FALSE)</f>
        <v>#VALUE!</v>
      </c>
      <c r="AW65" s="27" t="e">
        <f>VLOOKUP($AC65,デモテーブル[#All],4,FALSE)</f>
        <v>#VALUE!</v>
      </c>
      <c r="AX65" s="27" t="e">
        <f>VLOOKUP($AC65,デモテーブル[#All],5,FALSE)</f>
        <v>#VALUE!</v>
      </c>
      <c r="AY65" s="27" t="e">
        <f>VLOOKUP($AC65,デモテーブル[#All],6,FALSE)</f>
        <v>#VALUE!</v>
      </c>
      <c r="AZ65" s="27" t="e">
        <f>VLOOKUP($AC65,デモテーブル[#All],7,FALSE)</f>
        <v>#VALUE!</v>
      </c>
    </row>
    <row r="66" spans="2:52" x14ac:dyDescent="0.15">
      <c r="B66" s="24">
        <v>44612</v>
      </c>
      <c r="C66" s="47">
        <v>65</v>
      </c>
      <c r="D66" s="86" t="s">
        <v>146</v>
      </c>
      <c r="E66" s="70" t="s">
        <v>358</v>
      </c>
      <c r="G66" s="71" t="str">
        <f t="shared" si="36"/>
        <v>CCL</v>
      </c>
      <c r="H66" s="82">
        <v>22</v>
      </c>
      <c r="I66" s="82">
        <v>21.69</v>
      </c>
      <c r="J66" s="82">
        <v>22.17</v>
      </c>
      <c r="K66" s="83">
        <v>56197</v>
      </c>
      <c r="L66" s="85">
        <v>22</v>
      </c>
      <c r="M66" s="85">
        <v>21.69</v>
      </c>
      <c r="N66" s="85">
        <v>22.17</v>
      </c>
      <c r="O66" s="84">
        <v>5905</v>
      </c>
      <c r="Z66" s="17"/>
      <c r="AA66" s="17"/>
      <c r="AB66" s="27"/>
      <c r="AC66" s="110" t="str">
        <f t="shared" ref="AC66:AC79" si="37">G66</f>
        <v>CCL</v>
      </c>
      <c r="AD66" s="27" t="str">
        <f>VLOOKUP($AC66,デモテーブル[#All],2,FALSE)</f>
        <v>カーニバル</v>
      </c>
      <c r="AE66" s="27" t="s">
        <v>15</v>
      </c>
      <c r="AF66" s="27">
        <f t="shared" ref="AF66:AF79" si="38">H66</f>
        <v>22</v>
      </c>
      <c r="AG66" s="27"/>
      <c r="AH66" s="106">
        <f t="shared" ref="AH66:AH79" si="39">I66</f>
        <v>21.69</v>
      </c>
      <c r="AI66" s="27"/>
      <c r="AJ66" s="106">
        <f t="shared" ref="AJ66:AJ79" si="40">J66</f>
        <v>22.17</v>
      </c>
      <c r="AK66" s="27"/>
      <c r="AL66" s="27"/>
      <c r="AM66" s="27"/>
      <c r="AN66" s="27"/>
      <c r="AO66" s="27"/>
      <c r="AP66" s="107">
        <f t="shared" ref="AP66:AP79" si="41">K66</f>
        <v>56197</v>
      </c>
      <c r="AQ66" s="27"/>
      <c r="AR66" s="108">
        <f t="shared" ref="AR66:AR79" si="42">O66</f>
        <v>5905</v>
      </c>
      <c r="AS66" s="109">
        <f t="shared" ref="AS66:AS78" si="43">AR66/(AP66-AR66)</f>
        <v>0.11741430048516663</v>
      </c>
      <c r="AT66" s="28"/>
      <c r="AU66" s="28"/>
      <c r="AV66" s="27" t="str">
        <f>VLOOKUP($AC66,デモテーブル[#All],3,FALSE)</f>
        <v>1株式・投信等</v>
      </c>
      <c r="AW66" s="27" t="str">
        <f>VLOOKUP($AC66,デモテーブル[#All],4,FALSE)</f>
        <v>1株式</v>
      </c>
      <c r="AX66" s="27" t="str">
        <f>VLOOKUP($AC66,デモテーブル[#All],5,FALSE)</f>
        <v>観光</v>
      </c>
      <c r="AY66" s="27" t="str">
        <f>VLOOKUP($AC66,デモテーブル[#All],6,FALSE)</f>
        <v>船・米国</v>
      </c>
      <c r="AZ66" s="27" t="str">
        <f>VLOOKUP($AC66,デモテーブル[#All],7,FALSE)</f>
        <v>02 米ドル（円換算）</v>
      </c>
    </row>
    <row r="67" spans="2:52" x14ac:dyDescent="0.15">
      <c r="B67" s="24">
        <v>44612</v>
      </c>
      <c r="C67" s="47">
        <v>66</v>
      </c>
      <c r="D67" s="86" t="s">
        <v>146</v>
      </c>
      <c r="E67" s="70" t="s">
        <v>358</v>
      </c>
      <c r="G67" s="71" t="e">
        <f t="shared" si="36"/>
        <v>#VALUE!</v>
      </c>
      <c r="H67" s="82" t="s">
        <v>381</v>
      </c>
      <c r="I67" s="82" t="s">
        <v>379</v>
      </c>
      <c r="J67" s="82"/>
      <c r="K67" s="83"/>
      <c r="L67" s="84" t="s">
        <v>381</v>
      </c>
      <c r="M67" s="85" t="s">
        <v>379</v>
      </c>
      <c r="N67" s="85"/>
      <c r="O67" s="85"/>
      <c r="Z67" s="17"/>
      <c r="AA67" s="17"/>
      <c r="AB67" s="27"/>
      <c r="AC67" s="110" t="e">
        <f t="shared" si="37"/>
        <v>#VALUE!</v>
      </c>
      <c r="AD67" s="27" t="e">
        <f>VLOOKUP($AC67,デモテーブル[#All],2,FALSE)</f>
        <v>#VALUE!</v>
      </c>
      <c r="AE67" s="27" t="s">
        <v>15</v>
      </c>
      <c r="AF67" s="27" t="str">
        <f t="shared" si="38"/>
        <v>DAL デルタ エアーラインズ</v>
      </c>
      <c r="AG67" s="27"/>
      <c r="AH67" s="106" t="str">
        <f t="shared" si="39"/>
        <v xml:space="preserve">現買  現売  定期  </v>
      </c>
      <c r="AI67" s="27"/>
      <c r="AJ67" s="106">
        <f t="shared" si="40"/>
        <v>0</v>
      </c>
      <c r="AK67" s="27"/>
      <c r="AL67" s="27"/>
      <c r="AM67" s="27"/>
      <c r="AN67" s="27"/>
      <c r="AO67" s="27"/>
      <c r="AP67" s="107">
        <f t="shared" si="41"/>
        <v>0</v>
      </c>
      <c r="AQ67" s="27"/>
      <c r="AR67" s="108">
        <f t="shared" si="42"/>
        <v>0</v>
      </c>
      <c r="AS67" s="109" t="e">
        <f t="shared" si="43"/>
        <v>#DIV/0!</v>
      </c>
      <c r="AT67" s="28"/>
      <c r="AU67" s="28"/>
      <c r="AV67" s="27" t="e">
        <f>VLOOKUP($AC67,デモテーブル[#All],3,FALSE)</f>
        <v>#VALUE!</v>
      </c>
      <c r="AW67" s="27" t="e">
        <f>VLOOKUP($AC67,デモテーブル[#All],4,FALSE)</f>
        <v>#VALUE!</v>
      </c>
      <c r="AX67" s="27" t="e">
        <f>VLOOKUP($AC67,デモテーブル[#All],5,FALSE)</f>
        <v>#VALUE!</v>
      </c>
      <c r="AY67" s="27" t="e">
        <f>VLOOKUP($AC67,デモテーブル[#All],6,FALSE)</f>
        <v>#VALUE!</v>
      </c>
      <c r="AZ67" s="27" t="e">
        <f>VLOOKUP($AC67,デモテーブル[#All],7,FALSE)</f>
        <v>#VALUE!</v>
      </c>
    </row>
    <row r="68" spans="2:52" x14ac:dyDescent="0.15">
      <c r="B68" s="24">
        <v>44612</v>
      </c>
      <c r="C68" s="47">
        <v>67</v>
      </c>
      <c r="D68" s="86" t="s">
        <v>146</v>
      </c>
      <c r="E68" s="70" t="s">
        <v>358</v>
      </c>
      <c r="G68" s="71" t="str">
        <f t="shared" si="36"/>
        <v>DAL</v>
      </c>
      <c r="H68" s="82">
        <v>11</v>
      </c>
      <c r="I68" s="82">
        <v>43.11</v>
      </c>
      <c r="J68" s="82">
        <v>42.84</v>
      </c>
      <c r="K68" s="83">
        <v>54296</v>
      </c>
      <c r="L68" s="85">
        <v>11</v>
      </c>
      <c r="M68" s="85">
        <v>43.11</v>
      </c>
      <c r="N68" s="85">
        <v>42.84</v>
      </c>
      <c r="O68" s="84">
        <v>4312</v>
      </c>
      <c r="Z68" s="17"/>
      <c r="AA68" s="17"/>
      <c r="AB68" s="27"/>
      <c r="AC68" s="110" t="str">
        <f t="shared" si="37"/>
        <v>DAL</v>
      </c>
      <c r="AD68" s="27" t="str">
        <f>VLOOKUP($AC68,デモテーブル[#All],2,FALSE)</f>
        <v>デルタ航空</v>
      </c>
      <c r="AE68" s="27" t="s">
        <v>15</v>
      </c>
      <c r="AF68" s="27">
        <f t="shared" si="38"/>
        <v>11</v>
      </c>
      <c r="AG68" s="27"/>
      <c r="AH68" s="106">
        <f t="shared" si="39"/>
        <v>43.11</v>
      </c>
      <c r="AI68" s="27"/>
      <c r="AJ68" s="106">
        <f t="shared" si="40"/>
        <v>42.84</v>
      </c>
      <c r="AK68" s="27"/>
      <c r="AL68" s="27"/>
      <c r="AM68" s="27"/>
      <c r="AN68" s="27"/>
      <c r="AO68" s="27"/>
      <c r="AP68" s="107">
        <f t="shared" si="41"/>
        <v>54296</v>
      </c>
      <c r="AQ68" s="27"/>
      <c r="AR68" s="108">
        <f t="shared" si="42"/>
        <v>4312</v>
      </c>
      <c r="AS68" s="109">
        <f t="shared" si="43"/>
        <v>8.6267605633802813E-2</v>
      </c>
      <c r="AT68" s="28"/>
      <c r="AU68" s="28"/>
      <c r="AV68" s="27" t="str">
        <f>VLOOKUP($AC68,デモテーブル[#All],3,FALSE)</f>
        <v>1株式・投信等</v>
      </c>
      <c r="AW68" s="27" t="str">
        <f>VLOOKUP($AC68,デモテーブル[#All],4,FALSE)</f>
        <v>1株式</v>
      </c>
      <c r="AX68" s="27" t="str">
        <f>VLOOKUP($AC68,デモテーブル[#All],5,FALSE)</f>
        <v>観光</v>
      </c>
      <c r="AY68" s="27" t="str">
        <f>VLOOKUP($AC68,デモテーブル[#All],6,FALSE)</f>
        <v>航空・米国</v>
      </c>
      <c r="AZ68" s="27" t="str">
        <f>VLOOKUP($AC68,デモテーブル[#All],7,FALSE)</f>
        <v>02 米ドル（円換算）</v>
      </c>
    </row>
    <row r="69" spans="2:52" x14ac:dyDescent="0.15">
      <c r="B69" s="24">
        <v>44612</v>
      </c>
      <c r="C69" s="47">
        <v>68</v>
      </c>
      <c r="D69" s="86" t="s">
        <v>146</v>
      </c>
      <c r="E69" s="70" t="s">
        <v>358</v>
      </c>
      <c r="G69" s="71" t="e">
        <f t="shared" si="36"/>
        <v>#VALUE!</v>
      </c>
      <c r="H69" s="82" t="s">
        <v>382</v>
      </c>
      <c r="I69" s="82" t="s">
        <v>379</v>
      </c>
      <c r="J69" s="82"/>
      <c r="K69" s="83"/>
      <c r="L69" s="84" t="s">
        <v>382</v>
      </c>
      <c r="M69" s="85" t="s">
        <v>379</v>
      </c>
      <c r="N69" s="85"/>
      <c r="O69" s="85"/>
      <c r="Z69" s="17"/>
      <c r="AA69" s="17"/>
      <c r="AB69" s="27"/>
      <c r="AC69" s="110" t="e">
        <f t="shared" si="37"/>
        <v>#VALUE!</v>
      </c>
      <c r="AD69" s="27" t="e">
        <f>VLOOKUP($AC69,デモテーブル[#All],2,FALSE)</f>
        <v>#VALUE!</v>
      </c>
      <c r="AE69" s="27" t="s">
        <v>15</v>
      </c>
      <c r="AF69" s="27" t="str">
        <f t="shared" si="38"/>
        <v>GLIN ヴァンエック インディア グロース ETF</v>
      </c>
      <c r="AG69" s="27"/>
      <c r="AH69" s="106" t="str">
        <f t="shared" si="39"/>
        <v xml:space="preserve">現買  現売  定期  </v>
      </c>
      <c r="AI69" s="27"/>
      <c r="AJ69" s="106">
        <f t="shared" si="40"/>
        <v>0</v>
      </c>
      <c r="AK69" s="27"/>
      <c r="AL69" s="27"/>
      <c r="AM69" s="27"/>
      <c r="AN69" s="27"/>
      <c r="AO69" s="27"/>
      <c r="AP69" s="107">
        <f t="shared" si="41"/>
        <v>0</v>
      </c>
      <c r="AQ69" s="27"/>
      <c r="AR69" s="108">
        <f t="shared" si="42"/>
        <v>0</v>
      </c>
      <c r="AS69" s="109" t="e">
        <f t="shared" si="43"/>
        <v>#DIV/0!</v>
      </c>
      <c r="AT69" s="28"/>
      <c r="AU69" s="28"/>
      <c r="AV69" s="27" t="e">
        <f>VLOOKUP($AC69,デモテーブル[#All],3,FALSE)</f>
        <v>#VALUE!</v>
      </c>
      <c r="AW69" s="27" t="e">
        <f>VLOOKUP($AC69,デモテーブル[#All],4,FALSE)</f>
        <v>#VALUE!</v>
      </c>
      <c r="AX69" s="27" t="e">
        <f>VLOOKUP($AC69,デモテーブル[#All],5,FALSE)</f>
        <v>#VALUE!</v>
      </c>
      <c r="AY69" s="27" t="e">
        <f>VLOOKUP($AC69,デモテーブル[#All],6,FALSE)</f>
        <v>#VALUE!</v>
      </c>
      <c r="AZ69" s="27" t="e">
        <f>VLOOKUP($AC69,デモテーブル[#All],7,FALSE)</f>
        <v>#VALUE!</v>
      </c>
    </row>
    <row r="70" spans="2:52" x14ac:dyDescent="0.15">
      <c r="B70" s="24">
        <v>44612</v>
      </c>
      <c r="C70" s="47">
        <v>69</v>
      </c>
      <c r="D70" s="86" t="s">
        <v>146</v>
      </c>
      <c r="E70" s="70" t="s">
        <v>358</v>
      </c>
      <c r="G70" s="71" t="str">
        <f t="shared" si="36"/>
        <v>GLIN</v>
      </c>
      <c r="H70" s="82">
        <v>19</v>
      </c>
      <c r="I70" s="82">
        <v>34.479999999999997</v>
      </c>
      <c r="J70" s="82">
        <v>38.49</v>
      </c>
      <c r="K70" s="83">
        <v>84261</v>
      </c>
      <c r="L70" s="85">
        <v>19</v>
      </c>
      <c r="M70" s="85">
        <v>34.479999999999997</v>
      </c>
      <c r="N70" s="85">
        <v>38.49</v>
      </c>
      <c r="O70" s="84">
        <v>15101</v>
      </c>
      <c r="Z70" s="17"/>
      <c r="AA70" s="17"/>
      <c r="AB70" s="27"/>
      <c r="AC70" s="110" t="str">
        <f t="shared" si="37"/>
        <v>GLIN</v>
      </c>
      <c r="AD70" s="27" t="str">
        <f>VLOOKUP($AC70,デモテーブル[#All],2,FALSE)</f>
        <v>ヴァンエック インディア グロース ETF</v>
      </c>
      <c r="AE70" s="27" t="s">
        <v>15</v>
      </c>
      <c r="AF70" s="27">
        <f t="shared" si="38"/>
        <v>19</v>
      </c>
      <c r="AG70" s="27"/>
      <c r="AH70" s="106">
        <f t="shared" si="39"/>
        <v>34.479999999999997</v>
      </c>
      <c r="AI70" s="27"/>
      <c r="AJ70" s="106">
        <f t="shared" si="40"/>
        <v>38.49</v>
      </c>
      <c r="AK70" s="27"/>
      <c r="AL70" s="27"/>
      <c r="AM70" s="27"/>
      <c r="AN70" s="27"/>
      <c r="AO70" s="27"/>
      <c r="AP70" s="107">
        <f t="shared" si="41"/>
        <v>84261</v>
      </c>
      <c r="AQ70" s="27"/>
      <c r="AR70" s="108">
        <f t="shared" si="42"/>
        <v>15101</v>
      </c>
      <c r="AS70" s="109">
        <f t="shared" si="43"/>
        <v>0.21834875650665125</v>
      </c>
      <c r="AT70" s="28"/>
      <c r="AU70" s="28"/>
      <c r="AV70" s="27" t="str">
        <f>VLOOKUP($AC70,デモテーブル[#All],3,FALSE)</f>
        <v>1株式・投信等</v>
      </c>
      <c r="AW70" s="27" t="str">
        <f>VLOOKUP($AC70,デモテーブル[#All],4,FALSE)</f>
        <v>1株式</v>
      </c>
      <c r="AX70" s="27" t="str">
        <f>VLOOKUP($AC70,デモテーブル[#All],5,FALSE)</f>
        <v>新興国</v>
      </c>
      <c r="AY70" s="27" t="str">
        <f>VLOOKUP($AC70,デモテーブル[#All],6,FALSE)</f>
        <v>インド</v>
      </c>
      <c r="AZ70" s="27" t="str">
        <f>VLOOKUP($AC70,デモテーブル[#All],7,FALSE)</f>
        <v>02 米ドル（円換算）</v>
      </c>
    </row>
    <row r="71" spans="2:52" x14ac:dyDescent="0.15">
      <c r="B71" s="24">
        <v>44612</v>
      </c>
      <c r="C71" s="47">
        <v>70</v>
      </c>
      <c r="D71" s="86" t="s">
        <v>146</v>
      </c>
      <c r="E71" s="70" t="s">
        <v>358</v>
      </c>
      <c r="G71" s="71" t="e">
        <f t="shared" si="36"/>
        <v>#VALUE!</v>
      </c>
      <c r="H71" s="82" t="s">
        <v>383</v>
      </c>
      <c r="I71" s="82" t="s">
        <v>379</v>
      </c>
      <c r="J71" s="82"/>
      <c r="K71" s="83"/>
      <c r="L71" s="84" t="s">
        <v>383</v>
      </c>
      <c r="M71" s="85" t="s">
        <v>379</v>
      </c>
      <c r="N71" s="85"/>
      <c r="O71" s="85"/>
      <c r="Z71" s="17"/>
      <c r="AA71" s="17"/>
      <c r="AB71" s="27"/>
      <c r="AC71" s="110" t="e">
        <f t="shared" si="37"/>
        <v>#VALUE!</v>
      </c>
      <c r="AD71" s="27" t="e">
        <f>VLOOKUP($AC71,デモテーブル[#All],2,FALSE)</f>
        <v>#VALUE!</v>
      </c>
      <c r="AE71" s="27" t="s">
        <v>15</v>
      </c>
      <c r="AF71" s="27" t="str">
        <f t="shared" si="38"/>
        <v>LUV サウスウエスト エアラインズ</v>
      </c>
      <c r="AG71" s="27"/>
      <c r="AH71" s="106" t="str">
        <f t="shared" si="39"/>
        <v xml:space="preserve">現買  現売  定期  </v>
      </c>
      <c r="AI71" s="27"/>
      <c r="AJ71" s="106">
        <f t="shared" si="40"/>
        <v>0</v>
      </c>
      <c r="AK71" s="27"/>
      <c r="AL71" s="27"/>
      <c r="AM71" s="27"/>
      <c r="AN71" s="27"/>
      <c r="AO71" s="27"/>
      <c r="AP71" s="107">
        <f t="shared" si="41"/>
        <v>0</v>
      </c>
      <c r="AQ71" s="27"/>
      <c r="AR71" s="108">
        <f t="shared" si="42"/>
        <v>0</v>
      </c>
      <c r="AS71" s="109" t="e">
        <f t="shared" si="43"/>
        <v>#DIV/0!</v>
      </c>
      <c r="AT71" s="28"/>
      <c r="AU71" s="28"/>
      <c r="AV71" s="27" t="e">
        <f>VLOOKUP($AC71,デモテーブル[#All],3,FALSE)</f>
        <v>#VALUE!</v>
      </c>
      <c r="AW71" s="27" t="e">
        <f>VLOOKUP($AC71,デモテーブル[#All],4,FALSE)</f>
        <v>#VALUE!</v>
      </c>
      <c r="AX71" s="27" t="e">
        <f>VLOOKUP($AC71,デモテーブル[#All],5,FALSE)</f>
        <v>#VALUE!</v>
      </c>
      <c r="AY71" s="27" t="e">
        <f>VLOOKUP($AC71,デモテーブル[#All],6,FALSE)</f>
        <v>#VALUE!</v>
      </c>
      <c r="AZ71" s="27" t="e">
        <f>VLOOKUP($AC71,デモテーブル[#All],7,FALSE)</f>
        <v>#VALUE!</v>
      </c>
    </row>
    <row r="72" spans="2:52" x14ac:dyDescent="0.15">
      <c r="B72" s="24">
        <v>44612</v>
      </c>
      <c r="C72" s="47">
        <v>71</v>
      </c>
      <c r="D72" s="86" t="s">
        <v>146</v>
      </c>
      <c r="E72" s="70" t="s">
        <v>358</v>
      </c>
      <c r="G72" s="71" t="str">
        <f t="shared" si="36"/>
        <v>LUV</v>
      </c>
      <c r="H72" s="82">
        <v>9</v>
      </c>
      <c r="I72" s="82">
        <v>52.02</v>
      </c>
      <c r="J72" s="82">
        <v>45.98</v>
      </c>
      <c r="K72" s="83">
        <v>47680</v>
      </c>
      <c r="L72" s="85">
        <v>9</v>
      </c>
      <c r="M72" s="85">
        <v>52.02</v>
      </c>
      <c r="N72" s="85">
        <v>45.98</v>
      </c>
      <c r="O72" s="84">
        <v>-1667</v>
      </c>
      <c r="Z72" s="17"/>
      <c r="AA72" s="17"/>
      <c r="AB72" s="27"/>
      <c r="AC72" s="110" t="str">
        <f t="shared" si="37"/>
        <v>LUV</v>
      </c>
      <c r="AD72" s="27" t="str">
        <f>VLOOKUP($AC72,デモテーブル[#All],2,FALSE)</f>
        <v>サウスウエスト・エアライン</v>
      </c>
      <c r="AE72" s="27" t="s">
        <v>15</v>
      </c>
      <c r="AF72" s="27">
        <f t="shared" si="38"/>
        <v>9</v>
      </c>
      <c r="AG72" s="27"/>
      <c r="AH72" s="106">
        <f t="shared" si="39"/>
        <v>52.02</v>
      </c>
      <c r="AI72" s="27"/>
      <c r="AJ72" s="106">
        <f t="shared" si="40"/>
        <v>45.98</v>
      </c>
      <c r="AK72" s="27"/>
      <c r="AL72" s="27"/>
      <c r="AM72" s="27"/>
      <c r="AN72" s="27"/>
      <c r="AO72" s="27"/>
      <c r="AP72" s="107">
        <f t="shared" si="41"/>
        <v>47680</v>
      </c>
      <c r="AQ72" s="27"/>
      <c r="AR72" s="108">
        <f t="shared" si="42"/>
        <v>-1667</v>
      </c>
      <c r="AS72" s="109">
        <f t="shared" si="43"/>
        <v>-3.3781182240055121E-2</v>
      </c>
      <c r="AT72" s="28"/>
      <c r="AU72" s="28"/>
      <c r="AV72" s="27" t="str">
        <f>VLOOKUP($AC72,デモテーブル[#All],3,FALSE)</f>
        <v>1株式・投信等</v>
      </c>
      <c r="AW72" s="27" t="str">
        <f>VLOOKUP($AC72,デモテーブル[#All],4,FALSE)</f>
        <v>1株式</v>
      </c>
      <c r="AX72" s="27" t="str">
        <f>VLOOKUP($AC72,デモテーブル[#All],5,FALSE)</f>
        <v>観光</v>
      </c>
      <c r="AY72" s="27" t="str">
        <f>VLOOKUP($AC72,デモテーブル[#All],6,FALSE)</f>
        <v>航空・米国</v>
      </c>
      <c r="AZ72" s="27" t="str">
        <f>VLOOKUP($AC72,デモテーブル[#All],7,FALSE)</f>
        <v>02 米ドル（円換算）</v>
      </c>
    </row>
    <row r="73" spans="2:52" x14ac:dyDescent="0.15">
      <c r="B73" s="24">
        <v>44612</v>
      </c>
      <c r="C73" s="47">
        <v>72</v>
      </c>
      <c r="D73" s="86" t="s">
        <v>146</v>
      </c>
      <c r="E73" s="70" t="s">
        <v>358</v>
      </c>
      <c r="G73" s="71" t="e">
        <f t="shared" si="36"/>
        <v>#VALUE!</v>
      </c>
      <c r="H73" s="82" t="s">
        <v>384</v>
      </c>
      <c r="I73" s="82" t="s">
        <v>379</v>
      </c>
      <c r="J73" s="82"/>
      <c r="K73" s="83"/>
      <c r="L73" s="84" t="s">
        <v>384</v>
      </c>
      <c r="M73" s="85" t="s">
        <v>379</v>
      </c>
      <c r="N73" s="85"/>
      <c r="O73" s="85"/>
      <c r="Z73" s="17"/>
      <c r="AA73" s="17"/>
      <c r="AB73" s="27"/>
      <c r="AC73" s="110" t="e">
        <f t="shared" si="37"/>
        <v>#VALUE!</v>
      </c>
      <c r="AD73" s="27" t="e">
        <f>VLOOKUP($AC73,デモテーブル[#All],2,FALSE)</f>
        <v>#VALUE!</v>
      </c>
      <c r="AE73" s="27" t="s">
        <v>15</v>
      </c>
      <c r="AF73" s="27" t="str">
        <f t="shared" si="38"/>
        <v>NCLH ノルウェージャン クルーズ ライン</v>
      </c>
      <c r="AG73" s="27"/>
      <c r="AH73" s="106" t="str">
        <f t="shared" si="39"/>
        <v xml:space="preserve">現買  現売  定期  </v>
      </c>
      <c r="AI73" s="27"/>
      <c r="AJ73" s="106">
        <f t="shared" si="40"/>
        <v>0</v>
      </c>
      <c r="AK73" s="27"/>
      <c r="AL73" s="27"/>
      <c r="AM73" s="27"/>
      <c r="AN73" s="27"/>
      <c r="AO73" s="27"/>
      <c r="AP73" s="107">
        <f t="shared" si="41"/>
        <v>0</v>
      </c>
      <c r="AQ73" s="27"/>
      <c r="AR73" s="108">
        <f t="shared" si="42"/>
        <v>0</v>
      </c>
      <c r="AS73" s="109" t="e">
        <f t="shared" si="43"/>
        <v>#DIV/0!</v>
      </c>
      <c r="AT73" s="28"/>
      <c r="AU73" s="28"/>
      <c r="AV73" s="27" t="e">
        <f>VLOOKUP($AC73,デモテーブル[#All],3,FALSE)</f>
        <v>#VALUE!</v>
      </c>
      <c r="AW73" s="27" t="e">
        <f>VLOOKUP($AC73,デモテーブル[#All],4,FALSE)</f>
        <v>#VALUE!</v>
      </c>
      <c r="AX73" s="27" t="e">
        <f>VLOOKUP($AC73,デモテーブル[#All],5,FALSE)</f>
        <v>#VALUE!</v>
      </c>
      <c r="AY73" s="27" t="e">
        <f>VLOOKUP($AC73,デモテーブル[#All],6,FALSE)</f>
        <v>#VALUE!</v>
      </c>
      <c r="AZ73" s="27" t="e">
        <f>VLOOKUP($AC73,デモテーブル[#All],7,FALSE)</f>
        <v>#VALUE!</v>
      </c>
    </row>
    <row r="74" spans="2:52" x14ac:dyDescent="0.15">
      <c r="B74" s="24">
        <v>44612</v>
      </c>
      <c r="C74" s="47">
        <v>73</v>
      </c>
      <c r="D74" s="86" t="s">
        <v>146</v>
      </c>
      <c r="E74" s="70" t="s">
        <v>358</v>
      </c>
      <c r="G74" s="71" t="str">
        <f t="shared" si="36"/>
        <v>NCLH</v>
      </c>
      <c r="H74" s="82">
        <v>19</v>
      </c>
      <c r="I74" s="82">
        <v>25.06</v>
      </c>
      <c r="J74" s="82">
        <v>21.2</v>
      </c>
      <c r="K74" s="83">
        <v>46410</v>
      </c>
      <c r="L74" s="85">
        <v>19</v>
      </c>
      <c r="M74" s="85">
        <v>25.06</v>
      </c>
      <c r="N74" s="85">
        <v>21.2</v>
      </c>
      <c r="O74" s="84">
        <v>-3769</v>
      </c>
      <c r="Z74" s="17"/>
      <c r="AA74" s="17"/>
      <c r="AB74" s="27"/>
      <c r="AC74" s="110" t="str">
        <f t="shared" si="37"/>
        <v>NCLH</v>
      </c>
      <c r="AD74" s="27" t="str">
        <f>VLOOKUP($AC74,デモテーブル[#All],2,FALSE)</f>
        <v>ノルウェージャン・クルーズ・ライン</v>
      </c>
      <c r="AE74" s="27" t="s">
        <v>15</v>
      </c>
      <c r="AF74" s="27">
        <f t="shared" si="38"/>
        <v>19</v>
      </c>
      <c r="AG74" s="27"/>
      <c r="AH74" s="106">
        <f t="shared" si="39"/>
        <v>25.06</v>
      </c>
      <c r="AI74" s="27"/>
      <c r="AJ74" s="106">
        <f t="shared" si="40"/>
        <v>21.2</v>
      </c>
      <c r="AK74" s="27"/>
      <c r="AL74" s="27"/>
      <c r="AM74" s="27"/>
      <c r="AN74" s="27"/>
      <c r="AO74" s="27"/>
      <c r="AP74" s="107">
        <f t="shared" si="41"/>
        <v>46410</v>
      </c>
      <c r="AQ74" s="27"/>
      <c r="AR74" s="108">
        <f t="shared" si="42"/>
        <v>-3769</v>
      </c>
      <c r="AS74" s="109">
        <f t="shared" si="43"/>
        <v>-7.5111102253930931E-2</v>
      </c>
      <c r="AT74" s="28"/>
      <c r="AU74" s="28"/>
      <c r="AV74" s="27" t="str">
        <f>VLOOKUP($AC74,デモテーブル[#All],3,FALSE)</f>
        <v>1株式・投信等</v>
      </c>
      <c r="AW74" s="27" t="str">
        <f>VLOOKUP($AC74,デモテーブル[#All],4,FALSE)</f>
        <v>1株式</v>
      </c>
      <c r="AX74" s="27" t="str">
        <f>VLOOKUP($AC74,デモテーブル[#All],5,FALSE)</f>
        <v>観光</v>
      </c>
      <c r="AY74" s="27" t="str">
        <f>VLOOKUP($AC74,デモテーブル[#All],6,FALSE)</f>
        <v>船・米国</v>
      </c>
      <c r="AZ74" s="27" t="str">
        <f>VLOOKUP($AC74,デモテーブル[#All],7,FALSE)</f>
        <v>02 米ドル（円換算）</v>
      </c>
    </row>
    <row r="75" spans="2:52" x14ac:dyDescent="0.15">
      <c r="B75" s="24">
        <v>44612</v>
      </c>
      <c r="C75" s="47">
        <v>74</v>
      </c>
      <c r="D75" s="86" t="s">
        <v>146</v>
      </c>
      <c r="E75" s="70" t="s">
        <v>358</v>
      </c>
      <c r="G75" s="71" t="e">
        <f t="shared" si="36"/>
        <v>#VALUE!</v>
      </c>
      <c r="H75" s="82" t="s">
        <v>385</v>
      </c>
      <c r="I75" s="82" t="s">
        <v>379</v>
      </c>
      <c r="J75" s="82"/>
      <c r="K75" s="83"/>
      <c r="L75" s="84" t="s">
        <v>385</v>
      </c>
      <c r="M75" s="85" t="s">
        <v>379</v>
      </c>
      <c r="N75" s="85"/>
      <c r="O75" s="85"/>
      <c r="Z75" s="17"/>
      <c r="AA75" s="17"/>
      <c r="AB75" s="27"/>
      <c r="AC75" s="110" t="e">
        <f t="shared" si="37"/>
        <v>#VALUE!</v>
      </c>
      <c r="AD75" s="27" t="e">
        <f>VLOOKUP($AC75,デモテーブル[#All],2,FALSE)</f>
        <v>#VALUE!</v>
      </c>
      <c r="AE75" s="27" t="s">
        <v>15</v>
      </c>
      <c r="AF75" s="27" t="str">
        <f t="shared" si="38"/>
        <v>QQQ インベスコ QQQ トラスト シリーズ1 ET</v>
      </c>
      <c r="AG75" s="27"/>
      <c r="AH75" s="106" t="str">
        <f t="shared" si="39"/>
        <v xml:space="preserve">現買  現売  定期  </v>
      </c>
      <c r="AI75" s="27"/>
      <c r="AJ75" s="106">
        <f t="shared" si="40"/>
        <v>0</v>
      </c>
      <c r="AK75" s="27"/>
      <c r="AL75" s="27"/>
      <c r="AM75" s="27"/>
      <c r="AN75" s="27"/>
      <c r="AO75" s="27"/>
      <c r="AP75" s="107">
        <f t="shared" si="41"/>
        <v>0</v>
      </c>
      <c r="AQ75" s="27"/>
      <c r="AR75" s="108">
        <f t="shared" si="42"/>
        <v>0</v>
      </c>
      <c r="AS75" s="109" t="e">
        <f t="shared" si="43"/>
        <v>#DIV/0!</v>
      </c>
      <c r="AT75" s="28"/>
      <c r="AU75" s="28"/>
      <c r="AV75" s="27" t="e">
        <f>VLOOKUP($AC75,デモテーブル[#All],3,FALSE)</f>
        <v>#VALUE!</v>
      </c>
      <c r="AW75" s="27" t="e">
        <f>VLOOKUP($AC75,デモテーブル[#All],4,FALSE)</f>
        <v>#VALUE!</v>
      </c>
      <c r="AX75" s="27" t="e">
        <f>VLOOKUP($AC75,デモテーブル[#All],5,FALSE)</f>
        <v>#VALUE!</v>
      </c>
      <c r="AY75" s="27" t="e">
        <f>VLOOKUP($AC75,デモテーブル[#All],6,FALSE)</f>
        <v>#VALUE!</v>
      </c>
      <c r="AZ75" s="27" t="e">
        <f>VLOOKUP($AC75,デモテーブル[#All],7,FALSE)</f>
        <v>#VALUE!</v>
      </c>
    </row>
    <row r="76" spans="2:52" x14ac:dyDescent="0.15">
      <c r="B76" s="24">
        <v>44612</v>
      </c>
      <c r="C76" s="47">
        <v>75</v>
      </c>
      <c r="D76" s="86" t="s">
        <v>146</v>
      </c>
      <c r="E76" s="70" t="s">
        <v>358</v>
      </c>
      <c r="G76" s="71" t="str">
        <f t="shared" si="36"/>
        <v>QQQ</v>
      </c>
      <c r="H76" s="82">
        <v>2</v>
      </c>
      <c r="I76" s="82">
        <v>313.27999999999997</v>
      </c>
      <c r="J76" s="82">
        <v>341.51</v>
      </c>
      <c r="K76" s="83">
        <v>78697</v>
      </c>
      <c r="L76" s="85">
        <v>2</v>
      </c>
      <c r="M76" s="85">
        <v>313.27999999999997</v>
      </c>
      <c r="N76" s="85">
        <v>341.51</v>
      </c>
      <c r="O76" s="84">
        <v>10559</v>
      </c>
      <c r="Z76" s="17"/>
      <c r="AA76" s="17"/>
      <c r="AB76" s="27"/>
      <c r="AC76" s="110" t="str">
        <f t="shared" si="37"/>
        <v>QQQ</v>
      </c>
      <c r="AD76" s="27" t="str">
        <f>VLOOKUP($AC76,デモテーブル[#All],2,FALSE)</f>
        <v>インベスコ QQQ トラスト シリーズ</v>
      </c>
      <c r="AE76" s="27" t="s">
        <v>15</v>
      </c>
      <c r="AF76" s="27">
        <f t="shared" si="38"/>
        <v>2</v>
      </c>
      <c r="AG76" s="27"/>
      <c r="AH76" s="106">
        <f t="shared" si="39"/>
        <v>313.27999999999997</v>
      </c>
      <c r="AI76" s="27"/>
      <c r="AJ76" s="106">
        <f t="shared" si="40"/>
        <v>341.51</v>
      </c>
      <c r="AK76" s="27"/>
      <c r="AL76" s="27"/>
      <c r="AM76" s="27"/>
      <c r="AN76" s="27"/>
      <c r="AO76" s="27"/>
      <c r="AP76" s="107">
        <f t="shared" si="41"/>
        <v>78697</v>
      </c>
      <c r="AQ76" s="27"/>
      <c r="AR76" s="108">
        <f t="shared" si="42"/>
        <v>10559</v>
      </c>
      <c r="AS76" s="109">
        <f t="shared" si="43"/>
        <v>0.15496492412457072</v>
      </c>
      <c r="AT76" s="28"/>
      <c r="AU76" s="28"/>
      <c r="AV76" s="27" t="str">
        <f>VLOOKUP($AC76,デモテーブル[#All],3,FALSE)</f>
        <v>1株式・投信等</v>
      </c>
      <c r="AW76" s="27" t="str">
        <f>VLOOKUP($AC76,デモテーブル[#All],4,FALSE)</f>
        <v>1株式</v>
      </c>
      <c r="AX76" s="27" t="str">
        <f>VLOOKUP($AC76,デモテーブル[#All],5,FALSE)</f>
        <v>指数</v>
      </c>
      <c r="AY76" s="27" t="str">
        <f>VLOOKUP($AC76,デモテーブル[#All],6,FALSE)</f>
        <v>ナスダック指数</v>
      </c>
      <c r="AZ76" s="27" t="str">
        <f>VLOOKUP($AC76,デモテーブル[#All],7,FALSE)</f>
        <v>02 米ドル（円換算）</v>
      </c>
    </row>
    <row r="77" spans="2:52" x14ac:dyDescent="0.15">
      <c r="B77" s="24">
        <v>44612</v>
      </c>
      <c r="C77" s="47">
        <v>76</v>
      </c>
      <c r="D77" s="86" t="s">
        <v>146</v>
      </c>
      <c r="E77" s="70" t="s">
        <v>358</v>
      </c>
      <c r="G77" s="71" t="e">
        <f t="shared" si="36"/>
        <v>#VALUE!</v>
      </c>
      <c r="H77" s="82" t="s">
        <v>386</v>
      </c>
      <c r="I77" s="82" t="s">
        <v>379</v>
      </c>
      <c r="J77" s="82"/>
      <c r="K77" s="83"/>
      <c r="L77" s="84" t="s">
        <v>386</v>
      </c>
      <c r="M77" s="85" t="s">
        <v>379</v>
      </c>
      <c r="N77" s="85"/>
      <c r="O77" s="85"/>
      <c r="Z77" s="17"/>
      <c r="AA77" s="17"/>
      <c r="AB77" s="27"/>
      <c r="AC77" s="110" t="e">
        <f t="shared" si="37"/>
        <v>#VALUE!</v>
      </c>
      <c r="AD77" s="27" t="e">
        <f>VLOOKUP($AC77,デモテーブル[#All],2,FALSE)</f>
        <v>#VALUE!</v>
      </c>
      <c r="AE77" s="27" t="s">
        <v>15</v>
      </c>
      <c r="AF77" s="27" t="str">
        <f t="shared" si="38"/>
        <v>RCL ロイヤル カリビアン クルーズ</v>
      </c>
      <c r="AG77" s="27"/>
      <c r="AH77" s="106" t="str">
        <f t="shared" si="39"/>
        <v xml:space="preserve">現買  現売  定期  </v>
      </c>
      <c r="AI77" s="27"/>
      <c r="AJ77" s="106">
        <f t="shared" si="40"/>
        <v>0</v>
      </c>
      <c r="AK77" s="27"/>
      <c r="AL77" s="27"/>
      <c r="AM77" s="27"/>
      <c r="AN77" s="27"/>
      <c r="AO77" s="27"/>
      <c r="AP77" s="107">
        <f t="shared" si="41"/>
        <v>0</v>
      </c>
      <c r="AQ77" s="27"/>
      <c r="AR77" s="108">
        <f t="shared" si="42"/>
        <v>0</v>
      </c>
      <c r="AS77" s="109" t="e">
        <f t="shared" si="43"/>
        <v>#DIV/0!</v>
      </c>
      <c r="AT77" s="28"/>
      <c r="AU77" s="28"/>
      <c r="AV77" s="27" t="e">
        <f>VLOOKUP($AC77,デモテーブル[#All],3,FALSE)</f>
        <v>#VALUE!</v>
      </c>
      <c r="AW77" s="27" t="e">
        <f>VLOOKUP($AC77,デモテーブル[#All],4,FALSE)</f>
        <v>#VALUE!</v>
      </c>
      <c r="AX77" s="27" t="e">
        <f>VLOOKUP($AC77,デモテーブル[#All],5,FALSE)</f>
        <v>#VALUE!</v>
      </c>
      <c r="AY77" s="27" t="e">
        <f>VLOOKUP($AC77,デモテーブル[#All],6,FALSE)</f>
        <v>#VALUE!</v>
      </c>
      <c r="AZ77" s="27" t="e">
        <f>VLOOKUP($AC77,デモテーブル[#All],7,FALSE)</f>
        <v>#VALUE!</v>
      </c>
    </row>
    <row r="78" spans="2:52" x14ac:dyDescent="0.15">
      <c r="B78" s="24">
        <v>44612</v>
      </c>
      <c r="C78" s="47">
        <v>77</v>
      </c>
      <c r="D78" s="86" t="s">
        <v>146</v>
      </c>
      <c r="E78" s="70" t="s">
        <v>358</v>
      </c>
      <c r="G78" s="71" t="str">
        <f t="shared" si="36"/>
        <v>RCL</v>
      </c>
      <c r="H78" s="82">
        <v>7</v>
      </c>
      <c r="I78" s="82">
        <v>71.55</v>
      </c>
      <c r="J78" s="82">
        <v>83.69</v>
      </c>
      <c r="K78" s="83">
        <v>67499</v>
      </c>
      <c r="L78" s="85">
        <v>7</v>
      </c>
      <c r="M78" s="85">
        <v>71.55</v>
      </c>
      <c r="N78" s="85">
        <v>83.69</v>
      </c>
      <c r="O78" s="84">
        <v>14712</v>
      </c>
      <c r="Z78" s="17"/>
      <c r="AA78" s="17"/>
      <c r="AB78" s="27"/>
      <c r="AC78" s="110" t="str">
        <f t="shared" si="37"/>
        <v>RCL</v>
      </c>
      <c r="AD78" s="27" t="str">
        <f>VLOOKUP($AC78,デモテーブル[#All],2,FALSE)</f>
        <v>ロイヤル・カリビアン・グループ</v>
      </c>
      <c r="AE78" s="27" t="s">
        <v>15</v>
      </c>
      <c r="AF78" s="27">
        <f t="shared" si="38"/>
        <v>7</v>
      </c>
      <c r="AG78" s="27"/>
      <c r="AH78" s="106">
        <f t="shared" si="39"/>
        <v>71.55</v>
      </c>
      <c r="AI78" s="27"/>
      <c r="AJ78" s="106">
        <f t="shared" si="40"/>
        <v>83.69</v>
      </c>
      <c r="AK78" s="27"/>
      <c r="AL78" s="27"/>
      <c r="AM78" s="27"/>
      <c r="AN78" s="27"/>
      <c r="AO78" s="27"/>
      <c r="AP78" s="107">
        <f t="shared" si="41"/>
        <v>67499</v>
      </c>
      <c r="AQ78" s="27"/>
      <c r="AR78" s="108">
        <f t="shared" si="42"/>
        <v>14712</v>
      </c>
      <c r="AS78" s="109">
        <f t="shared" si="43"/>
        <v>0.27870498418171141</v>
      </c>
      <c r="AT78" s="28"/>
      <c r="AU78" s="28"/>
      <c r="AV78" s="27" t="str">
        <f>VLOOKUP($AC78,デモテーブル[#All],3,FALSE)</f>
        <v>1株式・投信等</v>
      </c>
      <c r="AW78" s="27" t="str">
        <f>VLOOKUP($AC78,デモテーブル[#All],4,FALSE)</f>
        <v>1株式</v>
      </c>
      <c r="AX78" s="27" t="str">
        <f>VLOOKUP($AC78,デモテーブル[#All],5,FALSE)</f>
        <v>観光</v>
      </c>
      <c r="AY78" s="27" t="str">
        <f>VLOOKUP($AC78,デモテーブル[#All],6,FALSE)</f>
        <v>船・米国</v>
      </c>
      <c r="AZ78" s="27" t="str">
        <f>VLOOKUP($AC78,デモテーブル[#All],7,FALSE)</f>
        <v>02 米ドル（円換算）</v>
      </c>
    </row>
    <row r="79" spans="2:52" x14ac:dyDescent="0.15">
      <c r="B79" s="24">
        <v>44612</v>
      </c>
      <c r="C79" s="47">
        <v>78</v>
      </c>
      <c r="D79" s="86" t="s">
        <v>146</v>
      </c>
      <c r="E79" s="70" t="s">
        <v>358</v>
      </c>
      <c r="G79" s="71" t="e">
        <f t="shared" si="36"/>
        <v>#VALUE!</v>
      </c>
      <c r="H79" s="82" t="s">
        <v>387</v>
      </c>
      <c r="I79" s="82" t="s">
        <v>379</v>
      </c>
      <c r="J79" s="82"/>
      <c r="K79" s="83"/>
      <c r="L79" s="84" t="s">
        <v>387</v>
      </c>
      <c r="M79" s="85" t="s">
        <v>379</v>
      </c>
      <c r="N79" s="85"/>
      <c r="O79" s="85"/>
      <c r="Z79" s="17"/>
      <c r="AA79" s="17"/>
      <c r="AB79" s="27"/>
      <c r="AC79" s="110" t="e">
        <f t="shared" si="37"/>
        <v>#VALUE!</v>
      </c>
      <c r="AD79" s="27" t="e">
        <f>VLOOKUP($AC79,デモテーブル[#All],2,FALSE)</f>
        <v>#VALUE!</v>
      </c>
      <c r="AE79" s="27" t="s">
        <v>15</v>
      </c>
      <c r="AF79" s="27" t="str">
        <f t="shared" si="38"/>
        <v>UAL ユナイテッド エアラインズ</v>
      </c>
      <c r="AG79" s="27"/>
      <c r="AH79" s="106" t="str">
        <f t="shared" si="39"/>
        <v xml:space="preserve">現買  現売  定期  </v>
      </c>
      <c r="AI79" s="27"/>
      <c r="AJ79" s="106">
        <f t="shared" si="40"/>
        <v>0</v>
      </c>
      <c r="AK79" s="27"/>
      <c r="AL79" s="27"/>
      <c r="AM79" s="27"/>
      <c r="AN79" s="27"/>
      <c r="AO79" s="27"/>
      <c r="AP79" s="107">
        <f t="shared" si="41"/>
        <v>0</v>
      </c>
      <c r="AQ79" s="27"/>
      <c r="AR79" s="108">
        <f t="shared" si="42"/>
        <v>0</v>
      </c>
      <c r="AS79" s="109" t="e">
        <f t="shared" ref="AS79:AS87" si="44">AR79/(AP79-AR79)</f>
        <v>#DIV/0!</v>
      </c>
      <c r="AT79" s="28"/>
      <c r="AU79" s="28"/>
      <c r="AV79" s="27" t="e">
        <f>VLOOKUP($AC79,デモテーブル[#All],3,FALSE)</f>
        <v>#VALUE!</v>
      </c>
      <c r="AW79" s="27" t="e">
        <f>VLOOKUP($AC79,デモテーブル[#All],4,FALSE)</f>
        <v>#VALUE!</v>
      </c>
      <c r="AX79" s="27" t="e">
        <f>VLOOKUP($AC79,デモテーブル[#All],5,FALSE)</f>
        <v>#VALUE!</v>
      </c>
      <c r="AY79" s="27" t="e">
        <f>VLOOKUP($AC79,デモテーブル[#All],6,FALSE)</f>
        <v>#VALUE!</v>
      </c>
      <c r="AZ79" s="27" t="e">
        <f>VLOOKUP($AC79,デモテーブル[#All],7,FALSE)</f>
        <v>#VALUE!</v>
      </c>
    </row>
    <row r="80" spans="2:52" x14ac:dyDescent="0.15">
      <c r="B80" s="24">
        <v>44612</v>
      </c>
      <c r="C80" s="47">
        <v>79</v>
      </c>
      <c r="D80" s="86" t="s">
        <v>146</v>
      </c>
      <c r="E80" s="70" t="s">
        <v>358</v>
      </c>
      <c r="G80" s="71" t="str">
        <f t="shared" si="36"/>
        <v>UAL</v>
      </c>
      <c r="H80" s="82">
        <v>11</v>
      </c>
      <c r="I80" s="82">
        <v>44.38</v>
      </c>
      <c r="J80" s="82">
        <v>47.43</v>
      </c>
      <c r="K80" s="83">
        <v>60113</v>
      </c>
      <c r="L80" s="85">
        <v>11</v>
      </c>
      <c r="M80" s="85">
        <v>44.38</v>
      </c>
      <c r="N80" s="85">
        <v>47.43</v>
      </c>
      <c r="O80" s="84">
        <v>8655</v>
      </c>
      <c r="Z80" s="17"/>
      <c r="AA80" s="17"/>
      <c r="AB80" s="27"/>
      <c r="AC80" s="110" t="str">
        <f t="shared" ref="AC80:AC87" si="45">G80</f>
        <v>UAL</v>
      </c>
      <c r="AD80" s="27" t="str">
        <f>VLOOKUP($AC80,デモテーブル[#All],2,FALSE)</f>
        <v>ユナイテッド・エアラインズ・ホールディングス</v>
      </c>
      <c r="AE80" s="27" t="s">
        <v>15</v>
      </c>
      <c r="AF80" s="27">
        <f t="shared" ref="AF80:AF87" si="46">H80</f>
        <v>11</v>
      </c>
      <c r="AG80" s="27"/>
      <c r="AH80" s="106">
        <f t="shared" ref="AH80:AH87" si="47">I80</f>
        <v>44.38</v>
      </c>
      <c r="AI80" s="27"/>
      <c r="AJ80" s="106">
        <f t="shared" ref="AJ80:AJ87" si="48">J80</f>
        <v>47.43</v>
      </c>
      <c r="AK80" s="27"/>
      <c r="AL80" s="27"/>
      <c r="AM80" s="27"/>
      <c r="AN80" s="27"/>
      <c r="AO80" s="27"/>
      <c r="AP80" s="107">
        <f t="shared" ref="AP80:AP87" si="49">K80</f>
        <v>60113</v>
      </c>
      <c r="AQ80" s="27"/>
      <c r="AR80" s="108">
        <f t="shared" ref="AR80:AR87" si="50">O80</f>
        <v>8655</v>
      </c>
      <c r="AS80" s="109">
        <f t="shared" si="44"/>
        <v>0.16819542150880329</v>
      </c>
      <c r="AT80" s="28"/>
      <c r="AU80" s="28"/>
      <c r="AV80" s="27" t="str">
        <f>VLOOKUP($AC80,デモテーブル[#All],3,FALSE)</f>
        <v>1株式・投信等</v>
      </c>
      <c r="AW80" s="27" t="str">
        <f>VLOOKUP($AC80,デモテーブル[#All],4,FALSE)</f>
        <v>1株式</v>
      </c>
      <c r="AX80" s="27" t="str">
        <f>VLOOKUP($AC80,デモテーブル[#All],5,FALSE)</f>
        <v>観光</v>
      </c>
      <c r="AY80" s="27" t="str">
        <f>VLOOKUP($AC80,デモテーブル[#All],6,FALSE)</f>
        <v>航空・米国</v>
      </c>
      <c r="AZ80" s="27" t="str">
        <f>VLOOKUP($AC80,デモテーブル[#All],7,FALSE)</f>
        <v>02 米ドル（円換算）</v>
      </c>
    </row>
    <row r="81" spans="2:52" x14ac:dyDescent="0.15">
      <c r="B81" s="24">
        <v>44612</v>
      </c>
      <c r="C81" s="47">
        <v>80</v>
      </c>
      <c r="D81" s="86" t="s">
        <v>146</v>
      </c>
      <c r="E81" s="70" t="s">
        <v>358</v>
      </c>
      <c r="G81" s="71" t="e">
        <f t="shared" si="36"/>
        <v>#VALUE!</v>
      </c>
      <c r="H81" s="82"/>
      <c r="I81" s="82"/>
      <c r="J81" s="82"/>
      <c r="K81" s="83"/>
      <c r="L81" s="84"/>
      <c r="M81" s="85"/>
      <c r="N81" s="85"/>
      <c r="O81" s="85"/>
      <c r="Z81" s="17"/>
      <c r="AA81" s="17"/>
      <c r="AB81" s="27"/>
      <c r="AC81" s="110" t="e">
        <f t="shared" si="45"/>
        <v>#VALUE!</v>
      </c>
      <c r="AD81" s="27" t="e">
        <f>VLOOKUP($AC81,デモテーブル[#All],2,FALSE)</f>
        <v>#VALUE!</v>
      </c>
      <c r="AE81" s="27" t="s">
        <v>15</v>
      </c>
      <c r="AF81" s="27">
        <f t="shared" si="46"/>
        <v>0</v>
      </c>
      <c r="AG81" s="27"/>
      <c r="AH81" s="106">
        <f t="shared" si="47"/>
        <v>0</v>
      </c>
      <c r="AI81" s="27"/>
      <c r="AJ81" s="106">
        <f t="shared" si="48"/>
        <v>0</v>
      </c>
      <c r="AK81" s="27"/>
      <c r="AL81" s="27"/>
      <c r="AM81" s="27"/>
      <c r="AN81" s="27"/>
      <c r="AO81" s="27"/>
      <c r="AP81" s="107">
        <f t="shared" si="49"/>
        <v>0</v>
      </c>
      <c r="AQ81" s="27"/>
      <c r="AR81" s="108">
        <f t="shared" si="50"/>
        <v>0</v>
      </c>
      <c r="AS81" s="109" t="e">
        <f t="shared" si="44"/>
        <v>#DIV/0!</v>
      </c>
      <c r="AT81" s="28"/>
      <c r="AU81" s="28"/>
      <c r="AV81" s="27" t="e">
        <f>VLOOKUP($AC81,デモテーブル[#All],3,FALSE)</f>
        <v>#VALUE!</v>
      </c>
      <c r="AW81" s="27" t="e">
        <f>VLOOKUP($AC81,デモテーブル[#All],4,FALSE)</f>
        <v>#VALUE!</v>
      </c>
      <c r="AX81" s="27" t="e">
        <f>VLOOKUP($AC81,デモテーブル[#All],5,FALSE)</f>
        <v>#VALUE!</v>
      </c>
      <c r="AY81" s="27" t="e">
        <f>VLOOKUP($AC81,デモテーブル[#All],6,FALSE)</f>
        <v>#VALUE!</v>
      </c>
      <c r="AZ81" s="27" t="e">
        <f>VLOOKUP($AC81,デモテーブル[#All],7,FALSE)</f>
        <v>#VALUE!</v>
      </c>
    </row>
    <row r="82" spans="2:52" x14ac:dyDescent="0.15">
      <c r="B82" s="24">
        <v>44612</v>
      </c>
      <c r="C82" s="47">
        <v>81</v>
      </c>
      <c r="D82" s="86" t="s">
        <v>146</v>
      </c>
      <c r="E82" s="70" t="s">
        <v>358</v>
      </c>
      <c r="G82" s="71" t="e">
        <f t="shared" si="36"/>
        <v>#VALUE!</v>
      </c>
      <c r="H82" s="82"/>
      <c r="I82" s="82"/>
      <c r="J82" s="82"/>
      <c r="K82" s="83"/>
      <c r="L82" s="85"/>
      <c r="M82" s="85"/>
      <c r="N82" s="85"/>
      <c r="O82" s="84"/>
      <c r="Z82" s="17"/>
      <c r="AA82" s="17"/>
      <c r="AB82" s="27"/>
      <c r="AC82" s="110" t="e">
        <f t="shared" si="45"/>
        <v>#VALUE!</v>
      </c>
      <c r="AD82" s="27" t="e">
        <f>VLOOKUP($AC82,デモテーブル[#All],2,FALSE)</f>
        <v>#VALUE!</v>
      </c>
      <c r="AE82" s="27" t="s">
        <v>15</v>
      </c>
      <c r="AF82" s="27">
        <f t="shared" si="46"/>
        <v>0</v>
      </c>
      <c r="AG82" s="27"/>
      <c r="AH82" s="106">
        <f t="shared" si="47"/>
        <v>0</v>
      </c>
      <c r="AI82" s="27"/>
      <c r="AJ82" s="106">
        <f t="shared" si="48"/>
        <v>0</v>
      </c>
      <c r="AK82" s="27"/>
      <c r="AL82" s="27"/>
      <c r="AM82" s="27"/>
      <c r="AN82" s="27"/>
      <c r="AO82" s="27"/>
      <c r="AP82" s="107">
        <f t="shared" si="49"/>
        <v>0</v>
      </c>
      <c r="AQ82" s="27"/>
      <c r="AR82" s="108">
        <f t="shared" si="50"/>
        <v>0</v>
      </c>
      <c r="AS82" s="109" t="e">
        <f t="shared" si="44"/>
        <v>#DIV/0!</v>
      </c>
      <c r="AT82" s="28"/>
      <c r="AU82" s="28"/>
      <c r="AV82" s="27" t="e">
        <f>VLOOKUP($AC82,デモテーブル[#All],3,FALSE)</f>
        <v>#VALUE!</v>
      </c>
      <c r="AW82" s="27" t="e">
        <f>VLOOKUP($AC82,デモテーブル[#All],4,FALSE)</f>
        <v>#VALUE!</v>
      </c>
      <c r="AX82" s="27" t="e">
        <f>VLOOKUP($AC82,デモテーブル[#All],5,FALSE)</f>
        <v>#VALUE!</v>
      </c>
      <c r="AY82" s="27" t="e">
        <f>VLOOKUP($AC82,デモテーブル[#All],6,FALSE)</f>
        <v>#VALUE!</v>
      </c>
      <c r="AZ82" s="27" t="e">
        <f>VLOOKUP($AC82,デモテーブル[#All],7,FALSE)</f>
        <v>#VALUE!</v>
      </c>
    </row>
    <row r="83" spans="2:52" x14ac:dyDescent="0.15">
      <c r="B83" s="24">
        <v>44612</v>
      </c>
      <c r="C83" s="47">
        <v>82</v>
      </c>
      <c r="D83" s="86" t="s">
        <v>146</v>
      </c>
      <c r="E83" s="70" t="s">
        <v>358</v>
      </c>
      <c r="G83" s="71" t="e">
        <f t="shared" si="36"/>
        <v>#VALUE!</v>
      </c>
      <c r="H83" s="82"/>
      <c r="I83" s="82"/>
      <c r="J83" s="82"/>
      <c r="K83" s="83"/>
      <c r="L83" s="84"/>
      <c r="M83" s="85"/>
      <c r="N83" s="85"/>
      <c r="O83" s="85"/>
      <c r="Z83" s="17"/>
      <c r="AA83" s="17"/>
      <c r="AB83" s="27"/>
      <c r="AC83" s="110" t="e">
        <f t="shared" si="45"/>
        <v>#VALUE!</v>
      </c>
      <c r="AD83" s="27" t="e">
        <f>VLOOKUP($AC83,デモテーブル[#All],2,FALSE)</f>
        <v>#VALUE!</v>
      </c>
      <c r="AE83" s="27" t="s">
        <v>15</v>
      </c>
      <c r="AF83" s="27">
        <f t="shared" si="46"/>
        <v>0</v>
      </c>
      <c r="AG83" s="27"/>
      <c r="AH83" s="106">
        <f t="shared" si="47"/>
        <v>0</v>
      </c>
      <c r="AI83" s="27"/>
      <c r="AJ83" s="106">
        <f t="shared" si="48"/>
        <v>0</v>
      </c>
      <c r="AK83" s="27"/>
      <c r="AL83" s="27"/>
      <c r="AM83" s="27"/>
      <c r="AN83" s="27"/>
      <c r="AO83" s="27"/>
      <c r="AP83" s="107">
        <f t="shared" si="49"/>
        <v>0</v>
      </c>
      <c r="AQ83" s="27"/>
      <c r="AR83" s="108">
        <f t="shared" si="50"/>
        <v>0</v>
      </c>
      <c r="AS83" s="109" t="e">
        <f t="shared" si="44"/>
        <v>#DIV/0!</v>
      </c>
      <c r="AT83" s="28"/>
      <c r="AU83" s="28"/>
      <c r="AV83" s="27" t="e">
        <f>VLOOKUP($AC83,デモテーブル[#All],3,FALSE)</f>
        <v>#VALUE!</v>
      </c>
      <c r="AW83" s="27" t="e">
        <f>VLOOKUP($AC83,デモテーブル[#All],4,FALSE)</f>
        <v>#VALUE!</v>
      </c>
      <c r="AX83" s="27" t="e">
        <f>VLOOKUP($AC83,デモテーブル[#All],5,FALSE)</f>
        <v>#VALUE!</v>
      </c>
      <c r="AY83" s="27" t="e">
        <f>VLOOKUP($AC83,デモテーブル[#All],6,FALSE)</f>
        <v>#VALUE!</v>
      </c>
      <c r="AZ83" s="27" t="e">
        <f>VLOOKUP($AC83,デモテーブル[#All],7,FALSE)</f>
        <v>#VALUE!</v>
      </c>
    </row>
    <row r="84" spans="2:52" x14ac:dyDescent="0.15">
      <c r="B84" s="24">
        <v>44612</v>
      </c>
      <c r="C84" s="47">
        <v>83</v>
      </c>
      <c r="D84" s="86" t="s">
        <v>146</v>
      </c>
      <c r="E84" s="70" t="s">
        <v>358</v>
      </c>
      <c r="G84" s="71" t="e">
        <f t="shared" si="36"/>
        <v>#VALUE!</v>
      </c>
      <c r="H84" s="82"/>
      <c r="I84" s="82"/>
      <c r="J84" s="82"/>
      <c r="K84" s="83"/>
      <c r="L84" s="85"/>
      <c r="M84" s="85"/>
      <c r="N84" s="85"/>
      <c r="O84" s="84"/>
      <c r="Z84" s="17"/>
      <c r="AA84" s="17"/>
      <c r="AB84" s="27"/>
      <c r="AC84" s="110" t="e">
        <f t="shared" si="45"/>
        <v>#VALUE!</v>
      </c>
      <c r="AD84" s="27" t="e">
        <f>VLOOKUP($AC84,デモテーブル[#All],2,FALSE)</f>
        <v>#VALUE!</v>
      </c>
      <c r="AE84" s="27" t="s">
        <v>15</v>
      </c>
      <c r="AF84" s="27">
        <f t="shared" si="46"/>
        <v>0</v>
      </c>
      <c r="AG84" s="27"/>
      <c r="AH84" s="106">
        <f t="shared" si="47"/>
        <v>0</v>
      </c>
      <c r="AI84" s="27"/>
      <c r="AJ84" s="106">
        <f t="shared" si="48"/>
        <v>0</v>
      </c>
      <c r="AK84" s="27"/>
      <c r="AL84" s="27"/>
      <c r="AM84" s="27"/>
      <c r="AN84" s="27"/>
      <c r="AO84" s="27"/>
      <c r="AP84" s="107">
        <f t="shared" si="49"/>
        <v>0</v>
      </c>
      <c r="AQ84" s="27"/>
      <c r="AR84" s="108">
        <f t="shared" si="50"/>
        <v>0</v>
      </c>
      <c r="AS84" s="109" t="e">
        <f t="shared" si="44"/>
        <v>#DIV/0!</v>
      </c>
      <c r="AT84" s="28"/>
      <c r="AU84" s="28"/>
      <c r="AV84" s="27" t="e">
        <f>VLOOKUP($AC84,デモテーブル[#All],3,FALSE)</f>
        <v>#VALUE!</v>
      </c>
      <c r="AW84" s="27" t="e">
        <f>VLOOKUP($AC84,デモテーブル[#All],4,FALSE)</f>
        <v>#VALUE!</v>
      </c>
      <c r="AX84" s="27" t="e">
        <f>VLOOKUP($AC84,デモテーブル[#All],5,FALSE)</f>
        <v>#VALUE!</v>
      </c>
      <c r="AY84" s="27" t="e">
        <f>VLOOKUP($AC84,デモテーブル[#All],6,FALSE)</f>
        <v>#VALUE!</v>
      </c>
      <c r="AZ84" s="27" t="e">
        <f>VLOOKUP($AC84,デモテーブル[#All],7,FALSE)</f>
        <v>#VALUE!</v>
      </c>
    </row>
    <row r="85" spans="2:52" x14ac:dyDescent="0.15">
      <c r="B85" s="24">
        <v>44612</v>
      </c>
      <c r="C85" s="47">
        <v>84</v>
      </c>
      <c r="D85" s="86" t="s">
        <v>146</v>
      </c>
      <c r="E85" s="70" t="s">
        <v>358</v>
      </c>
      <c r="G85" s="71" t="e">
        <f t="shared" si="36"/>
        <v>#VALUE!</v>
      </c>
      <c r="H85" s="82"/>
      <c r="I85" s="82"/>
      <c r="J85" s="82"/>
      <c r="K85" s="83"/>
      <c r="L85" s="84"/>
      <c r="M85" s="85"/>
      <c r="N85" s="85"/>
      <c r="O85" s="85"/>
      <c r="Z85" s="17"/>
      <c r="AA85" s="17"/>
      <c r="AB85" s="27"/>
      <c r="AC85" s="110" t="e">
        <f t="shared" si="45"/>
        <v>#VALUE!</v>
      </c>
      <c r="AD85" s="27" t="e">
        <f>VLOOKUP($AC85,デモテーブル[#All],2,FALSE)</f>
        <v>#VALUE!</v>
      </c>
      <c r="AE85" s="27" t="s">
        <v>15</v>
      </c>
      <c r="AF85" s="27">
        <f t="shared" si="46"/>
        <v>0</v>
      </c>
      <c r="AG85" s="27"/>
      <c r="AH85" s="106">
        <f t="shared" si="47"/>
        <v>0</v>
      </c>
      <c r="AI85" s="27"/>
      <c r="AJ85" s="106">
        <f t="shared" si="48"/>
        <v>0</v>
      </c>
      <c r="AK85" s="27"/>
      <c r="AL85" s="27"/>
      <c r="AM85" s="27"/>
      <c r="AN85" s="27"/>
      <c r="AO85" s="27"/>
      <c r="AP85" s="107">
        <f t="shared" si="49"/>
        <v>0</v>
      </c>
      <c r="AQ85" s="27"/>
      <c r="AR85" s="108">
        <f t="shared" si="50"/>
        <v>0</v>
      </c>
      <c r="AS85" s="109" t="e">
        <f t="shared" si="44"/>
        <v>#DIV/0!</v>
      </c>
      <c r="AT85" s="28"/>
      <c r="AU85" s="28"/>
      <c r="AV85" s="27" t="e">
        <f>VLOOKUP($AC85,デモテーブル[#All],3,FALSE)</f>
        <v>#VALUE!</v>
      </c>
      <c r="AW85" s="27" t="e">
        <f>VLOOKUP($AC85,デモテーブル[#All],4,FALSE)</f>
        <v>#VALUE!</v>
      </c>
      <c r="AX85" s="27" t="e">
        <f>VLOOKUP($AC85,デモテーブル[#All],5,FALSE)</f>
        <v>#VALUE!</v>
      </c>
      <c r="AY85" s="27" t="e">
        <f>VLOOKUP($AC85,デモテーブル[#All],6,FALSE)</f>
        <v>#VALUE!</v>
      </c>
      <c r="AZ85" s="27" t="e">
        <f>VLOOKUP($AC85,デモテーブル[#All],7,FALSE)</f>
        <v>#VALUE!</v>
      </c>
    </row>
    <row r="86" spans="2:52" x14ac:dyDescent="0.15">
      <c r="B86" s="24">
        <v>44612</v>
      </c>
      <c r="C86" s="47">
        <v>85</v>
      </c>
      <c r="D86" s="86" t="s">
        <v>146</v>
      </c>
      <c r="E86" s="70" t="s">
        <v>358</v>
      </c>
      <c r="G86" s="71" t="e">
        <f t="shared" si="36"/>
        <v>#VALUE!</v>
      </c>
      <c r="H86" s="82"/>
      <c r="I86" s="82"/>
      <c r="J86" s="82"/>
      <c r="K86" s="83"/>
      <c r="L86" s="85"/>
      <c r="M86" s="85"/>
      <c r="N86" s="85"/>
      <c r="O86" s="84"/>
      <c r="Z86" s="17"/>
      <c r="AA86" s="17"/>
      <c r="AB86" s="27"/>
      <c r="AC86" s="110" t="e">
        <f t="shared" si="45"/>
        <v>#VALUE!</v>
      </c>
      <c r="AD86" s="27" t="e">
        <f>VLOOKUP($AC86,デモテーブル[#All],2,FALSE)</f>
        <v>#VALUE!</v>
      </c>
      <c r="AE86" s="27" t="s">
        <v>15</v>
      </c>
      <c r="AF86" s="27">
        <f t="shared" si="46"/>
        <v>0</v>
      </c>
      <c r="AG86" s="27"/>
      <c r="AH86" s="106">
        <f t="shared" si="47"/>
        <v>0</v>
      </c>
      <c r="AI86" s="27"/>
      <c r="AJ86" s="106">
        <f t="shared" si="48"/>
        <v>0</v>
      </c>
      <c r="AK86" s="27"/>
      <c r="AL86" s="27"/>
      <c r="AM86" s="27"/>
      <c r="AN86" s="27"/>
      <c r="AO86" s="27"/>
      <c r="AP86" s="107">
        <f t="shared" si="49"/>
        <v>0</v>
      </c>
      <c r="AQ86" s="27"/>
      <c r="AR86" s="108">
        <f t="shared" si="50"/>
        <v>0</v>
      </c>
      <c r="AS86" s="109" t="e">
        <f t="shared" si="44"/>
        <v>#DIV/0!</v>
      </c>
      <c r="AT86" s="28"/>
      <c r="AU86" s="28"/>
      <c r="AV86" s="27" t="e">
        <f>VLOOKUP($AC86,デモテーブル[#All],3,FALSE)</f>
        <v>#VALUE!</v>
      </c>
      <c r="AW86" s="27" t="e">
        <f>VLOOKUP($AC86,デモテーブル[#All],4,FALSE)</f>
        <v>#VALUE!</v>
      </c>
      <c r="AX86" s="27" t="e">
        <f>VLOOKUP($AC86,デモテーブル[#All],5,FALSE)</f>
        <v>#VALUE!</v>
      </c>
      <c r="AY86" s="27" t="e">
        <f>VLOOKUP($AC86,デモテーブル[#All],6,FALSE)</f>
        <v>#VALUE!</v>
      </c>
      <c r="AZ86" s="27" t="e">
        <f>VLOOKUP($AC86,デモテーブル[#All],7,FALSE)</f>
        <v>#VALUE!</v>
      </c>
    </row>
    <row r="87" spans="2:52" x14ac:dyDescent="0.15">
      <c r="B87" s="24">
        <v>44612</v>
      </c>
      <c r="C87" s="47">
        <v>86</v>
      </c>
      <c r="D87" s="86" t="s">
        <v>146</v>
      </c>
      <c r="E87" s="70" t="s">
        <v>358</v>
      </c>
      <c r="G87" s="71" t="e">
        <f t="shared" si="36"/>
        <v>#VALUE!</v>
      </c>
      <c r="H87" s="82"/>
      <c r="I87" s="82"/>
      <c r="J87" s="82"/>
      <c r="K87" s="83"/>
      <c r="L87" s="84"/>
      <c r="M87" s="85"/>
      <c r="N87" s="85"/>
      <c r="O87" s="85"/>
      <c r="Z87" s="17"/>
      <c r="AA87" s="17"/>
      <c r="AB87" s="27"/>
      <c r="AC87" s="110" t="e">
        <f t="shared" si="45"/>
        <v>#VALUE!</v>
      </c>
      <c r="AD87" s="27" t="e">
        <f>VLOOKUP($AC87,デモテーブル[#All],2,FALSE)</f>
        <v>#VALUE!</v>
      </c>
      <c r="AE87" s="27" t="s">
        <v>15</v>
      </c>
      <c r="AF87" s="27">
        <f t="shared" si="46"/>
        <v>0</v>
      </c>
      <c r="AG87" s="27"/>
      <c r="AH87" s="106">
        <f t="shared" si="47"/>
        <v>0</v>
      </c>
      <c r="AI87" s="27"/>
      <c r="AJ87" s="106">
        <f t="shared" si="48"/>
        <v>0</v>
      </c>
      <c r="AK87" s="27"/>
      <c r="AL87" s="27"/>
      <c r="AM87" s="27"/>
      <c r="AN87" s="27"/>
      <c r="AO87" s="27"/>
      <c r="AP87" s="107">
        <f t="shared" si="49"/>
        <v>0</v>
      </c>
      <c r="AQ87" s="27"/>
      <c r="AR87" s="108">
        <f t="shared" si="50"/>
        <v>0</v>
      </c>
      <c r="AS87" s="109" t="e">
        <f t="shared" si="44"/>
        <v>#DIV/0!</v>
      </c>
      <c r="AT87" s="28"/>
      <c r="AU87" s="28"/>
      <c r="AV87" s="27" t="e">
        <f>VLOOKUP($AC87,デモテーブル[#All],3,FALSE)</f>
        <v>#VALUE!</v>
      </c>
      <c r="AW87" s="27" t="e">
        <f>VLOOKUP($AC87,デモテーブル[#All],4,FALSE)</f>
        <v>#VALUE!</v>
      </c>
      <c r="AX87" s="27" t="e">
        <f>VLOOKUP($AC87,デモテーブル[#All],5,FALSE)</f>
        <v>#VALUE!</v>
      </c>
      <c r="AY87" s="27" t="e">
        <f>VLOOKUP($AC87,デモテーブル[#All],6,FALSE)</f>
        <v>#VALUE!</v>
      </c>
      <c r="AZ87" s="27" t="e">
        <f>VLOOKUP($AC87,デモテーブル[#All],7,FALSE)</f>
        <v>#VALUE!</v>
      </c>
    </row>
    <row r="88" spans="2:52" x14ac:dyDescent="0.15">
      <c r="B88" s="24">
        <v>44612</v>
      </c>
      <c r="C88" s="47">
        <v>87</v>
      </c>
      <c r="D88" s="86" t="s">
        <v>146</v>
      </c>
      <c r="E88" s="70" t="s">
        <v>358</v>
      </c>
      <c r="G88" s="71" t="e">
        <f t="shared" ref="G88:G108" si="51">LEFT(H87, FIND(" ", H87) - 1 )</f>
        <v>#VALUE!</v>
      </c>
      <c r="H88" s="82"/>
      <c r="I88" s="82"/>
      <c r="J88" s="82"/>
      <c r="K88" s="83"/>
      <c r="L88" s="84"/>
      <c r="M88" s="85"/>
      <c r="N88" s="85"/>
      <c r="O88" s="85"/>
      <c r="Z88" s="17"/>
      <c r="AA88" s="17"/>
      <c r="AB88" s="27"/>
      <c r="AC88" s="110" t="e">
        <f t="shared" ref="AC88:AC109" si="52">G88</f>
        <v>#VALUE!</v>
      </c>
      <c r="AD88" s="27" t="e">
        <f>VLOOKUP($AC88,デモテーブル[#All],2,FALSE)</f>
        <v>#VALUE!</v>
      </c>
      <c r="AE88" s="27" t="s">
        <v>15</v>
      </c>
      <c r="AF88" s="27">
        <f t="shared" ref="AF88:AF109" si="53">H88</f>
        <v>0</v>
      </c>
      <c r="AG88" s="27"/>
      <c r="AH88" s="106">
        <f t="shared" ref="AH88:AH109" si="54">I88</f>
        <v>0</v>
      </c>
      <c r="AI88" s="27"/>
      <c r="AJ88" s="106">
        <f t="shared" ref="AJ88:AJ109" si="55">J88</f>
        <v>0</v>
      </c>
      <c r="AK88" s="27"/>
      <c r="AL88" s="27"/>
      <c r="AM88" s="27"/>
      <c r="AN88" s="27"/>
      <c r="AO88" s="27"/>
      <c r="AP88" s="107">
        <f t="shared" ref="AP88:AP109" si="56">K88</f>
        <v>0</v>
      </c>
      <c r="AQ88" s="27"/>
      <c r="AR88" s="108">
        <f t="shared" ref="AR88:AR109" si="57">O88</f>
        <v>0</v>
      </c>
      <c r="AS88" s="109" t="e">
        <f t="shared" ref="AS88:AS109" si="58">AR88/(AP88-AR88)</f>
        <v>#DIV/0!</v>
      </c>
      <c r="AT88" s="28"/>
      <c r="AU88" s="28"/>
      <c r="AV88" s="27" t="e">
        <f>VLOOKUP($AC88,デモテーブル[#All],3,FALSE)</f>
        <v>#VALUE!</v>
      </c>
      <c r="AW88" s="27" t="e">
        <f>VLOOKUP($AC88,デモテーブル[#All],4,FALSE)</f>
        <v>#VALUE!</v>
      </c>
      <c r="AX88" s="27" t="e">
        <f>VLOOKUP($AC88,デモテーブル[#All],5,FALSE)</f>
        <v>#VALUE!</v>
      </c>
      <c r="AY88" s="27" t="e">
        <f>VLOOKUP($AC88,デモテーブル[#All],6,FALSE)</f>
        <v>#VALUE!</v>
      </c>
      <c r="AZ88" s="27" t="e">
        <f>VLOOKUP($AC88,デモテーブル[#All],7,FALSE)</f>
        <v>#VALUE!</v>
      </c>
    </row>
    <row r="89" spans="2:52" x14ac:dyDescent="0.15">
      <c r="B89" s="24">
        <v>44612</v>
      </c>
      <c r="C89" s="47">
        <v>88</v>
      </c>
      <c r="D89" s="86" t="s">
        <v>146</v>
      </c>
      <c r="E89" s="70" t="s">
        <v>358</v>
      </c>
      <c r="G89" s="71" t="e">
        <f t="shared" si="51"/>
        <v>#VALUE!</v>
      </c>
      <c r="H89" s="82"/>
      <c r="I89" s="82"/>
      <c r="J89" s="82"/>
      <c r="K89" s="83"/>
      <c r="L89" s="84"/>
      <c r="M89" s="85"/>
      <c r="N89" s="85"/>
      <c r="O89" s="85"/>
      <c r="Z89" s="17"/>
      <c r="AA89" s="17"/>
      <c r="AB89" s="27"/>
      <c r="AC89" s="110" t="e">
        <f t="shared" si="52"/>
        <v>#VALUE!</v>
      </c>
      <c r="AD89" s="27" t="e">
        <f>VLOOKUP($AC89,デモテーブル[#All],2,FALSE)</f>
        <v>#VALUE!</v>
      </c>
      <c r="AE89" s="27" t="s">
        <v>15</v>
      </c>
      <c r="AF89" s="27">
        <f t="shared" si="53"/>
        <v>0</v>
      </c>
      <c r="AG89" s="27"/>
      <c r="AH89" s="106">
        <f t="shared" si="54"/>
        <v>0</v>
      </c>
      <c r="AI89" s="27"/>
      <c r="AJ89" s="106">
        <f t="shared" si="55"/>
        <v>0</v>
      </c>
      <c r="AK89" s="27"/>
      <c r="AL89" s="27"/>
      <c r="AM89" s="27"/>
      <c r="AN89" s="27"/>
      <c r="AO89" s="27"/>
      <c r="AP89" s="107">
        <f t="shared" si="56"/>
        <v>0</v>
      </c>
      <c r="AQ89" s="27"/>
      <c r="AR89" s="108">
        <f t="shared" si="57"/>
        <v>0</v>
      </c>
      <c r="AS89" s="109" t="e">
        <f t="shared" si="58"/>
        <v>#DIV/0!</v>
      </c>
      <c r="AT89" s="28"/>
      <c r="AU89" s="28"/>
      <c r="AV89" s="27" t="e">
        <f>VLOOKUP($AC89,デモテーブル[#All],3,FALSE)</f>
        <v>#VALUE!</v>
      </c>
      <c r="AW89" s="27" t="e">
        <f>VLOOKUP($AC89,デモテーブル[#All],4,FALSE)</f>
        <v>#VALUE!</v>
      </c>
      <c r="AX89" s="27" t="e">
        <f>VLOOKUP($AC89,デモテーブル[#All],5,FALSE)</f>
        <v>#VALUE!</v>
      </c>
      <c r="AY89" s="27" t="e">
        <f>VLOOKUP($AC89,デモテーブル[#All],6,FALSE)</f>
        <v>#VALUE!</v>
      </c>
      <c r="AZ89" s="27" t="e">
        <f>VLOOKUP($AC89,デモテーブル[#All],7,FALSE)</f>
        <v>#VALUE!</v>
      </c>
    </row>
    <row r="90" spans="2:52" x14ac:dyDescent="0.15">
      <c r="B90" s="24">
        <v>44612</v>
      </c>
      <c r="C90" s="47">
        <v>89</v>
      </c>
      <c r="D90" s="86" t="s">
        <v>146</v>
      </c>
      <c r="E90" s="70" t="s">
        <v>358</v>
      </c>
      <c r="G90" s="71" t="e">
        <f t="shared" si="51"/>
        <v>#VALUE!</v>
      </c>
      <c r="H90" s="82"/>
      <c r="I90" s="82"/>
      <c r="J90" s="82"/>
      <c r="K90" s="83"/>
      <c r="L90" s="84"/>
      <c r="M90" s="85"/>
      <c r="N90" s="85"/>
      <c r="O90" s="85"/>
      <c r="Z90" s="17"/>
      <c r="AA90" s="17"/>
      <c r="AB90" s="27"/>
      <c r="AC90" s="110" t="e">
        <f t="shared" si="52"/>
        <v>#VALUE!</v>
      </c>
      <c r="AD90" s="27" t="e">
        <f>VLOOKUP($AC90,デモテーブル[#All],2,FALSE)</f>
        <v>#VALUE!</v>
      </c>
      <c r="AE90" s="27" t="s">
        <v>15</v>
      </c>
      <c r="AF90" s="27">
        <f t="shared" si="53"/>
        <v>0</v>
      </c>
      <c r="AG90" s="27"/>
      <c r="AH90" s="106">
        <f t="shared" si="54"/>
        <v>0</v>
      </c>
      <c r="AI90" s="27"/>
      <c r="AJ90" s="106">
        <f t="shared" si="55"/>
        <v>0</v>
      </c>
      <c r="AK90" s="27"/>
      <c r="AL90" s="27"/>
      <c r="AM90" s="27"/>
      <c r="AN90" s="27"/>
      <c r="AO90" s="27"/>
      <c r="AP90" s="107">
        <f t="shared" si="56"/>
        <v>0</v>
      </c>
      <c r="AQ90" s="27"/>
      <c r="AR90" s="108">
        <f t="shared" si="57"/>
        <v>0</v>
      </c>
      <c r="AS90" s="109" t="e">
        <f t="shared" si="58"/>
        <v>#DIV/0!</v>
      </c>
      <c r="AT90" s="28"/>
      <c r="AU90" s="28"/>
      <c r="AV90" s="27" t="e">
        <f>VLOOKUP($AC90,デモテーブル[#All],3,FALSE)</f>
        <v>#VALUE!</v>
      </c>
      <c r="AW90" s="27" t="e">
        <f>VLOOKUP($AC90,デモテーブル[#All],4,FALSE)</f>
        <v>#VALUE!</v>
      </c>
      <c r="AX90" s="27" t="e">
        <f>VLOOKUP($AC90,デモテーブル[#All],5,FALSE)</f>
        <v>#VALUE!</v>
      </c>
      <c r="AY90" s="27" t="e">
        <f>VLOOKUP($AC90,デモテーブル[#All],6,FALSE)</f>
        <v>#VALUE!</v>
      </c>
      <c r="AZ90" s="27" t="e">
        <f>VLOOKUP($AC90,デモテーブル[#All],7,FALSE)</f>
        <v>#VALUE!</v>
      </c>
    </row>
    <row r="91" spans="2:52" x14ac:dyDescent="0.15">
      <c r="B91" s="24">
        <v>44612</v>
      </c>
      <c r="C91" s="47">
        <v>90</v>
      </c>
      <c r="D91" s="86" t="s">
        <v>146</v>
      </c>
      <c r="E91" s="70" t="s">
        <v>358</v>
      </c>
      <c r="G91" s="71" t="e">
        <f t="shared" si="51"/>
        <v>#VALUE!</v>
      </c>
      <c r="H91" s="82"/>
      <c r="I91" s="82"/>
      <c r="J91" s="82"/>
      <c r="K91" s="83"/>
      <c r="L91" s="84"/>
      <c r="M91" s="85"/>
      <c r="N91" s="85"/>
      <c r="O91" s="85"/>
      <c r="Z91" s="17"/>
      <c r="AA91" s="17"/>
      <c r="AB91" s="27"/>
      <c r="AC91" s="110" t="e">
        <f t="shared" si="52"/>
        <v>#VALUE!</v>
      </c>
      <c r="AD91" s="27" t="e">
        <f>VLOOKUP($AC91,デモテーブル[#All],2,FALSE)</f>
        <v>#VALUE!</v>
      </c>
      <c r="AE91" s="27" t="s">
        <v>15</v>
      </c>
      <c r="AF91" s="27">
        <f t="shared" si="53"/>
        <v>0</v>
      </c>
      <c r="AG91" s="27"/>
      <c r="AH91" s="106">
        <f t="shared" si="54"/>
        <v>0</v>
      </c>
      <c r="AI91" s="27"/>
      <c r="AJ91" s="106">
        <f t="shared" si="55"/>
        <v>0</v>
      </c>
      <c r="AK91" s="27"/>
      <c r="AL91" s="27"/>
      <c r="AM91" s="27"/>
      <c r="AN91" s="27"/>
      <c r="AO91" s="27"/>
      <c r="AP91" s="107">
        <f t="shared" si="56"/>
        <v>0</v>
      </c>
      <c r="AQ91" s="27"/>
      <c r="AR91" s="108">
        <f t="shared" si="57"/>
        <v>0</v>
      </c>
      <c r="AS91" s="109" t="e">
        <f t="shared" si="58"/>
        <v>#DIV/0!</v>
      </c>
      <c r="AT91" s="28"/>
      <c r="AU91" s="28"/>
      <c r="AV91" s="27" t="e">
        <f>VLOOKUP($AC91,デモテーブル[#All],3,FALSE)</f>
        <v>#VALUE!</v>
      </c>
      <c r="AW91" s="27" t="e">
        <f>VLOOKUP($AC91,デモテーブル[#All],4,FALSE)</f>
        <v>#VALUE!</v>
      </c>
      <c r="AX91" s="27" t="e">
        <f>VLOOKUP($AC91,デモテーブル[#All],5,FALSE)</f>
        <v>#VALUE!</v>
      </c>
      <c r="AY91" s="27" t="e">
        <f>VLOOKUP($AC91,デモテーブル[#All],6,FALSE)</f>
        <v>#VALUE!</v>
      </c>
      <c r="AZ91" s="27" t="e">
        <f>VLOOKUP($AC91,デモテーブル[#All],7,FALSE)</f>
        <v>#VALUE!</v>
      </c>
    </row>
    <row r="92" spans="2:52" x14ac:dyDescent="0.15">
      <c r="B92" s="24">
        <v>44612</v>
      </c>
      <c r="C92" s="47">
        <v>91</v>
      </c>
      <c r="D92" s="86" t="s">
        <v>146</v>
      </c>
      <c r="E92" s="70" t="s">
        <v>358</v>
      </c>
      <c r="G92" s="71" t="e">
        <f t="shared" si="51"/>
        <v>#VALUE!</v>
      </c>
      <c r="H92" s="82"/>
      <c r="I92" s="82"/>
      <c r="J92" s="82"/>
      <c r="K92" s="83"/>
      <c r="L92" s="84"/>
      <c r="M92" s="85"/>
      <c r="N92" s="85"/>
      <c r="O92" s="85"/>
      <c r="Z92" s="17"/>
      <c r="AA92" s="17"/>
      <c r="AB92" s="27"/>
      <c r="AC92" s="110" t="e">
        <f t="shared" si="52"/>
        <v>#VALUE!</v>
      </c>
      <c r="AD92" s="27" t="e">
        <f>VLOOKUP($AC92,デモテーブル[#All],2,FALSE)</f>
        <v>#VALUE!</v>
      </c>
      <c r="AE92" s="27" t="s">
        <v>15</v>
      </c>
      <c r="AF92" s="27">
        <f t="shared" si="53"/>
        <v>0</v>
      </c>
      <c r="AG92" s="27"/>
      <c r="AH92" s="106">
        <f t="shared" si="54"/>
        <v>0</v>
      </c>
      <c r="AI92" s="27"/>
      <c r="AJ92" s="106">
        <f t="shared" si="55"/>
        <v>0</v>
      </c>
      <c r="AK92" s="27"/>
      <c r="AL92" s="27"/>
      <c r="AM92" s="27"/>
      <c r="AN92" s="27"/>
      <c r="AO92" s="27"/>
      <c r="AP92" s="107">
        <f t="shared" si="56"/>
        <v>0</v>
      </c>
      <c r="AQ92" s="27"/>
      <c r="AR92" s="108">
        <f t="shared" si="57"/>
        <v>0</v>
      </c>
      <c r="AS92" s="109" t="e">
        <f t="shared" si="58"/>
        <v>#DIV/0!</v>
      </c>
      <c r="AT92" s="28"/>
      <c r="AU92" s="28"/>
      <c r="AV92" s="27" t="e">
        <f>VLOOKUP($AC92,デモテーブル[#All],3,FALSE)</f>
        <v>#VALUE!</v>
      </c>
      <c r="AW92" s="27" t="e">
        <f>VLOOKUP($AC92,デモテーブル[#All],4,FALSE)</f>
        <v>#VALUE!</v>
      </c>
      <c r="AX92" s="27" t="e">
        <f>VLOOKUP($AC92,デモテーブル[#All],5,FALSE)</f>
        <v>#VALUE!</v>
      </c>
      <c r="AY92" s="27" t="e">
        <f>VLOOKUP($AC92,デモテーブル[#All],6,FALSE)</f>
        <v>#VALUE!</v>
      </c>
      <c r="AZ92" s="27" t="e">
        <f>VLOOKUP($AC92,デモテーブル[#All],7,FALSE)</f>
        <v>#VALUE!</v>
      </c>
    </row>
    <row r="93" spans="2:52" x14ac:dyDescent="0.15">
      <c r="B93" s="24">
        <v>44612</v>
      </c>
      <c r="C93" s="47">
        <v>92</v>
      </c>
      <c r="D93" s="86" t="s">
        <v>146</v>
      </c>
      <c r="E93" s="70" t="s">
        <v>358</v>
      </c>
      <c r="G93" s="71" t="e">
        <f t="shared" si="51"/>
        <v>#VALUE!</v>
      </c>
      <c r="H93" s="82"/>
      <c r="I93" s="82"/>
      <c r="J93" s="82"/>
      <c r="K93" s="83"/>
      <c r="L93" s="84"/>
      <c r="M93" s="85"/>
      <c r="N93" s="85"/>
      <c r="O93" s="85"/>
      <c r="Z93" s="17"/>
      <c r="AA93" s="17"/>
      <c r="AB93" s="27"/>
      <c r="AC93" s="110" t="e">
        <f t="shared" si="52"/>
        <v>#VALUE!</v>
      </c>
      <c r="AD93" s="27" t="e">
        <f>VLOOKUP($AC93,デモテーブル[#All],2,FALSE)</f>
        <v>#VALUE!</v>
      </c>
      <c r="AE93" s="27" t="s">
        <v>15</v>
      </c>
      <c r="AF93" s="27">
        <f t="shared" si="53"/>
        <v>0</v>
      </c>
      <c r="AG93" s="27"/>
      <c r="AH93" s="106">
        <f t="shared" si="54"/>
        <v>0</v>
      </c>
      <c r="AI93" s="27"/>
      <c r="AJ93" s="106">
        <f t="shared" si="55"/>
        <v>0</v>
      </c>
      <c r="AK93" s="27"/>
      <c r="AL93" s="27"/>
      <c r="AM93" s="27"/>
      <c r="AN93" s="27"/>
      <c r="AO93" s="27"/>
      <c r="AP93" s="107">
        <f t="shared" si="56"/>
        <v>0</v>
      </c>
      <c r="AQ93" s="27"/>
      <c r="AR93" s="108">
        <f t="shared" si="57"/>
        <v>0</v>
      </c>
      <c r="AS93" s="109" t="e">
        <f t="shared" si="58"/>
        <v>#DIV/0!</v>
      </c>
      <c r="AT93" s="28"/>
      <c r="AU93" s="28"/>
      <c r="AV93" s="27" t="e">
        <f>VLOOKUP($AC93,デモテーブル[#All],3,FALSE)</f>
        <v>#VALUE!</v>
      </c>
      <c r="AW93" s="27" t="e">
        <f>VLOOKUP($AC93,デモテーブル[#All],4,FALSE)</f>
        <v>#VALUE!</v>
      </c>
      <c r="AX93" s="27" t="e">
        <f>VLOOKUP($AC93,デモテーブル[#All],5,FALSE)</f>
        <v>#VALUE!</v>
      </c>
      <c r="AY93" s="27" t="e">
        <f>VLOOKUP($AC93,デモテーブル[#All],6,FALSE)</f>
        <v>#VALUE!</v>
      </c>
      <c r="AZ93" s="27" t="e">
        <f>VLOOKUP($AC93,デモテーブル[#All],7,FALSE)</f>
        <v>#VALUE!</v>
      </c>
    </row>
    <row r="94" spans="2:52" x14ac:dyDescent="0.15">
      <c r="B94" s="24">
        <v>44612</v>
      </c>
      <c r="C94" s="47">
        <v>93</v>
      </c>
      <c r="D94" s="86" t="s">
        <v>146</v>
      </c>
      <c r="E94" s="70" t="s">
        <v>358</v>
      </c>
      <c r="G94" s="71" t="e">
        <f t="shared" si="51"/>
        <v>#VALUE!</v>
      </c>
      <c r="H94" s="82"/>
      <c r="I94" s="82"/>
      <c r="J94" s="82"/>
      <c r="K94" s="83"/>
      <c r="L94" s="84"/>
      <c r="M94" s="85"/>
      <c r="N94" s="85"/>
      <c r="O94" s="85"/>
      <c r="Z94" s="17"/>
      <c r="AA94" s="17"/>
      <c r="AB94" s="27"/>
      <c r="AC94" s="110" t="e">
        <f t="shared" si="52"/>
        <v>#VALUE!</v>
      </c>
      <c r="AD94" s="27" t="e">
        <f>VLOOKUP($AC94,デモテーブル[#All],2,FALSE)</f>
        <v>#VALUE!</v>
      </c>
      <c r="AE94" s="27" t="s">
        <v>15</v>
      </c>
      <c r="AF94" s="27">
        <f t="shared" si="53"/>
        <v>0</v>
      </c>
      <c r="AG94" s="27"/>
      <c r="AH94" s="106">
        <f t="shared" si="54"/>
        <v>0</v>
      </c>
      <c r="AI94" s="27"/>
      <c r="AJ94" s="106">
        <f t="shared" si="55"/>
        <v>0</v>
      </c>
      <c r="AK94" s="27"/>
      <c r="AL94" s="27"/>
      <c r="AM94" s="27"/>
      <c r="AN94" s="27"/>
      <c r="AO94" s="27"/>
      <c r="AP94" s="107">
        <f t="shared" si="56"/>
        <v>0</v>
      </c>
      <c r="AQ94" s="27"/>
      <c r="AR94" s="108">
        <f t="shared" si="57"/>
        <v>0</v>
      </c>
      <c r="AS94" s="109" t="e">
        <f t="shared" si="58"/>
        <v>#DIV/0!</v>
      </c>
      <c r="AT94" s="28"/>
      <c r="AU94" s="28"/>
      <c r="AV94" s="27" t="e">
        <f>VLOOKUP($AC94,デモテーブル[#All],3,FALSE)</f>
        <v>#VALUE!</v>
      </c>
      <c r="AW94" s="27" t="e">
        <f>VLOOKUP($AC94,デモテーブル[#All],4,FALSE)</f>
        <v>#VALUE!</v>
      </c>
      <c r="AX94" s="27" t="e">
        <f>VLOOKUP($AC94,デモテーブル[#All],5,FALSE)</f>
        <v>#VALUE!</v>
      </c>
      <c r="AY94" s="27" t="e">
        <f>VLOOKUP($AC94,デモテーブル[#All],6,FALSE)</f>
        <v>#VALUE!</v>
      </c>
      <c r="AZ94" s="27" t="e">
        <f>VLOOKUP($AC94,デモテーブル[#All],7,FALSE)</f>
        <v>#VALUE!</v>
      </c>
    </row>
    <row r="95" spans="2:52" x14ac:dyDescent="0.15">
      <c r="B95" s="24">
        <v>44612</v>
      </c>
      <c r="C95" s="47">
        <v>94</v>
      </c>
      <c r="D95" s="86" t="s">
        <v>146</v>
      </c>
      <c r="E95" s="70" t="s">
        <v>358</v>
      </c>
      <c r="G95" s="71" t="e">
        <f t="shared" si="51"/>
        <v>#VALUE!</v>
      </c>
      <c r="H95" s="82"/>
      <c r="I95" s="82"/>
      <c r="J95" s="82"/>
      <c r="K95" s="83"/>
      <c r="L95" s="84"/>
      <c r="M95" s="85"/>
      <c r="N95" s="85"/>
      <c r="O95" s="85"/>
      <c r="Z95" s="17"/>
      <c r="AA95" s="17"/>
      <c r="AB95" s="27"/>
      <c r="AC95" s="110" t="e">
        <f t="shared" si="52"/>
        <v>#VALUE!</v>
      </c>
      <c r="AD95" s="27" t="e">
        <f>VLOOKUP($AC95,デモテーブル[#All],2,FALSE)</f>
        <v>#VALUE!</v>
      </c>
      <c r="AE95" s="27" t="s">
        <v>15</v>
      </c>
      <c r="AF95" s="27">
        <f t="shared" si="53"/>
        <v>0</v>
      </c>
      <c r="AG95" s="27"/>
      <c r="AH95" s="106">
        <f t="shared" si="54"/>
        <v>0</v>
      </c>
      <c r="AI95" s="27"/>
      <c r="AJ95" s="106">
        <f t="shared" si="55"/>
        <v>0</v>
      </c>
      <c r="AK95" s="27"/>
      <c r="AL95" s="27"/>
      <c r="AM95" s="27"/>
      <c r="AN95" s="27"/>
      <c r="AO95" s="27"/>
      <c r="AP95" s="107">
        <f t="shared" si="56"/>
        <v>0</v>
      </c>
      <c r="AQ95" s="27"/>
      <c r="AR95" s="108">
        <f t="shared" si="57"/>
        <v>0</v>
      </c>
      <c r="AS95" s="109" t="e">
        <f t="shared" si="58"/>
        <v>#DIV/0!</v>
      </c>
      <c r="AT95" s="28"/>
      <c r="AU95" s="28"/>
      <c r="AV95" s="27" t="e">
        <f>VLOOKUP($AC95,デモテーブル[#All],3,FALSE)</f>
        <v>#VALUE!</v>
      </c>
      <c r="AW95" s="27" t="e">
        <f>VLOOKUP($AC95,デモテーブル[#All],4,FALSE)</f>
        <v>#VALUE!</v>
      </c>
      <c r="AX95" s="27" t="e">
        <f>VLOOKUP($AC95,デモテーブル[#All],5,FALSE)</f>
        <v>#VALUE!</v>
      </c>
      <c r="AY95" s="27" t="e">
        <f>VLOOKUP($AC95,デモテーブル[#All],6,FALSE)</f>
        <v>#VALUE!</v>
      </c>
      <c r="AZ95" s="27" t="e">
        <f>VLOOKUP($AC95,デモテーブル[#All],7,FALSE)</f>
        <v>#VALUE!</v>
      </c>
    </row>
    <row r="96" spans="2:52" x14ac:dyDescent="0.15">
      <c r="B96" s="24">
        <v>44612</v>
      </c>
      <c r="C96" s="47">
        <v>95</v>
      </c>
      <c r="D96" s="86" t="s">
        <v>146</v>
      </c>
      <c r="E96" s="70" t="s">
        <v>358</v>
      </c>
      <c r="G96" s="71" t="e">
        <f t="shared" si="51"/>
        <v>#VALUE!</v>
      </c>
      <c r="H96" s="82"/>
      <c r="I96" s="82"/>
      <c r="J96" s="82"/>
      <c r="K96" s="83"/>
      <c r="L96" s="84"/>
      <c r="M96" s="85"/>
      <c r="N96" s="85"/>
      <c r="O96" s="85"/>
      <c r="Z96" s="17"/>
      <c r="AA96" s="17"/>
      <c r="AB96" s="27"/>
      <c r="AC96" s="110" t="e">
        <f t="shared" si="52"/>
        <v>#VALUE!</v>
      </c>
      <c r="AD96" s="27" t="e">
        <f>VLOOKUP($AC96,デモテーブル[#All],2,FALSE)</f>
        <v>#VALUE!</v>
      </c>
      <c r="AE96" s="27" t="s">
        <v>15</v>
      </c>
      <c r="AF96" s="27">
        <f t="shared" si="53"/>
        <v>0</v>
      </c>
      <c r="AG96" s="27"/>
      <c r="AH96" s="106">
        <f t="shared" si="54"/>
        <v>0</v>
      </c>
      <c r="AI96" s="27"/>
      <c r="AJ96" s="106">
        <f t="shared" si="55"/>
        <v>0</v>
      </c>
      <c r="AK96" s="27"/>
      <c r="AL96" s="27"/>
      <c r="AM96" s="27"/>
      <c r="AN96" s="27"/>
      <c r="AO96" s="27"/>
      <c r="AP96" s="107">
        <f t="shared" si="56"/>
        <v>0</v>
      </c>
      <c r="AQ96" s="27"/>
      <c r="AR96" s="108">
        <f t="shared" si="57"/>
        <v>0</v>
      </c>
      <c r="AS96" s="109" t="e">
        <f t="shared" si="58"/>
        <v>#DIV/0!</v>
      </c>
      <c r="AT96" s="28"/>
      <c r="AU96" s="28"/>
      <c r="AV96" s="27" t="e">
        <f>VLOOKUP($AC96,デモテーブル[#All],3,FALSE)</f>
        <v>#VALUE!</v>
      </c>
      <c r="AW96" s="27" t="e">
        <f>VLOOKUP($AC96,デモテーブル[#All],4,FALSE)</f>
        <v>#VALUE!</v>
      </c>
      <c r="AX96" s="27" t="e">
        <f>VLOOKUP($AC96,デモテーブル[#All],5,FALSE)</f>
        <v>#VALUE!</v>
      </c>
      <c r="AY96" s="27" t="e">
        <f>VLOOKUP($AC96,デモテーブル[#All],6,FALSE)</f>
        <v>#VALUE!</v>
      </c>
      <c r="AZ96" s="27" t="e">
        <f>VLOOKUP($AC96,デモテーブル[#All],7,FALSE)</f>
        <v>#VALUE!</v>
      </c>
    </row>
    <row r="97" spans="2:52" x14ac:dyDescent="0.15">
      <c r="B97" s="24">
        <v>44612</v>
      </c>
      <c r="C97" s="47">
        <v>96</v>
      </c>
      <c r="D97" s="86" t="s">
        <v>146</v>
      </c>
      <c r="E97" s="70" t="s">
        <v>358</v>
      </c>
      <c r="G97" s="71" t="e">
        <f t="shared" si="51"/>
        <v>#VALUE!</v>
      </c>
      <c r="H97" s="82"/>
      <c r="I97" s="82"/>
      <c r="J97" s="82"/>
      <c r="K97" s="83"/>
      <c r="L97" s="84"/>
      <c r="M97" s="85"/>
      <c r="N97" s="85"/>
      <c r="O97" s="85"/>
      <c r="Z97" s="17"/>
      <c r="AA97" s="17"/>
      <c r="AB97" s="27"/>
      <c r="AC97" s="110" t="e">
        <f t="shared" si="52"/>
        <v>#VALUE!</v>
      </c>
      <c r="AD97" s="27" t="e">
        <f>VLOOKUP($AC97,デモテーブル[#All],2,FALSE)</f>
        <v>#VALUE!</v>
      </c>
      <c r="AE97" s="27" t="s">
        <v>15</v>
      </c>
      <c r="AF97" s="27">
        <f t="shared" si="53"/>
        <v>0</v>
      </c>
      <c r="AG97" s="27"/>
      <c r="AH97" s="106">
        <f t="shared" si="54"/>
        <v>0</v>
      </c>
      <c r="AI97" s="27"/>
      <c r="AJ97" s="106">
        <f t="shared" si="55"/>
        <v>0</v>
      </c>
      <c r="AK97" s="27"/>
      <c r="AL97" s="27"/>
      <c r="AM97" s="27"/>
      <c r="AN97" s="27"/>
      <c r="AO97" s="27"/>
      <c r="AP97" s="107">
        <f t="shared" si="56"/>
        <v>0</v>
      </c>
      <c r="AQ97" s="27"/>
      <c r="AR97" s="108">
        <f t="shared" si="57"/>
        <v>0</v>
      </c>
      <c r="AS97" s="109" t="e">
        <f t="shared" si="58"/>
        <v>#DIV/0!</v>
      </c>
      <c r="AT97" s="28"/>
      <c r="AU97" s="28"/>
      <c r="AV97" s="27" t="e">
        <f>VLOOKUP($AC97,デモテーブル[#All],3,FALSE)</f>
        <v>#VALUE!</v>
      </c>
      <c r="AW97" s="27" t="e">
        <f>VLOOKUP($AC97,デモテーブル[#All],4,FALSE)</f>
        <v>#VALUE!</v>
      </c>
      <c r="AX97" s="27" t="e">
        <f>VLOOKUP($AC97,デモテーブル[#All],5,FALSE)</f>
        <v>#VALUE!</v>
      </c>
      <c r="AY97" s="27" t="e">
        <f>VLOOKUP($AC97,デモテーブル[#All],6,FALSE)</f>
        <v>#VALUE!</v>
      </c>
      <c r="AZ97" s="27" t="e">
        <f>VLOOKUP($AC97,デモテーブル[#All],7,FALSE)</f>
        <v>#VALUE!</v>
      </c>
    </row>
    <row r="98" spans="2:52" x14ac:dyDescent="0.15">
      <c r="B98" s="24">
        <v>44612</v>
      </c>
      <c r="C98" s="47">
        <v>97</v>
      </c>
      <c r="D98" s="86" t="s">
        <v>146</v>
      </c>
      <c r="E98" s="70" t="s">
        <v>358</v>
      </c>
      <c r="G98" s="71" t="e">
        <f t="shared" si="51"/>
        <v>#VALUE!</v>
      </c>
      <c r="H98" s="82"/>
      <c r="I98" s="82"/>
      <c r="J98" s="82"/>
      <c r="K98" s="83"/>
      <c r="L98" s="84"/>
      <c r="M98" s="85"/>
      <c r="N98" s="85"/>
      <c r="O98" s="85"/>
      <c r="Z98" s="17"/>
      <c r="AA98" s="17"/>
      <c r="AB98" s="27"/>
      <c r="AC98" s="110" t="e">
        <f t="shared" si="52"/>
        <v>#VALUE!</v>
      </c>
      <c r="AD98" s="27" t="e">
        <f>VLOOKUP($AC98,デモテーブル[#All],2,FALSE)</f>
        <v>#VALUE!</v>
      </c>
      <c r="AE98" s="27" t="s">
        <v>15</v>
      </c>
      <c r="AF98" s="27">
        <f t="shared" si="53"/>
        <v>0</v>
      </c>
      <c r="AG98" s="27"/>
      <c r="AH98" s="106">
        <f t="shared" si="54"/>
        <v>0</v>
      </c>
      <c r="AI98" s="27"/>
      <c r="AJ98" s="106">
        <f t="shared" si="55"/>
        <v>0</v>
      </c>
      <c r="AK98" s="27"/>
      <c r="AL98" s="27"/>
      <c r="AM98" s="27"/>
      <c r="AN98" s="27"/>
      <c r="AO98" s="27"/>
      <c r="AP98" s="107">
        <f t="shared" si="56"/>
        <v>0</v>
      </c>
      <c r="AQ98" s="27"/>
      <c r="AR98" s="108">
        <f t="shared" si="57"/>
        <v>0</v>
      </c>
      <c r="AS98" s="109" t="e">
        <f t="shared" si="58"/>
        <v>#DIV/0!</v>
      </c>
      <c r="AT98" s="28"/>
      <c r="AU98" s="28"/>
      <c r="AV98" s="27" t="e">
        <f>VLOOKUP($AC98,デモテーブル[#All],3,FALSE)</f>
        <v>#VALUE!</v>
      </c>
      <c r="AW98" s="27" t="e">
        <f>VLOOKUP($AC98,デモテーブル[#All],4,FALSE)</f>
        <v>#VALUE!</v>
      </c>
      <c r="AX98" s="27" t="e">
        <f>VLOOKUP($AC98,デモテーブル[#All],5,FALSE)</f>
        <v>#VALUE!</v>
      </c>
      <c r="AY98" s="27" t="e">
        <f>VLOOKUP($AC98,デモテーブル[#All],6,FALSE)</f>
        <v>#VALUE!</v>
      </c>
      <c r="AZ98" s="27" t="e">
        <f>VLOOKUP($AC98,デモテーブル[#All],7,FALSE)</f>
        <v>#VALUE!</v>
      </c>
    </row>
    <row r="99" spans="2:52" x14ac:dyDescent="0.15">
      <c r="B99" s="24">
        <v>44612</v>
      </c>
      <c r="C99" s="47">
        <v>98</v>
      </c>
      <c r="D99" s="86" t="s">
        <v>146</v>
      </c>
      <c r="E99" s="70" t="s">
        <v>358</v>
      </c>
      <c r="G99" s="71" t="e">
        <f t="shared" si="51"/>
        <v>#VALUE!</v>
      </c>
      <c r="H99" s="82"/>
      <c r="I99" s="82"/>
      <c r="J99" s="82"/>
      <c r="K99" s="83"/>
      <c r="L99" s="84"/>
      <c r="M99" s="85"/>
      <c r="N99" s="85"/>
      <c r="O99" s="85"/>
      <c r="Z99" s="17"/>
      <c r="AA99" s="17"/>
      <c r="AB99" s="27"/>
      <c r="AC99" s="110" t="e">
        <f t="shared" si="52"/>
        <v>#VALUE!</v>
      </c>
      <c r="AD99" s="27" t="e">
        <f>VLOOKUP($AC99,デモテーブル[#All],2,FALSE)</f>
        <v>#VALUE!</v>
      </c>
      <c r="AE99" s="27" t="s">
        <v>15</v>
      </c>
      <c r="AF99" s="27">
        <f t="shared" si="53"/>
        <v>0</v>
      </c>
      <c r="AG99" s="27"/>
      <c r="AH99" s="106">
        <f t="shared" si="54"/>
        <v>0</v>
      </c>
      <c r="AI99" s="27"/>
      <c r="AJ99" s="106">
        <f t="shared" si="55"/>
        <v>0</v>
      </c>
      <c r="AK99" s="27"/>
      <c r="AL99" s="27"/>
      <c r="AM99" s="27"/>
      <c r="AN99" s="27"/>
      <c r="AO99" s="27"/>
      <c r="AP99" s="107">
        <f t="shared" si="56"/>
        <v>0</v>
      </c>
      <c r="AQ99" s="27"/>
      <c r="AR99" s="108">
        <f t="shared" si="57"/>
        <v>0</v>
      </c>
      <c r="AS99" s="109" t="e">
        <f t="shared" si="58"/>
        <v>#DIV/0!</v>
      </c>
      <c r="AT99" s="28"/>
      <c r="AU99" s="28"/>
      <c r="AV99" s="27" t="e">
        <f>VLOOKUP($AC99,デモテーブル[#All],3,FALSE)</f>
        <v>#VALUE!</v>
      </c>
      <c r="AW99" s="27" t="e">
        <f>VLOOKUP($AC99,デモテーブル[#All],4,FALSE)</f>
        <v>#VALUE!</v>
      </c>
      <c r="AX99" s="27" t="e">
        <f>VLOOKUP($AC99,デモテーブル[#All],5,FALSE)</f>
        <v>#VALUE!</v>
      </c>
      <c r="AY99" s="27" t="e">
        <f>VLOOKUP($AC99,デモテーブル[#All],6,FALSE)</f>
        <v>#VALUE!</v>
      </c>
      <c r="AZ99" s="27" t="e">
        <f>VLOOKUP($AC99,デモテーブル[#All],7,FALSE)</f>
        <v>#VALUE!</v>
      </c>
    </row>
    <row r="100" spans="2:52" x14ac:dyDescent="0.15">
      <c r="B100" s="24">
        <v>44612</v>
      </c>
      <c r="C100" s="47">
        <v>99</v>
      </c>
      <c r="D100" s="86" t="s">
        <v>146</v>
      </c>
      <c r="E100" s="70" t="s">
        <v>358</v>
      </c>
      <c r="G100" s="71" t="e">
        <f t="shared" si="51"/>
        <v>#VALUE!</v>
      </c>
      <c r="H100" s="82"/>
      <c r="I100" s="82"/>
      <c r="J100" s="82"/>
      <c r="K100" s="83"/>
      <c r="L100" s="84"/>
      <c r="M100" s="85"/>
      <c r="N100" s="85"/>
      <c r="O100" s="85"/>
      <c r="Z100" s="17"/>
      <c r="AA100" s="17"/>
      <c r="AB100" s="27"/>
      <c r="AC100" s="110" t="e">
        <f t="shared" si="52"/>
        <v>#VALUE!</v>
      </c>
      <c r="AD100" s="27" t="e">
        <f>VLOOKUP($AC100,デモテーブル[#All],2,FALSE)</f>
        <v>#VALUE!</v>
      </c>
      <c r="AE100" s="27" t="s">
        <v>15</v>
      </c>
      <c r="AF100" s="27">
        <f t="shared" si="53"/>
        <v>0</v>
      </c>
      <c r="AG100" s="27"/>
      <c r="AH100" s="106">
        <f t="shared" si="54"/>
        <v>0</v>
      </c>
      <c r="AI100" s="27"/>
      <c r="AJ100" s="106">
        <f t="shared" si="55"/>
        <v>0</v>
      </c>
      <c r="AK100" s="27"/>
      <c r="AL100" s="27"/>
      <c r="AM100" s="27"/>
      <c r="AN100" s="27"/>
      <c r="AO100" s="27"/>
      <c r="AP100" s="107">
        <f t="shared" si="56"/>
        <v>0</v>
      </c>
      <c r="AQ100" s="27"/>
      <c r="AR100" s="108">
        <f t="shared" si="57"/>
        <v>0</v>
      </c>
      <c r="AS100" s="109" t="e">
        <f t="shared" si="58"/>
        <v>#DIV/0!</v>
      </c>
      <c r="AT100" s="28"/>
      <c r="AU100" s="28"/>
      <c r="AV100" s="27" t="e">
        <f>VLOOKUP($AC100,デモテーブル[#All],3,FALSE)</f>
        <v>#VALUE!</v>
      </c>
      <c r="AW100" s="27" t="e">
        <f>VLOOKUP($AC100,デモテーブル[#All],4,FALSE)</f>
        <v>#VALUE!</v>
      </c>
      <c r="AX100" s="27" t="e">
        <f>VLOOKUP($AC100,デモテーブル[#All],5,FALSE)</f>
        <v>#VALUE!</v>
      </c>
      <c r="AY100" s="27" t="e">
        <f>VLOOKUP($AC100,デモテーブル[#All],6,FALSE)</f>
        <v>#VALUE!</v>
      </c>
      <c r="AZ100" s="27" t="e">
        <f>VLOOKUP($AC100,デモテーブル[#All],7,FALSE)</f>
        <v>#VALUE!</v>
      </c>
    </row>
    <row r="101" spans="2:52" x14ac:dyDescent="0.15">
      <c r="B101" s="24">
        <v>44612</v>
      </c>
      <c r="C101" s="47">
        <v>100</v>
      </c>
      <c r="D101" s="86" t="s">
        <v>146</v>
      </c>
      <c r="E101" s="70" t="s">
        <v>358</v>
      </c>
      <c r="G101" s="71" t="e">
        <f t="shared" si="51"/>
        <v>#VALUE!</v>
      </c>
      <c r="H101" s="82"/>
      <c r="I101" s="82"/>
      <c r="J101" s="82"/>
      <c r="K101" s="83"/>
      <c r="L101" s="84"/>
      <c r="M101" s="85"/>
      <c r="N101" s="85"/>
      <c r="O101" s="85"/>
      <c r="Z101" s="17"/>
      <c r="AA101" s="17"/>
      <c r="AB101" s="27"/>
      <c r="AC101" s="110" t="e">
        <f t="shared" si="52"/>
        <v>#VALUE!</v>
      </c>
      <c r="AD101" s="27" t="e">
        <f>VLOOKUP($AC101,デモテーブル[#All],2,FALSE)</f>
        <v>#VALUE!</v>
      </c>
      <c r="AE101" s="27" t="s">
        <v>15</v>
      </c>
      <c r="AF101" s="27">
        <f t="shared" si="53"/>
        <v>0</v>
      </c>
      <c r="AG101" s="27"/>
      <c r="AH101" s="106">
        <f t="shared" si="54"/>
        <v>0</v>
      </c>
      <c r="AI101" s="27"/>
      <c r="AJ101" s="106">
        <f t="shared" si="55"/>
        <v>0</v>
      </c>
      <c r="AK101" s="27"/>
      <c r="AL101" s="27"/>
      <c r="AM101" s="27"/>
      <c r="AN101" s="27"/>
      <c r="AO101" s="27"/>
      <c r="AP101" s="107">
        <f t="shared" si="56"/>
        <v>0</v>
      </c>
      <c r="AQ101" s="27"/>
      <c r="AR101" s="108">
        <f t="shared" si="57"/>
        <v>0</v>
      </c>
      <c r="AS101" s="109" t="e">
        <f t="shared" si="58"/>
        <v>#DIV/0!</v>
      </c>
      <c r="AT101" s="28"/>
      <c r="AU101" s="28"/>
      <c r="AV101" s="27" t="e">
        <f>VLOOKUP($AC101,デモテーブル[#All],3,FALSE)</f>
        <v>#VALUE!</v>
      </c>
      <c r="AW101" s="27" t="e">
        <f>VLOOKUP($AC101,デモテーブル[#All],4,FALSE)</f>
        <v>#VALUE!</v>
      </c>
      <c r="AX101" s="27" t="e">
        <f>VLOOKUP($AC101,デモテーブル[#All],5,FALSE)</f>
        <v>#VALUE!</v>
      </c>
      <c r="AY101" s="27" t="e">
        <f>VLOOKUP($AC101,デモテーブル[#All],6,FALSE)</f>
        <v>#VALUE!</v>
      </c>
      <c r="AZ101" s="27" t="e">
        <f>VLOOKUP($AC101,デモテーブル[#All],7,FALSE)</f>
        <v>#VALUE!</v>
      </c>
    </row>
    <row r="102" spans="2:52" x14ac:dyDescent="0.15">
      <c r="B102" s="24">
        <v>44612</v>
      </c>
      <c r="C102" s="47">
        <v>101</v>
      </c>
      <c r="D102" s="86" t="s">
        <v>146</v>
      </c>
      <c r="E102" s="70" t="s">
        <v>358</v>
      </c>
      <c r="G102" s="71" t="e">
        <f t="shared" si="51"/>
        <v>#VALUE!</v>
      </c>
      <c r="H102" s="82"/>
      <c r="I102" s="82"/>
      <c r="J102" s="82"/>
      <c r="K102" s="83"/>
      <c r="L102" s="84"/>
      <c r="M102" s="85"/>
      <c r="N102" s="85"/>
      <c r="O102" s="85"/>
      <c r="Z102" s="17"/>
      <c r="AA102" s="17"/>
      <c r="AB102" s="27"/>
      <c r="AC102" s="110" t="e">
        <f t="shared" si="52"/>
        <v>#VALUE!</v>
      </c>
      <c r="AD102" s="27" t="e">
        <f>VLOOKUP($AC102,デモテーブル[#All],2,FALSE)</f>
        <v>#VALUE!</v>
      </c>
      <c r="AE102" s="27" t="s">
        <v>15</v>
      </c>
      <c r="AF102" s="27">
        <f t="shared" si="53"/>
        <v>0</v>
      </c>
      <c r="AG102" s="27"/>
      <c r="AH102" s="106">
        <f t="shared" si="54"/>
        <v>0</v>
      </c>
      <c r="AI102" s="27"/>
      <c r="AJ102" s="106">
        <f t="shared" si="55"/>
        <v>0</v>
      </c>
      <c r="AK102" s="27"/>
      <c r="AL102" s="27"/>
      <c r="AM102" s="27"/>
      <c r="AN102" s="27"/>
      <c r="AO102" s="27"/>
      <c r="AP102" s="107">
        <f t="shared" si="56"/>
        <v>0</v>
      </c>
      <c r="AQ102" s="27"/>
      <c r="AR102" s="108">
        <f t="shared" si="57"/>
        <v>0</v>
      </c>
      <c r="AS102" s="109" t="e">
        <f t="shared" si="58"/>
        <v>#DIV/0!</v>
      </c>
      <c r="AT102" s="28"/>
      <c r="AU102" s="28"/>
      <c r="AV102" s="27" t="e">
        <f>VLOOKUP($AC102,デモテーブル[#All],3,FALSE)</f>
        <v>#VALUE!</v>
      </c>
      <c r="AW102" s="27" t="e">
        <f>VLOOKUP($AC102,デモテーブル[#All],4,FALSE)</f>
        <v>#VALUE!</v>
      </c>
      <c r="AX102" s="27" t="e">
        <f>VLOOKUP($AC102,デモテーブル[#All],5,FALSE)</f>
        <v>#VALUE!</v>
      </c>
      <c r="AY102" s="27" t="e">
        <f>VLOOKUP($AC102,デモテーブル[#All],6,FALSE)</f>
        <v>#VALUE!</v>
      </c>
      <c r="AZ102" s="27" t="e">
        <f>VLOOKUP($AC102,デモテーブル[#All],7,FALSE)</f>
        <v>#VALUE!</v>
      </c>
    </row>
    <row r="103" spans="2:52" x14ac:dyDescent="0.15">
      <c r="B103" s="24">
        <v>44612</v>
      </c>
      <c r="C103" s="47">
        <v>102</v>
      </c>
      <c r="D103" s="86" t="s">
        <v>146</v>
      </c>
      <c r="E103" s="70" t="s">
        <v>358</v>
      </c>
      <c r="G103" s="71" t="e">
        <f t="shared" si="51"/>
        <v>#VALUE!</v>
      </c>
      <c r="H103" s="89" t="s">
        <v>389</v>
      </c>
      <c r="I103" s="10"/>
      <c r="J103" s="10"/>
      <c r="K103" s="9"/>
      <c r="L103" s="89" t="s">
        <v>390</v>
      </c>
      <c r="M103" s="76"/>
      <c r="N103" s="76"/>
      <c r="O103" s="76"/>
      <c r="Z103" s="17"/>
      <c r="AA103" s="17"/>
      <c r="AB103" s="8"/>
      <c r="AC103" s="101" t="e">
        <f t="shared" si="52"/>
        <v>#VALUE!</v>
      </c>
      <c r="AD103" s="8" t="e">
        <f>VLOOKUP($AC103,デモテーブル[#All],2,FALSE)</f>
        <v>#VALUE!</v>
      </c>
      <c r="AE103" s="8" t="s">
        <v>15</v>
      </c>
      <c r="AF103" s="8" t="str">
        <f t="shared" si="53"/>
        <v>●↓評価額(円）</v>
      </c>
      <c r="AG103" s="8"/>
      <c r="AH103" s="10">
        <f t="shared" si="54"/>
        <v>0</v>
      </c>
      <c r="AI103" s="8"/>
      <c r="AJ103" s="10">
        <f t="shared" si="55"/>
        <v>0</v>
      </c>
      <c r="AK103" s="8"/>
      <c r="AL103" s="8"/>
      <c r="AM103" s="8"/>
      <c r="AN103" s="8"/>
      <c r="AO103" s="8"/>
      <c r="AP103" s="102">
        <f t="shared" si="56"/>
        <v>0</v>
      </c>
      <c r="AQ103" s="8"/>
      <c r="AR103" s="103">
        <f t="shared" si="57"/>
        <v>0</v>
      </c>
      <c r="AS103" s="104" t="e">
        <f t="shared" si="58"/>
        <v>#DIV/0!</v>
      </c>
      <c r="AT103" s="28"/>
      <c r="AU103" s="28"/>
      <c r="AV103" s="8" t="e">
        <f>VLOOKUP($AC103,デモテーブル[#All],3,FALSE)</f>
        <v>#VALUE!</v>
      </c>
      <c r="AW103" s="8" t="e">
        <f>VLOOKUP($AC103,デモテーブル[#All],4,FALSE)</f>
        <v>#VALUE!</v>
      </c>
      <c r="AX103" s="8" t="e">
        <f>VLOOKUP($AC103,デモテーブル[#All],5,FALSE)</f>
        <v>#VALUE!</v>
      </c>
      <c r="AY103" s="8" t="e">
        <f>VLOOKUP($AC103,デモテーブル[#All],6,FALSE)</f>
        <v>#VALUE!</v>
      </c>
      <c r="AZ103" s="8" t="e">
        <f>VLOOKUP($AC103,デモテーブル[#All],7,FALSE)</f>
        <v>#VALUE!</v>
      </c>
    </row>
    <row r="104" spans="2:52" x14ac:dyDescent="0.15">
      <c r="B104" s="24">
        <v>44612</v>
      </c>
      <c r="C104" s="47">
        <v>103</v>
      </c>
      <c r="D104" s="86" t="s">
        <v>146</v>
      </c>
      <c r="E104" s="70" t="s">
        <v>358</v>
      </c>
      <c r="F104" s="15" t="s">
        <v>159</v>
      </c>
      <c r="G104" s="71" t="e">
        <f t="shared" si="51"/>
        <v>#VALUE!</v>
      </c>
      <c r="H104" s="77"/>
      <c r="I104" s="78"/>
      <c r="J104" s="79"/>
      <c r="K104" s="80"/>
      <c r="L104" s="78"/>
      <c r="M104" s="78"/>
      <c r="N104" s="79"/>
      <c r="O104" s="78"/>
      <c r="P104" s="78"/>
      <c r="Q104" s="78"/>
      <c r="R104" s="78"/>
      <c r="S104" s="78"/>
      <c r="T104" s="78"/>
      <c r="U104" s="78"/>
      <c r="V104" s="78"/>
      <c r="W104" s="78"/>
      <c r="X104" s="78"/>
      <c r="Y104" s="78"/>
      <c r="Z104" s="17"/>
      <c r="AA104" s="17"/>
      <c r="AB104" s="78"/>
      <c r="AC104" s="78" t="e">
        <f t="shared" si="52"/>
        <v>#VALUE!</v>
      </c>
      <c r="AD104" s="78" t="e">
        <f>VLOOKUP($AC104,デモテーブル[#All],2,FALSE)</f>
        <v>#VALUE!</v>
      </c>
      <c r="AE104" s="121" t="s">
        <v>533</v>
      </c>
      <c r="AF104" s="78">
        <f t="shared" si="53"/>
        <v>0</v>
      </c>
      <c r="AG104" s="78"/>
      <c r="AH104" s="78">
        <f t="shared" si="54"/>
        <v>0</v>
      </c>
      <c r="AI104" s="78"/>
      <c r="AJ104" s="78">
        <f t="shared" si="55"/>
        <v>0</v>
      </c>
      <c r="AK104" s="78"/>
      <c r="AL104" s="78"/>
      <c r="AM104" s="78"/>
      <c r="AN104" s="78"/>
      <c r="AO104" s="78"/>
      <c r="AP104" s="78">
        <f t="shared" si="56"/>
        <v>0</v>
      </c>
      <c r="AQ104" s="78"/>
      <c r="AR104" s="78">
        <f t="shared" si="57"/>
        <v>0</v>
      </c>
      <c r="AS104" s="78" t="e">
        <f t="shared" si="58"/>
        <v>#DIV/0!</v>
      </c>
      <c r="AT104" s="28"/>
      <c r="AU104" s="28"/>
      <c r="AV104" s="78" t="e">
        <f>VLOOKUP($AC104,デモテーブル[#All],3,FALSE)</f>
        <v>#VALUE!</v>
      </c>
      <c r="AW104" s="78" t="e">
        <f>VLOOKUP($AC104,デモテーブル[#All],4,FALSE)</f>
        <v>#VALUE!</v>
      </c>
      <c r="AX104" s="78" t="e">
        <f>VLOOKUP($AC104,デモテーブル[#All],5,FALSE)</f>
        <v>#VALUE!</v>
      </c>
      <c r="AY104" s="78" t="e">
        <f>VLOOKUP($AC104,デモテーブル[#All],6,FALSE)</f>
        <v>#VALUE!</v>
      </c>
      <c r="AZ104" s="78" t="e">
        <f>VLOOKUP($AC104,デモテーブル[#All],7,FALSE)</f>
        <v>#VALUE!</v>
      </c>
    </row>
    <row r="105" spans="2:52" x14ac:dyDescent="0.15">
      <c r="B105" s="24">
        <v>44612</v>
      </c>
      <c r="C105" s="47">
        <v>104</v>
      </c>
      <c r="D105" s="86" t="s">
        <v>146</v>
      </c>
      <c r="E105" s="70" t="s">
        <v>358</v>
      </c>
      <c r="F105" s="15" t="s">
        <v>532</v>
      </c>
      <c r="G105" s="71" t="e">
        <f t="shared" si="51"/>
        <v>#VALUE!</v>
      </c>
      <c r="H105" s="77"/>
      <c r="I105" s="77"/>
      <c r="J105" s="77"/>
      <c r="K105" s="80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17"/>
      <c r="AA105" s="17"/>
      <c r="AB105" s="78"/>
      <c r="AC105" s="78" t="e">
        <f t="shared" si="52"/>
        <v>#VALUE!</v>
      </c>
      <c r="AD105" s="78" t="e">
        <f>VLOOKUP($AC105,デモテーブル[#All],2,FALSE)</f>
        <v>#VALUE!</v>
      </c>
      <c r="AE105" s="121" t="s">
        <v>533</v>
      </c>
      <c r="AF105" s="78">
        <f t="shared" si="53"/>
        <v>0</v>
      </c>
      <c r="AG105" s="78"/>
      <c r="AH105" s="78">
        <f t="shared" si="54"/>
        <v>0</v>
      </c>
      <c r="AI105" s="78"/>
      <c r="AJ105" s="78">
        <f t="shared" si="55"/>
        <v>0</v>
      </c>
      <c r="AK105" s="78"/>
      <c r="AL105" s="78"/>
      <c r="AM105" s="78"/>
      <c r="AN105" s="78"/>
      <c r="AO105" s="78"/>
      <c r="AP105" s="78">
        <f t="shared" si="56"/>
        <v>0</v>
      </c>
      <c r="AQ105" s="78"/>
      <c r="AR105" s="78">
        <f t="shared" si="57"/>
        <v>0</v>
      </c>
      <c r="AS105" s="78" t="e">
        <f t="shared" si="58"/>
        <v>#DIV/0!</v>
      </c>
      <c r="AT105" s="28"/>
      <c r="AU105" s="28"/>
      <c r="AV105" s="77" t="e">
        <f>VLOOKUP($AC105,デモテーブル[#All],3,FALSE)</f>
        <v>#VALUE!</v>
      </c>
      <c r="AW105" s="77" t="e">
        <f>VLOOKUP($AC105,デモテーブル[#All],4,FALSE)</f>
        <v>#VALUE!</v>
      </c>
      <c r="AX105" s="77" t="e">
        <f>VLOOKUP($AC105,デモテーブル[#All],5,FALSE)</f>
        <v>#VALUE!</v>
      </c>
      <c r="AY105" s="77" t="e">
        <f>VLOOKUP($AC105,デモテーブル[#All],6,FALSE)</f>
        <v>#VALUE!</v>
      </c>
      <c r="AZ105" s="77" t="e">
        <f>VLOOKUP($AC105,デモテーブル[#All],7,FALSE)</f>
        <v>#VALUE!</v>
      </c>
    </row>
    <row r="106" spans="2:52" x14ac:dyDescent="0.15">
      <c r="B106" s="24">
        <v>44612</v>
      </c>
      <c r="C106" s="47">
        <v>105</v>
      </c>
      <c r="D106" s="86" t="s">
        <v>146</v>
      </c>
      <c r="E106" s="70" t="s">
        <v>358</v>
      </c>
      <c r="F106" s="15" t="s">
        <v>540</v>
      </c>
      <c r="G106" s="71" t="e">
        <f t="shared" si="51"/>
        <v>#VALUE!</v>
      </c>
      <c r="H106" s="77"/>
      <c r="I106" s="78"/>
      <c r="J106" s="78"/>
      <c r="K106" s="80"/>
      <c r="L106" s="77"/>
      <c r="M106" s="78"/>
      <c r="N106" s="78"/>
      <c r="O106" s="78"/>
      <c r="P106" s="78"/>
      <c r="Q106" s="78"/>
      <c r="R106" s="78"/>
      <c r="S106" s="78"/>
      <c r="T106" s="78"/>
      <c r="U106" s="78"/>
      <c r="V106" s="78"/>
      <c r="W106" s="78"/>
      <c r="X106" s="78"/>
      <c r="Y106" s="78"/>
      <c r="Z106" s="17"/>
      <c r="AA106" s="17"/>
      <c r="AB106" s="78"/>
      <c r="AC106" s="78" t="e">
        <f t="shared" si="52"/>
        <v>#VALUE!</v>
      </c>
      <c r="AD106" s="78" t="e">
        <f>VLOOKUP($AC106,デモテーブル[#All],2,FALSE)</f>
        <v>#VALUE!</v>
      </c>
      <c r="AE106" s="121" t="s">
        <v>533</v>
      </c>
      <c r="AF106" s="78">
        <f t="shared" si="53"/>
        <v>0</v>
      </c>
      <c r="AG106" s="78"/>
      <c r="AH106" s="78">
        <f t="shared" si="54"/>
        <v>0</v>
      </c>
      <c r="AI106" s="78"/>
      <c r="AJ106" s="78">
        <f t="shared" si="55"/>
        <v>0</v>
      </c>
      <c r="AK106" s="78"/>
      <c r="AL106" s="78"/>
      <c r="AM106" s="78"/>
      <c r="AN106" s="78"/>
      <c r="AO106" s="78"/>
      <c r="AP106" s="78">
        <f t="shared" si="56"/>
        <v>0</v>
      </c>
      <c r="AQ106" s="78"/>
      <c r="AR106" s="78">
        <f t="shared" si="57"/>
        <v>0</v>
      </c>
      <c r="AS106" s="78" t="e">
        <f t="shared" si="58"/>
        <v>#DIV/0!</v>
      </c>
      <c r="AT106" s="28"/>
      <c r="AU106" s="28"/>
      <c r="AV106" s="78" t="e">
        <f>VLOOKUP($AC106,デモテーブル[#All],3,FALSE)</f>
        <v>#VALUE!</v>
      </c>
      <c r="AW106" s="78" t="e">
        <f>VLOOKUP($AC106,デモテーブル[#All],4,FALSE)</f>
        <v>#VALUE!</v>
      </c>
      <c r="AX106" s="78" t="e">
        <f>VLOOKUP($AC106,デモテーブル[#All],5,FALSE)</f>
        <v>#VALUE!</v>
      </c>
      <c r="AY106" s="78" t="e">
        <f>VLOOKUP($AC106,デモテーブル[#All],6,FALSE)</f>
        <v>#VALUE!</v>
      </c>
      <c r="AZ106" s="78" t="e">
        <f>VLOOKUP($AC106,デモテーブル[#All],7,FALSE)</f>
        <v>#VALUE!</v>
      </c>
    </row>
    <row r="107" spans="2:52" x14ac:dyDescent="0.15">
      <c r="B107" s="24">
        <v>44612</v>
      </c>
      <c r="C107" s="47">
        <v>106</v>
      </c>
      <c r="D107" s="86" t="s">
        <v>146</v>
      </c>
      <c r="E107" s="70" t="s">
        <v>358</v>
      </c>
      <c r="G107" s="71" t="e">
        <f t="shared" si="51"/>
        <v>#VALUE!</v>
      </c>
      <c r="H107" s="78"/>
      <c r="I107" s="78"/>
      <c r="J107" s="78"/>
      <c r="K107" s="80"/>
      <c r="L107" s="78"/>
      <c r="M107" s="78"/>
      <c r="N107" s="78"/>
      <c r="O107" s="78"/>
      <c r="P107" s="78"/>
      <c r="Q107" s="78"/>
      <c r="R107" s="78"/>
      <c r="S107" s="78"/>
      <c r="T107" s="78"/>
      <c r="U107" s="78"/>
      <c r="V107" s="78"/>
      <c r="W107" s="78"/>
      <c r="X107" s="78"/>
      <c r="Y107" s="78"/>
      <c r="Z107" s="17"/>
      <c r="AA107" s="17"/>
      <c r="AB107" s="78"/>
      <c r="AC107" s="78" t="e">
        <f t="shared" si="52"/>
        <v>#VALUE!</v>
      </c>
      <c r="AD107" s="78" t="e">
        <f>VLOOKUP($AC107,デモテーブル[#All],2,FALSE)</f>
        <v>#VALUE!</v>
      </c>
      <c r="AE107" s="121" t="s">
        <v>533</v>
      </c>
      <c r="AF107" s="78">
        <f t="shared" si="53"/>
        <v>0</v>
      </c>
      <c r="AG107" s="78"/>
      <c r="AH107" s="78">
        <f t="shared" si="54"/>
        <v>0</v>
      </c>
      <c r="AI107" s="78"/>
      <c r="AJ107" s="78">
        <f t="shared" si="55"/>
        <v>0</v>
      </c>
      <c r="AK107" s="78"/>
      <c r="AL107" s="78"/>
      <c r="AM107" s="78"/>
      <c r="AN107" s="78"/>
      <c r="AO107" s="78"/>
      <c r="AP107" s="78">
        <f t="shared" si="56"/>
        <v>0</v>
      </c>
      <c r="AQ107" s="78"/>
      <c r="AR107" s="78">
        <f t="shared" si="57"/>
        <v>0</v>
      </c>
      <c r="AS107" s="78" t="e">
        <f t="shared" si="58"/>
        <v>#DIV/0!</v>
      </c>
      <c r="AT107" s="28"/>
      <c r="AU107" s="28"/>
      <c r="AV107" s="78" t="e">
        <f>VLOOKUP($AC107,デモテーブル[#All],3,FALSE)</f>
        <v>#VALUE!</v>
      </c>
      <c r="AW107" s="78" t="e">
        <f>VLOOKUP($AC107,デモテーブル[#All],4,FALSE)</f>
        <v>#VALUE!</v>
      </c>
      <c r="AX107" s="78" t="e">
        <f>VLOOKUP($AC107,デモテーブル[#All],5,FALSE)</f>
        <v>#VALUE!</v>
      </c>
      <c r="AY107" s="78" t="e">
        <f>VLOOKUP($AC107,デモテーブル[#All],6,FALSE)</f>
        <v>#VALUE!</v>
      </c>
      <c r="AZ107" s="78" t="e">
        <f>VLOOKUP($AC107,デモテーブル[#All],7,FALSE)</f>
        <v>#VALUE!</v>
      </c>
    </row>
    <row r="108" spans="2:52" x14ac:dyDescent="0.15">
      <c r="B108" s="24">
        <v>44612</v>
      </c>
      <c r="C108" s="47">
        <v>107</v>
      </c>
      <c r="D108" s="86" t="s">
        <v>146</v>
      </c>
      <c r="E108" s="70" t="s">
        <v>358</v>
      </c>
      <c r="G108" s="71" t="e">
        <f t="shared" si="51"/>
        <v>#VALUE!</v>
      </c>
      <c r="H108" s="77"/>
      <c r="I108" s="78"/>
      <c r="J108" s="78"/>
      <c r="K108" s="80"/>
      <c r="L108" s="78"/>
      <c r="M108" s="78"/>
      <c r="N108" s="78"/>
      <c r="O108" s="78"/>
      <c r="P108" s="78"/>
      <c r="Q108" s="78"/>
      <c r="R108" s="78"/>
      <c r="S108" s="78"/>
      <c r="T108" s="78"/>
      <c r="U108" s="78"/>
      <c r="V108" s="78"/>
      <c r="W108" s="78"/>
      <c r="X108" s="78"/>
      <c r="Y108" s="78"/>
      <c r="Z108" s="17"/>
      <c r="AA108" s="17"/>
      <c r="AB108" s="78"/>
      <c r="AC108" s="78" t="e">
        <f t="shared" si="52"/>
        <v>#VALUE!</v>
      </c>
      <c r="AD108" s="78" t="e">
        <f>VLOOKUP($AC108,デモテーブル[#All],2,FALSE)</f>
        <v>#VALUE!</v>
      </c>
      <c r="AE108" s="121" t="s">
        <v>533</v>
      </c>
      <c r="AF108" s="78">
        <f t="shared" si="53"/>
        <v>0</v>
      </c>
      <c r="AG108" s="78"/>
      <c r="AH108" s="78">
        <f t="shared" si="54"/>
        <v>0</v>
      </c>
      <c r="AI108" s="78"/>
      <c r="AJ108" s="78">
        <f t="shared" si="55"/>
        <v>0</v>
      </c>
      <c r="AK108" s="78"/>
      <c r="AL108" s="78"/>
      <c r="AM108" s="78"/>
      <c r="AN108" s="78"/>
      <c r="AO108" s="78"/>
      <c r="AP108" s="78">
        <f t="shared" si="56"/>
        <v>0</v>
      </c>
      <c r="AQ108" s="78"/>
      <c r="AR108" s="78">
        <f t="shared" si="57"/>
        <v>0</v>
      </c>
      <c r="AS108" s="78" t="e">
        <f t="shared" si="58"/>
        <v>#DIV/0!</v>
      </c>
      <c r="AT108" s="28"/>
      <c r="AU108" s="28"/>
      <c r="AV108" s="78" t="e">
        <f>VLOOKUP($AC108,デモテーブル[#All],3,FALSE)</f>
        <v>#VALUE!</v>
      </c>
      <c r="AW108" s="78" t="e">
        <f>VLOOKUP($AC108,デモテーブル[#All],4,FALSE)</f>
        <v>#VALUE!</v>
      </c>
      <c r="AX108" s="78" t="e">
        <f>VLOOKUP($AC108,デモテーブル[#All],5,FALSE)</f>
        <v>#VALUE!</v>
      </c>
      <c r="AY108" s="78" t="e">
        <f>VLOOKUP($AC108,デモテーブル[#All],6,FALSE)</f>
        <v>#VALUE!</v>
      </c>
      <c r="AZ108" s="78" t="e">
        <f>VLOOKUP($AC108,デモテーブル[#All],7,FALSE)</f>
        <v>#VALUE!</v>
      </c>
    </row>
    <row r="109" spans="2:52" x14ac:dyDescent="0.15">
      <c r="B109" s="24">
        <v>44612</v>
      </c>
      <c r="C109" s="47">
        <v>108</v>
      </c>
      <c r="D109" s="86" t="s">
        <v>146</v>
      </c>
      <c r="E109" s="70" t="s">
        <v>358</v>
      </c>
      <c r="F109" s="15"/>
      <c r="G109" s="71" t="e">
        <f t="shared" ref="G109:G113" si="59">LEFT(H108, FIND(" ", H108) - 1 )</f>
        <v>#VALUE!</v>
      </c>
      <c r="H109" s="78"/>
      <c r="I109" s="78"/>
      <c r="J109" s="78"/>
      <c r="K109" s="80"/>
      <c r="L109" s="78"/>
      <c r="M109" s="78"/>
      <c r="N109" s="78"/>
      <c r="O109" s="78"/>
      <c r="P109" s="78"/>
      <c r="Q109" s="78"/>
      <c r="R109" s="78"/>
      <c r="S109" s="78"/>
      <c r="T109" s="78"/>
      <c r="U109" s="78"/>
      <c r="V109" s="78"/>
      <c r="W109" s="78"/>
      <c r="X109" s="78"/>
      <c r="Y109" s="78"/>
      <c r="Z109" s="17"/>
      <c r="AA109" s="17"/>
      <c r="AB109" s="78"/>
      <c r="AC109" s="78" t="e">
        <f t="shared" si="52"/>
        <v>#VALUE!</v>
      </c>
      <c r="AD109" s="78" t="e">
        <f>VLOOKUP($AC109,デモテーブル[#All],2,FALSE)</f>
        <v>#VALUE!</v>
      </c>
      <c r="AE109" s="121" t="s">
        <v>533</v>
      </c>
      <c r="AF109" s="78">
        <f t="shared" si="53"/>
        <v>0</v>
      </c>
      <c r="AG109" s="78"/>
      <c r="AH109" s="78">
        <f t="shared" si="54"/>
        <v>0</v>
      </c>
      <c r="AI109" s="78"/>
      <c r="AJ109" s="78">
        <f t="shared" si="55"/>
        <v>0</v>
      </c>
      <c r="AK109" s="78"/>
      <c r="AL109" s="78"/>
      <c r="AM109" s="78"/>
      <c r="AN109" s="78"/>
      <c r="AO109" s="78"/>
      <c r="AP109" s="78">
        <f t="shared" si="56"/>
        <v>0</v>
      </c>
      <c r="AQ109" s="78"/>
      <c r="AR109" s="78">
        <f t="shared" si="57"/>
        <v>0</v>
      </c>
      <c r="AS109" s="78" t="e">
        <f t="shared" si="58"/>
        <v>#DIV/0!</v>
      </c>
      <c r="AT109" s="28"/>
      <c r="AU109" s="28"/>
      <c r="AV109" s="78" t="e">
        <f>VLOOKUP($AC109,デモテーブル[#All],3,FALSE)</f>
        <v>#VALUE!</v>
      </c>
      <c r="AW109" s="78" t="e">
        <f>VLOOKUP($AC109,デモテーブル[#All],4,FALSE)</f>
        <v>#VALUE!</v>
      </c>
      <c r="AX109" s="78" t="e">
        <f>VLOOKUP($AC109,デモテーブル[#All],5,FALSE)</f>
        <v>#VALUE!</v>
      </c>
      <c r="AY109" s="78" t="e">
        <f>VLOOKUP($AC109,デモテーブル[#All],6,FALSE)</f>
        <v>#VALUE!</v>
      </c>
      <c r="AZ109" s="78" t="e">
        <f>VLOOKUP($AC109,デモテーブル[#All],7,FALSE)</f>
        <v>#VALUE!</v>
      </c>
    </row>
    <row r="110" spans="2:52" x14ac:dyDescent="0.15">
      <c r="B110" s="24">
        <v>44612</v>
      </c>
      <c r="C110" s="47">
        <v>109</v>
      </c>
      <c r="D110" s="86" t="s">
        <v>146</v>
      </c>
      <c r="E110" s="70" t="s">
        <v>358</v>
      </c>
      <c r="G110" s="71" t="e">
        <f t="shared" si="59"/>
        <v>#VALUE!</v>
      </c>
      <c r="H110" s="82"/>
      <c r="I110" s="82"/>
      <c r="J110" s="82"/>
      <c r="K110" s="83"/>
      <c r="L110" s="84"/>
      <c r="M110" s="85"/>
      <c r="N110" s="85"/>
      <c r="O110" s="85"/>
      <c r="Z110" s="17"/>
      <c r="AA110" s="17"/>
      <c r="AB110" s="27"/>
      <c r="AC110" s="110" t="e">
        <f t="shared" ref="AC110:AC113" si="60">G110</f>
        <v>#VALUE!</v>
      </c>
      <c r="AD110" s="27" t="e">
        <f>VLOOKUP($AC110,デモテーブル[#All],2,FALSE)</f>
        <v>#VALUE!</v>
      </c>
      <c r="AE110" s="27" t="s">
        <v>15</v>
      </c>
      <c r="AF110" s="27">
        <f t="shared" ref="AF110:AF113" si="61">H110</f>
        <v>0</v>
      </c>
      <c r="AG110" s="27"/>
      <c r="AH110" s="106">
        <f t="shared" ref="AH110:AH113" si="62">I110</f>
        <v>0</v>
      </c>
      <c r="AI110" s="27"/>
      <c r="AJ110" s="106">
        <f t="shared" ref="AJ110:AJ113" si="63">J110</f>
        <v>0</v>
      </c>
      <c r="AK110" s="27"/>
      <c r="AL110" s="27"/>
      <c r="AM110" s="27"/>
      <c r="AN110" s="27"/>
      <c r="AO110" s="27"/>
      <c r="AP110" s="107">
        <f t="shared" ref="AP110:AP113" si="64">K110</f>
        <v>0</v>
      </c>
      <c r="AQ110" s="27"/>
      <c r="AR110" s="108">
        <f t="shared" ref="AR110:AR113" si="65">O110</f>
        <v>0</v>
      </c>
      <c r="AS110" s="109" t="e">
        <f t="shared" ref="AS110:AS113" si="66">AR110/(AP110-AR110)</f>
        <v>#DIV/0!</v>
      </c>
      <c r="AT110" s="28"/>
      <c r="AU110" s="28"/>
      <c r="AV110" s="27" t="e">
        <f>VLOOKUP($AC110,デモテーブル[#All],3,FALSE)</f>
        <v>#VALUE!</v>
      </c>
      <c r="AW110" s="27" t="e">
        <f>VLOOKUP($AC110,デモテーブル[#All],4,FALSE)</f>
        <v>#VALUE!</v>
      </c>
      <c r="AX110" s="27" t="e">
        <f>VLOOKUP($AC110,デモテーブル[#All],5,FALSE)</f>
        <v>#VALUE!</v>
      </c>
      <c r="AY110" s="27" t="e">
        <f>VLOOKUP($AC110,デモテーブル[#All],6,FALSE)</f>
        <v>#VALUE!</v>
      </c>
      <c r="AZ110" s="27" t="e">
        <f>VLOOKUP($AC110,デモテーブル[#All],7,FALSE)</f>
        <v>#VALUE!</v>
      </c>
    </row>
    <row r="111" spans="2:52" x14ac:dyDescent="0.15">
      <c r="B111" s="24">
        <v>44612</v>
      </c>
      <c r="C111" s="47">
        <v>110</v>
      </c>
      <c r="D111" s="86" t="s">
        <v>146</v>
      </c>
      <c r="E111" s="70" t="s">
        <v>358</v>
      </c>
      <c r="G111" s="71" t="e">
        <f t="shared" si="59"/>
        <v>#VALUE!</v>
      </c>
      <c r="H111" s="82"/>
      <c r="I111" s="82"/>
      <c r="J111" s="82"/>
      <c r="K111" s="83"/>
      <c r="L111" s="84"/>
      <c r="M111" s="85"/>
      <c r="N111" s="85"/>
      <c r="O111" s="85"/>
      <c r="Z111" s="17"/>
      <c r="AA111" s="17"/>
      <c r="AB111" s="27"/>
      <c r="AC111" s="110" t="e">
        <f t="shared" si="60"/>
        <v>#VALUE!</v>
      </c>
      <c r="AD111" s="27" t="e">
        <f>VLOOKUP($AC111,デモテーブル[#All],2,FALSE)</f>
        <v>#VALUE!</v>
      </c>
      <c r="AE111" s="27" t="s">
        <v>15</v>
      </c>
      <c r="AF111" s="27">
        <f t="shared" si="61"/>
        <v>0</v>
      </c>
      <c r="AG111" s="27"/>
      <c r="AH111" s="106">
        <f t="shared" si="62"/>
        <v>0</v>
      </c>
      <c r="AI111" s="27"/>
      <c r="AJ111" s="106">
        <f t="shared" si="63"/>
        <v>0</v>
      </c>
      <c r="AK111" s="27"/>
      <c r="AL111" s="27"/>
      <c r="AM111" s="27"/>
      <c r="AN111" s="27"/>
      <c r="AO111" s="27"/>
      <c r="AP111" s="107">
        <f t="shared" si="64"/>
        <v>0</v>
      </c>
      <c r="AQ111" s="27"/>
      <c r="AR111" s="108">
        <f t="shared" si="65"/>
        <v>0</v>
      </c>
      <c r="AS111" s="109" t="e">
        <f t="shared" si="66"/>
        <v>#DIV/0!</v>
      </c>
      <c r="AT111" s="28"/>
      <c r="AU111" s="28"/>
      <c r="AV111" s="27" t="e">
        <f>VLOOKUP($AC111,デモテーブル[#All],3,FALSE)</f>
        <v>#VALUE!</v>
      </c>
      <c r="AW111" s="27" t="e">
        <f>VLOOKUP($AC111,デモテーブル[#All],4,FALSE)</f>
        <v>#VALUE!</v>
      </c>
      <c r="AX111" s="27" t="e">
        <f>VLOOKUP($AC111,デモテーブル[#All],5,FALSE)</f>
        <v>#VALUE!</v>
      </c>
      <c r="AY111" s="27" t="e">
        <f>VLOOKUP($AC111,デモテーブル[#All],6,FALSE)</f>
        <v>#VALUE!</v>
      </c>
      <c r="AZ111" s="27" t="e">
        <f>VLOOKUP($AC111,デモテーブル[#All],7,FALSE)</f>
        <v>#VALUE!</v>
      </c>
    </row>
    <row r="112" spans="2:52" x14ac:dyDescent="0.15">
      <c r="B112" s="24">
        <v>44612</v>
      </c>
      <c r="C112" s="47">
        <v>111</v>
      </c>
      <c r="D112" s="86" t="s">
        <v>146</v>
      </c>
      <c r="E112" s="70" t="s">
        <v>358</v>
      </c>
      <c r="G112" s="71" t="e">
        <f t="shared" si="59"/>
        <v>#VALUE!</v>
      </c>
      <c r="H112" s="82"/>
      <c r="I112" s="82"/>
      <c r="J112" s="82"/>
      <c r="K112" s="83"/>
      <c r="L112" s="84"/>
      <c r="M112" s="85"/>
      <c r="N112" s="85"/>
      <c r="O112" s="85"/>
      <c r="Z112" s="17"/>
      <c r="AA112" s="17"/>
      <c r="AB112" s="27"/>
      <c r="AC112" s="110" t="e">
        <f t="shared" si="60"/>
        <v>#VALUE!</v>
      </c>
      <c r="AD112" s="27" t="e">
        <f>VLOOKUP($AC112,デモテーブル[#All],2,FALSE)</f>
        <v>#VALUE!</v>
      </c>
      <c r="AE112" s="27" t="s">
        <v>15</v>
      </c>
      <c r="AF112" s="27">
        <f t="shared" si="61"/>
        <v>0</v>
      </c>
      <c r="AG112" s="27"/>
      <c r="AH112" s="106">
        <f t="shared" si="62"/>
        <v>0</v>
      </c>
      <c r="AI112" s="27"/>
      <c r="AJ112" s="106">
        <f t="shared" si="63"/>
        <v>0</v>
      </c>
      <c r="AK112" s="27"/>
      <c r="AL112" s="27"/>
      <c r="AM112" s="27"/>
      <c r="AN112" s="27"/>
      <c r="AO112" s="27"/>
      <c r="AP112" s="107">
        <f t="shared" si="64"/>
        <v>0</v>
      </c>
      <c r="AQ112" s="27"/>
      <c r="AR112" s="108">
        <f t="shared" si="65"/>
        <v>0</v>
      </c>
      <c r="AS112" s="109" t="e">
        <f t="shared" si="66"/>
        <v>#DIV/0!</v>
      </c>
      <c r="AT112" s="28"/>
      <c r="AU112" s="28"/>
      <c r="AV112" s="27" t="e">
        <f>VLOOKUP($AC112,デモテーブル[#All],3,FALSE)</f>
        <v>#VALUE!</v>
      </c>
      <c r="AW112" s="27" t="e">
        <f>VLOOKUP($AC112,デモテーブル[#All],4,FALSE)</f>
        <v>#VALUE!</v>
      </c>
      <c r="AX112" s="27" t="e">
        <f>VLOOKUP($AC112,デモテーブル[#All],5,FALSE)</f>
        <v>#VALUE!</v>
      </c>
      <c r="AY112" s="27" t="e">
        <f>VLOOKUP($AC112,デモテーブル[#All],6,FALSE)</f>
        <v>#VALUE!</v>
      </c>
      <c r="AZ112" s="27" t="e">
        <f>VLOOKUP($AC112,デモテーブル[#All],7,FALSE)</f>
        <v>#VALUE!</v>
      </c>
    </row>
    <row r="113" spans="2:52" x14ac:dyDescent="0.15">
      <c r="B113" s="24">
        <v>44612</v>
      </c>
      <c r="C113" s="47">
        <v>112</v>
      </c>
      <c r="D113" s="86" t="s">
        <v>146</v>
      </c>
      <c r="E113" s="70" t="s">
        <v>358</v>
      </c>
      <c r="G113" s="71" t="e">
        <f t="shared" si="59"/>
        <v>#VALUE!</v>
      </c>
      <c r="H113" s="82"/>
      <c r="I113" s="82"/>
      <c r="J113" s="82"/>
      <c r="K113" s="83"/>
      <c r="L113" s="84"/>
      <c r="M113" s="85"/>
      <c r="N113" s="85"/>
      <c r="O113" s="85"/>
      <c r="Z113" s="17"/>
      <c r="AA113" s="17"/>
      <c r="AB113" s="27"/>
      <c r="AC113" s="110" t="e">
        <f t="shared" si="60"/>
        <v>#VALUE!</v>
      </c>
      <c r="AD113" s="27" t="e">
        <f>VLOOKUP($AC113,デモテーブル[#All],2,FALSE)</f>
        <v>#VALUE!</v>
      </c>
      <c r="AE113" s="27" t="s">
        <v>15</v>
      </c>
      <c r="AF113" s="27">
        <f t="shared" si="61"/>
        <v>0</v>
      </c>
      <c r="AG113" s="27"/>
      <c r="AH113" s="106">
        <f t="shared" si="62"/>
        <v>0</v>
      </c>
      <c r="AI113" s="27"/>
      <c r="AJ113" s="106">
        <f t="shared" si="63"/>
        <v>0</v>
      </c>
      <c r="AK113" s="27"/>
      <c r="AL113" s="27"/>
      <c r="AM113" s="27"/>
      <c r="AN113" s="27"/>
      <c r="AO113" s="27"/>
      <c r="AP113" s="107">
        <f t="shared" si="64"/>
        <v>0</v>
      </c>
      <c r="AQ113" s="27"/>
      <c r="AR113" s="108">
        <f t="shared" si="65"/>
        <v>0</v>
      </c>
      <c r="AS113" s="109" t="e">
        <f t="shared" si="66"/>
        <v>#DIV/0!</v>
      </c>
      <c r="AT113" s="28"/>
      <c r="AU113" s="28"/>
      <c r="AV113" s="27" t="e">
        <f>VLOOKUP($AC113,デモテーブル[#All],3,FALSE)</f>
        <v>#VALUE!</v>
      </c>
      <c r="AW113" s="27" t="e">
        <f>VLOOKUP($AC113,デモテーブル[#All],4,FALSE)</f>
        <v>#VALUE!</v>
      </c>
      <c r="AX113" s="27" t="e">
        <f>VLOOKUP($AC113,デモテーブル[#All],5,FALSE)</f>
        <v>#VALUE!</v>
      </c>
      <c r="AY113" s="27" t="e">
        <f>VLOOKUP($AC113,デモテーブル[#All],6,FALSE)</f>
        <v>#VALUE!</v>
      </c>
      <c r="AZ113" s="27" t="e">
        <f>VLOOKUP($AC113,デモテーブル[#All],7,FALSE)</f>
        <v>#VALUE!</v>
      </c>
    </row>
  </sheetData>
  <sheetProtection selectLockedCells="1"/>
  <autoFilter ref="A1:AZ113" xr:uid="{00000000-0009-0000-0000-000000000000}"/>
  <phoneticPr fontId="18"/>
  <pageMargins left="0.7" right="0.7" top="0.48" bottom="0.48" header="0.3" footer="0.3"/>
  <pageSetup paperSize="9"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55C01-E25C-44C7-81B2-9399DACB5E74}">
  <sheetPr>
    <tabColor theme="9" tint="0.39997558519241921"/>
    <pageSetUpPr fitToPage="1"/>
  </sheetPr>
  <dimension ref="A17:K32"/>
  <sheetViews>
    <sheetView topLeftCell="A7" zoomScale="85" zoomScaleNormal="85" workbookViewId="0">
      <selection activeCell="D29" sqref="D29"/>
    </sheetView>
  </sheetViews>
  <sheetFormatPr defaultRowHeight="13.5" x14ac:dyDescent="0.15"/>
  <cols>
    <col min="1" max="1" width="20.25" bestFit="1" customWidth="1"/>
    <col min="2" max="2" width="23.125" bestFit="1" customWidth="1"/>
    <col min="3" max="3" width="15.625" bestFit="1" customWidth="1"/>
    <col min="4" max="4" width="20.875" bestFit="1" customWidth="1"/>
    <col min="5" max="5" width="17.125" bestFit="1" customWidth="1"/>
    <col min="6" max="6" width="4.5" customWidth="1"/>
    <col min="7" max="7" width="15.75" customWidth="1"/>
    <col min="8" max="9" width="12.625" style="3" customWidth="1"/>
    <col min="10" max="10" width="5.25" style="40" customWidth="1"/>
    <col min="11" max="11" width="12.125" style="40" customWidth="1"/>
    <col min="12" max="12" width="21.625" customWidth="1"/>
    <col min="13" max="13" width="23.125" bestFit="1" customWidth="1"/>
    <col min="14" max="14" width="29" bestFit="1" customWidth="1"/>
    <col min="15" max="15" width="23.125" bestFit="1" customWidth="1"/>
    <col min="16" max="16" width="29" bestFit="1" customWidth="1"/>
    <col min="17" max="17" width="23.125" bestFit="1" customWidth="1"/>
    <col min="18" max="18" width="29" bestFit="1" customWidth="1"/>
    <col min="19" max="19" width="23.125" bestFit="1" customWidth="1"/>
    <col min="20" max="20" width="29" bestFit="1" customWidth="1"/>
    <col min="21" max="21" width="23.125" bestFit="1" customWidth="1"/>
    <col min="22" max="22" width="29" bestFit="1" customWidth="1"/>
    <col min="23" max="23" width="23.125" bestFit="1" customWidth="1"/>
    <col min="24" max="24" width="29" bestFit="1" customWidth="1"/>
    <col min="25" max="25" width="23.125" bestFit="1" customWidth="1"/>
    <col min="26" max="26" width="29" bestFit="1" customWidth="1"/>
    <col min="27" max="27" width="23.125" bestFit="1" customWidth="1"/>
    <col min="28" max="28" width="29" bestFit="1" customWidth="1"/>
    <col min="29" max="29" width="23.125" bestFit="1" customWidth="1"/>
    <col min="30" max="30" width="29" bestFit="1" customWidth="1"/>
    <col min="31" max="31" width="30.625" bestFit="1" customWidth="1"/>
    <col min="32" max="32" width="36.5" bestFit="1" customWidth="1"/>
  </cols>
  <sheetData>
    <row r="17" spans="1:11" x14ac:dyDescent="0.15">
      <c r="A17" s="43" t="s">
        <v>174</v>
      </c>
      <c r="B17" t="s">
        <v>146</v>
      </c>
    </row>
    <row r="18" spans="1:11" x14ac:dyDescent="0.15">
      <c r="A18" s="43" t="s">
        <v>175</v>
      </c>
      <c r="B18" t="s">
        <v>537</v>
      </c>
    </row>
    <row r="20" spans="1:11" x14ac:dyDescent="0.15">
      <c r="B20" s="43" t="s">
        <v>176</v>
      </c>
    </row>
    <row r="21" spans="1:11" x14ac:dyDescent="0.15">
      <c r="A21" s="43" t="s">
        <v>177</v>
      </c>
      <c r="B21" s="35" t="s">
        <v>178</v>
      </c>
      <c r="C21" t="s">
        <v>179</v>
      </c>
      <c r="D21" t="s">
        <v>180</v>
      </c>
      <c r="E21" t="s">
        <v>181</v>
      </c>
      <c r="G21" s="33" t="s">
        <v>177</v>
      </c>
      <c r="H21" s="46" t="s">
        <v>348</v>
      </c>
      <c r="I21" s="46" t="s">
        <v>349</v>
      </c>
    </row>
    <row r="22" spans="1:11" x14ac:dyDescent="0.15">
      <c r="A22" s="36" t="s">
        <v>117</v>
      </c>
      <c r="B22" s="35">
        <v>2006834</v>
      </c>
      <c r="C22" s="20">
        <v>0.3673343036969503</v>
      </c>
      <c r="D22" s="37">
        <v>273593</v>
      </c>
      <c r="E22" s="38">
        <v>0.15785052396060328</v>
      </c>
      <c r="G22" s="33" t="s">
        <v>117</v>
      </c>
      <c r="H22" s="46"/>
      <c r="I22" s="46">
        <f>GETPIVOTDATA("合計 / 時価評価額[円]",$A$20,"3区分・大","1株式・投信等")</f>
        <v>2006834</v>
      </c>
      <c r="J22" s="41"/>
      <c r="K22" s="41"/>
    </row>
    <row r="23" spans="1:11" x14ac:dyDescent="0.15">
      <c r="A23" s="39" t="s">
        <v>116</v>
      </c>
      <c r="B23" s="35">
        <v>915018</v>
      </c>
      <c r="C23" s="20">
        <v>0.16748644875469326</v>
      </c>
      <c r="D23" s="37">
        <v>48463</v>
      </c>
      <c r="E23" s="38">
        <v>5.5926052010547511E-2</v>
      </c>
      <c r="G23" s="33" t="s">
        <v>116</v>
      </c>
      <c r="H23" s="46">
        <f>GETPIVOTDATA("合計 / 時価評価額[円]",$A$20,"3区分・大","1株式・投信等","3区分・中","1株式")</f>
        <v>915018</v>
      </c>
      <c r="I23" s="46"/>
      <c r="J23" s="41"/>
      <c r="K23" s="41"/>
    </row>
    <row r="24" spans="1:11" x14ac:dyDescent="0.15">
      <c r="A24" s="39" t="s">
        <v>182</v>
      </c>
      <c r="B24" s="35">
        <v>1091816</v>
      </c>
      <c r="C24" s="20">
        <v>0.19984785494225707</v>
      </c>
      <c r="D24" s="37">
        <v>225130</v>
      </c>
      <c r="E24" s="38">
        <v>0.25975958997837739</v>
      </c>
      <c r="G24" s="33" t="s">
        <v>182</v>
      </c>
      <c r="H24" s="46">
        <f>GETPIVOTDATA("合計 / 時価評価額[円]",$A$20,"3区分・大","1株式・投信等","3区分・中","1投信")</f>
        <v>1091816</v>
      </c>
      <c r="I24" s="46"/>
      <c r="J24" s="41"/>
      <c r="K24" s="41"/>
    </row>
    <row r="25" spans="1:11" x14ac:dyDescent="0.15">
      <c r="A25" s="36" t="s">
        <v>183</v>
      </c>
      <c r="B25" s="35">
        <v>3407522.0218000002</v>
      </c>
      <c r="C25" s="20">
        <v>0.62371861808696061</v>
      </c>
      <c r="D25" s="37"/>
      <c r="E25" s="38">
        <v>0</v>
      </c>
      <c r="G25" s="33" t="s">
        <v>188</v>
      </c>
      <c r="H25" s="46"/>
      <c r="I25" s="46">
        <f>GETPIVOTDATA("合計 / 時価評価額[円]",$A$20,"3区分・大","2現金・米国債など")</f>
        <v>3407522.0218000002</v>
      </c>
      <c r="J25" s="41"/>
      <c r="K25" s="41"/>
    </row>
    <row r="26" spans="1:11" x14ac:dyDescent="0.15">
      <c r="A26" s="39" t="s">
        <v>184</v>
      </c>
      <c r="B26" s="35">
        <v>3407522.0218000002</v>
      </c>
      <c r="C26" s="20">
        <v>0.62371861808696061</v>
      </c>
      <c r="D26" s="37"/>
      <c r="E26" s="38">
        <v>0</v>
      </c>
      <c r="G26" s="33" t="s">
        <v>184</v>
      </c>
      <c r="H26" s="46">
        <f>GETPIVOTDATA("合計 / 時価評価額[円]",$A$20,"3区分・大","2現金・米国債など","3区分・中","2現金")</f>
        <v>3407522.0218000002</v>
      </c>
      <c r="I26" s="46"/>
      <c r="J26" s="41"/>
      <c r="K26" s="41"/>
    </row>
    <row r="27" spans="1:11" x14ac:dyDescent="0.15">
      <c r="A27" s="36" t="s">
        <v>185</v>
      </c>
      <c r="B27" s="35">
        <v>48880</v>
      </c>
      <c r="C27" s="20">
        <v>8.94707821608909E-3</v>
      </c>
      <c r="D27" s="37">
        <v>650</v>
      </c>
      <c r="E27" s="38">
        <v>1.3477088948787063E-2</v>
      </c>
      <c r="G27" s="33" t="s">
        <v>185</v>
      </c>
      <c r="H27" s="46"/>
      <c r="I27" s="46">
        <f>GETPIVOTDATA("合計 / 時価評価額[円]",$A$20,"3区分・大","3貴金属･ｺﾓ・仮通")</f>
        <v>48880</v>
      </c>
      <c r="J27" s="41"/>
      <c r="K27" s="41"/>
    </row>
    <row r="28" spans="1:11" x14ac:dyDescent="0.15">
      <c r="A28" s="39" t="s">
        <v>186</v>
      </c>
      <c r="B28" s="35">
        <v>48880</v>
      </c>
      <c r="C28" s="20">
        <v>8.94707821608909E-3</v>
      </c>
      <c r="D28" s="37">
        <v>650</v>
      </c>
      <c r="E28" s="38">
        <v>1.3477088948787063E-2</v>
      </c>
      <c r="G28" s="33" t="s">
        <v>186</v>
      </c>
      <c r="H28" s="46">
        <f>GETPIVOTDATA("合計 / 時価評価額[円]",$A$20,"3区分・大","3貴金属･ｺﾓ・仮通","3区分・中","3貴金属")</f>
        <v>48880</v>
      </c>
      <c r="I28" s="46"/>
      <c r="J28" s="41"/>
      <c r="K28" s="41"/>
    </row>
    <row r="29" spans="1:11" x14ac:dyDescent="0.15">
      <c r="A29" s="36" t="s">
        <v>187</v>
      </c>
      <c r="B29" s="35">
        <v>5463236.0218000002</v>
      </c>
      <c r="C29" s="20">
        <v>1</v>
      </c>
      <c r="D29" s="37">
        <v>274243</v>
      </c>
      <c r="E29" s="38">
        <v>5.2850909386050464E-2</v>
      </c>
      <c r="G29" s="33"/>
      <c r="H29" s="46"/>
      <c r="I29" s="46"/>
      <c r="J29" s="41"/>
      <c r="K29" s="41"/>
    </row>
    <row r="30" spans="1:11" x14ac:dyDescent="0.15">
      <c r="J30" s="41"/>
      <c r="K30" s="41"/>
    </row>
    <row r="31" spans="1:11" x14ac:dyDescent="0.15">
      <c r="J31" s="41"/>
      <c r="K31" s="41"/>
    </row>
    <row r="32" spans="1:11" x14ac:dyDescent="0.15">
      <c r="H32" s="34">
        <f>SUM(H22:H31)</f>
        <v>5463236.0218000002</v>
      </c>
      <c r="I32" s="34">
        <f>SUM(I22:I31)</f>
        <v>5463236.0218000002</v>
      </c>
      <c r="J32" s="42">
        <f>H32-I32</f>
        <v>0</v>
      </c>
      <c r="K32" s="41" t="s">
        <v>352</v>
      </c>
    </row>
  </sheetData>
  <phoneticPr fontId="18"/>
  <pageMargins left="0.70866141732283472" right="0.70866141732283472" top="0.74803149606299213" bottom="0.74803149606299213" header="0.31496062992125984" footer="0.31496062992125984"/>
  <pageSetup paperSize="9" scale="27" orientation="portrait" horizontalDpi="360" verticalDpi="36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5</vt:i4>
      </vt:variant>
    </vt:vector>
  </HeadingPairs>
  <TitlesOfParts>
    <vt:vector size="5" baseType="lpstr">
      <vt:lpstr>【図解】見える化・具体的手順（SBI証券）</vt:lpstr>
      <vt:lpstr>【A】SBI証券データ貼付方法</vt:lpstr>
      <vt:lpstr>【B】コード表（自作）</vt:lpstr>
      <vt:lpstr>【C】データベース（自作）</vt:lpstr>
      <vt:lpstr>【D】見える化(自作）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coji</cp:lastModifiedBy>
  <cp:lastPrinted>2021-08-04T04:46:48Z</cp:lastPrinted>
  <dcterms:created xsi:type="dcterms:W3CDTF">2021-02-17T20:36:39Z</dcterms:created>
  <dcterms:modified xsi:type="dcterms:W3CDTF">2022-06-12T22:27:45Z</dcterms:modified>
</cp:coreProperties>
</file>