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●●●持ち出し分●戻すこと\20211101 ▼ブログ用▼\202109 【資産運用】ブログ用\"/>
    </mc:Choice>
  </mc:AlternateContent>
  <xr:revisionPtr revIDLastSave="0" documentId="13_ncr:1_{90E07C0A-28CE-4190-9DE7-1145BBEB4F6A}" xr6:coauthVersionLast="47" xr6:coauthVersionMax="47" xr10:uidLastSave="{00000000-0000-0000-0000-000000000000}"/>
  <bookViews>
    <workbookView xWindow="11715" yWindow="3150" windowWidth="21765" windowHeight="13245" tabRatio="809" firstSheet="1" activeTab="3" xr2:uid="{00000000-000D-0000-FFFF-FFFF00000000}"/>
  </bookViews>
  <sheets>
    <sheet name="【図解】見える化・具体的手順（3社合体分）" sheetId="83" r:id="rId1"/>
    <sheet name="【B】コード表（自作）" sheetId="76" r:id="rId2"/>
    <sheet name="【C】データベース（自作）" sheetId="71" r:id="rId3"/>
    <sheet name="【D】見える化(3証券・合体分）" sheetId="74" r:id="rId4"/>
    <sheet name="【使用例-1】見える化(証券会社・毎）" sheetId="81" r:id="rId5"/>
    <sheet name="【使用例-2】見える化(アセット別・金融機関別）" sheetId="82" r:id="rId6"/>
  </sheets>
  <definedNames>
    <definedName name="_xlnm._FilterDatabase" localSheetId="2" hidden="1">'【C】データベース（自作）'!$A$1:$AZ$403</definedName>
    <definedName name="_xlnm._FilterDatabase">#REF!</definedName>
    <definedName name="_xlnm.Criteria" localSheetId="2">'【C】データベース（自作）'!#REF!</definedName>
  </definedNames>
  <calcPr calcId="191029"/>
  <pivotCaches>
    <pivotCache cacheId="25" r:id="rId7"/>
    <pivotCache cacheId="3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59" i="71" l="1"/>
  <c r="AP59" i="71"/>
  <c r="AZ61" i="71"/>
  <c r="AY61" i="71"/>
  <c r="AX61" i="71"/>
  <c r="AW61" i="71"/>
  <c r="AV61" i="71"/>
  <c r="AZ60" i="71"/>
  <c r="AY60" i="71"/>
  <c r="AX60" i="71"/>
  <c r="AW60" i="71"/>
  <c r="AV60" i="71"/>
  <c r="AZ59" i="71"/>
  <c r="AY59" i="71"/>
  <c r="AX59" i="71"/>
  <c r="AW59" i="71"/>
  <c r="AV59" i="71"/>
  <c r="AZ58" i="71"/>
  <c r="AY58" i="71"/>
  <c r="AX58" i="71"/>
  <c r="AW58" i="71"/>
  <c r="AV58" i="71"/>
  <c r="AZ57" i="71"/>
  <c r="AY57" i="71"/>
  <c r="AX57" i="71"/>
  <c r="AW57" i="71"/>
  <c r="AV57" i="71"/>
  <c r="AZ56" i="71"/>
  <c r="AY56" i="71"/>
  <c r="AX56" i="71"/>
  <c r="AW56" i="71"/>
  <c r="AV56" i="71"/>
  <c r="AZ55" i="71"/>
  <c r="AY55" i="71"/>
  <c r="AX55" i="71"/>
  <c r="AW55" i="71"/>
  <c r="AV55" i="71"/>
  <c r="AZ54" i="71"/>
  <c r="AY54" i="71"/>
  <c r="AX54" i="71"/>
  <c r="AW54" i="71"/>
  <c r="AV54" i="71"/>
  <c r="AZ53" i="71"/>
  <c r="AY53" i="71"/>
  <c r="AX53" i="71"/>
  <c r="AW53" i="71"/>
  <c r="AV53" i="71"/>
  <c r="AZ52" i="71"/>
  <c r="AY52" i="71"/>
  <c r="AX52" i="71"/>
  <c r="AW52" i="71"/>
  <c r="AV52" i="71"/>
  <c r="AZ51" i="71"/>
  <c r="AY51" i="71"/>
  <c r="AX51" i="71"/>
  <c r="AW51" i="71"/>
  <c r="AV51" i="71"/>
  <c r="AZ50" i="71"/>
  <c r="AY50" i="71"/>
  <c r="AX50" i="71"/>
  <c r="AW50" i="71"/>
  <c r="AV50" i="71"/>
  <c r="AZ10" i="71"/>
  <c r="AY10" i="71"/>
  <c r="AX10" i="71"/>
  <c r="AW10" i="71"/>
  <c r="AV10" i="71"/>
  <c r="AZ9" i="71"/>
  <c r="AY9" i="71"/>
  <c r="AX9" i="71"/>
  <c r="AW9" i="71"/>
  <c r="AV9" i="71"/>
  <c r="AZ8" i="71"/>
  <c r="AY8" i="71"/>
  <c r="AX8" i="71"/>
  <c r="AW8" i="71"/>
  <c r="AV8" i="71"/>
  <c r="AZ7" i="71"/>
  <c r="AY7" i="71"/>
  <c r="AX7" i="71"/>
  <c r="AW7" i="71"/>
  <c r="AV7" i="71"/>
  <c r="AZ6" i="71"/>
  <c r="AY6" i="71"/>
  <c r="AX6" i="71"/>
  <c r="AW6" i="71"/>
  <c r="AV6" i="71"/>
  <c r="AZ5" i="71"/>
  <c r="AY5" i="71"/>
  <c r="AX5" i="71"/>
  <c r="AW5" i="71"/>
  <c r="AV5" i="71"/>
  <c r="AZ4" i="71"/>
  <c r="AY4" i="71"/>
  <c r="AX4" i="71"/>
  <c r="AW4" i="71"/>
  <c r="AV4" i="71"/>
  <c r="AZ3" i="71"/>
  <c r="AY3" i="71"/>
  <c r="AX3" i="71"/>
  <c r="AW3" i="71"/>
  <c r="AV3" i="71"/>
  <c r="AD61" i="71"/>
  <c r="AD60" i="71"/>
  <c r="AD58" i="71"/>
  <c r="AD57" i="71"/>
  <c r="AD56" i="71"/>
  <c r="AD55" i="71"/>
  <c r="AD54" i="71"/>
  <c r="AD53" i="71"/>
  <c r="AD52" i="71"/>
  <c r="AD51" i="71"/>
  <c r="AD50" i="71"/>
  <c r="AD10" i="71"/>
  <c r="AD9" i="71"/>
  <c r="AD8" i="71"/>
  <c r="AD7" i="71"/>
  <c r="AD6" i="71"/>
  <c r="AD5" i="71"/>
  <c r="AD4" i="71"/>
  <c r="AD3" i="71"/>
  <c r="AR49" i="71"/>
  <c r="AQ49" i="71"/>
  <c r="AP49" i="71"/>
  <c r="AO49" i="71"/>
  <c r="AN49" i="71"/>
  <c r="AM49" i="71"/>
  <c r="AL49" i="71"/>
  <c r="AK49" i="71"/>
  <c r="AJ49" i="71"/>
  <c r="AI49" i="71"/>
  <c r="AH49" i="71"/>
  <c r="AG49" i="71"/>
  <c r="AF49" i="71"/>
  <c r="AE49" i="71"/>
  <c r="AC49" i="71"/>
  <c r="AB49" i="71"/>
  <c r="AR48" i="71"/>
  <c r="AQ48" i="71"/>
  <c r="AP48" i="71"/>
  <c r="AO48" i="71"/>
  <c r="AN48" i="71"/>
  <c r="AM48" i="71"/>
  <c r="AL48" i="71"/>
  <c r="AK48" i="71"/>
  <c r="AJ48" i="71"/>
  <c r="AI48" i="71"/>
  <c r="AH48" i="71"/>
  <c r="AG48" i="71"/>
  <c r="AF48" i="71"/>
  <c r="AE48" i="71"/>
  <c r="AC48" i="71"/>
  <c r="AB48" i="71"/>
  <c r="AR47" i="71"/>
  <c r="AQ47" i="71"/>
  <c r="AP47" i="71"/>
  <c r="AO47" i="71"/>
  <c r="AN47" i="71"/>
  <c r="AM47" i="71"/>
  <c r="AL47" i="71"/>
  <c r="AK47" i="71"/>
  <c r="AJ47" i="71"/>
  <c r="AI47" i="71"/>
  <c r="AH47" i="71"/>
  <c r="AG47" i="71"/>
  <c r="AF47" i="71"/>
  <c r="AE47" i="71"/>
  <c r="AC47" i="71"/>
  <c r="AB47" i="71"/>
  <c r="AR46" i="71"/>
  <c r="AQ46" i="71"/>
  <c r="AP46" i="71"/>
  <c r="AO46" i="71"/>
  <c r="AN46" i="71"/>
  <c r="AM46" i="71"/>
  <c r="AL46" i="71"/>
  <c r="AK46" i="71"/>
  <c r="AJ46" i="71"/>
  <c r="AI46" i="71"/>
  <c r="AH46" i="71"/>
  <c r="AG46" i="71"/>
  <c r="AF46" i="71"/>
  <c r="AE46" i="71"/>
  <c r="AC46" i="71"/>
  <c r="AB46" i="71"/>
  <c r="AR45" i="71"/>
  <c r="AQ45" i="71"/>
  <c r="AP45" i="71"/>
  <c r="AO45" i="71"/>
  <c r="AN45" i="71"/>
  <c r="AM45" i="71"/>
  <c r="AL45" i="71"/>
  <c r="AK45" i="71"/>
  <c r="AJ45" i="71"/>
  <c r="AI45" i="71"/>
  <c r="AH45" i="71"/>
  <c r="AG45" i="71"/>
  <c r="AF45" i="71"/>
  <c r="AE45" i="71"/>
  <c r="AC45" i="71"/>
  <c r="AB45" i="71"/>
  <c r="AR44" i="71"/>
  <c r="AQ44" i="71"/>
  <c r="AP44" i="71"/>
  <c r="AO44" i="71"/>
  <c r="AN44" i="71"/>
  <c r="AM44" i="71"/>
  <c r="AL44" i="71"/>
  <c r="AK44" i="71"/>
  <c r="AJ44" i="71"/>
  <c r="AI44" i="71"/>
  <c r="AH44" i="71"/>
  <c r="AG44" i="71"/>
  <c r="AF44" i="71"/>
  <c r="AE44" i="71"/>
  <c r="AC44" i="71"/>
  <c r="AB44" i="71"/>
  <c r="AR43" i="71"/>
  <c r="AQ43" i="71"/>
  <c r="AP43" i="71"/>
  <c r="AO43" i="71"/>
  <c r="AN43" i="71"/>
  <c r="AM43" i="71"/>
  <c r="AL43" i="71"/>
  <c r="AK43" i="71"/>
  <c r="AJ43" i="71"/>
  <c r="AI43" i="71"/>
  <c r="AH43" i="71"/>
  <c r="AG43" i="71"/>
  <c r="AF43" i="71"/>
  <c r="AE43" i="71"/>
  <c r="AC43" i="71"/>
  <c r="AB43" i="71"/>
  <c r="AR42" i="71"/>
  <c r="AQ42" i="71"/>
  <c r="AP42" i="71"/>
  <c r="AO42" i="71"/>
  <c r="AN42" i="71"/>
  <c r="AM42" i="71"/>
  <c r="AL42" i="71"/>
  <c r="AK42" i="71"/>
  <c r="AJ42" i="71"/>
  <c r="AI42" i="71"/>
  <c r="AH42" i="71"/>
  <c r="AG42" i="71"/>
  <c r="AF42" i="71"/>
  <c r="AE42" i="71"/>
  <c r="AC42" i="71"/>
  <c r="AB42" i="71"/>
  <c r="AR41" i="71"/>
  <c r="AQ41" i="71"/>
  <c r="AP41" i="71"/>
  <c r="AO41" i="71"/>
  <c r="AN41" i="71"/>
  <c r="AM41" i="71"/>
  <c r="AL41" i="71"/>
  <c r="AK41" i="71"/>
  <c r="AJ41" i="71"/>
  <c r="AI41" i="71"/>
  <c r="AH41" i="71"/>
  <c r="AG41" i="71"/>
  <c r="AF41" i="71"/>
  <c r="AE41" i="71"/>
  <c r="AC41" i="71"/>
  <c r="AB41" i="71"/>
  <c r="AR40" i="71"/>
  <c r="AQ40" i="71"/>
  <c r="AP40" i="71"/>
  <c r="AO40" i="71"/>
  <c r="AN40" i="71"/>
  <c r="AM40" i="71"/>
  <c r="AL40" i="71"/>
  <c r="AK40" i="71"/>
  <c r="AJ40" i="71"/>
  <c r="AI40" i="71"/>
  <c r="AH40" i="71"/>
  <c r="AG40" i="71"/>
  <c r="AF40" i="71"/>
  <c r="AE40" i="71"/>
  <c r="AC40" i="71"/>
  <c r="AB40" i="71"/>
  <c r="AR39" i="71"/>
  <c r="AQ39" i="71"/>
  <c r="AP39" i="71"/>
  <c r="AO39" i="71"/>
  <c r="AN39" i="71"/>
  <c r="AM39" i="71"/>
  <c r="AL39" i="71"/>
  <c r="AK39" i="71"/>
  <c r="AJ39" i="71"/>
  <c r="AI39" i="71"/>
  <c r="AH39" i="71"/>
  <c r="AG39" i="71"/>
  <c r="AF39" i="71"/>
  <c r="AE39" i="71"/>
  <c r="AC39" i="71"/>
  <c r="AB39" i="71"/>
  <c r="AR38" i="71"/>
  <c r="AQ38" i="71"/>
  <c r="AP38" i="71"/>
  <c r="AO38" i="71"/>
  <c r="AN38" i="71"/>
  <c r="AM38" i="71"/>
  <c r="AL38" i="71"/>
  <c r="AK38" i="71"/>
  <c r="AJ38" i="71"/>
  <c r="AI38" i="71"/>
  <c r="AH38" i="71"/>
  <c r="AG38" i="71"/>
  <c r="AF38" i="71"/>
  <c r="AE38" i="71"/>
  <c r="AC38" i="71"/>
  <c r="AB38" i="71"/>
  <c r="AR37" i="71"/>
  <c r="AQ37" i="71"/>
  <c r="AP37" i="71"/>
  <c r="AO37" i="71"/>
  <c r="AN37" i="71"/>
  <c r="AM37" i="71"/>
  <c r="AL37" i="71"/>
  <c r="AK37" i="71"/>
  <c r="AJ37" i="71"/>
  <c r="AI37" i="71"/>
  <c r="AH37" i="71"/>
  <c r="AG37" i="71"/>
  <c r="AF37" i="71"/>
  <c r="AE37" i="71"/>
  <c r="AC37" i="71"/>
  <c r="AB37" i="71"/>
  <c r="AR36" i="71"/>
  <c r="AQ36" i="71"/>
  <c r="AP36" i="71"/>
  <c r="AO36" i="71"/>
  <c r="AN36" i="71"/>
  <c r="AM36" i="71"/>
  <c r="AL36" i="71"/>
  <c r="AK36" i="71"/>
  <c r="AJ36" i="71"/>
  <c r="AI36" i="71"/>
  <c r="AH36" i="71"/>
  <c r="AG36" i="71"/>
  <c r="AF36" i="71"/>
  <c r="AE36" i="71"/>
  <c r="AC36" i="71"/>
  <c r="AB36" i="71"/>
  <c r="AR35" i="71"/>
  <c r="AQ35" i="71"/>
  <c r="AP35" i="71"/>
  <c r="AO35" i="71"/>
  <c r="AN35" i="71"/>
  <c r="AM35" i="71"/>
  <c r="AL35" i="71"/>
  <c r="AK35" i="71"/>
  <c r="AJ35" i="71"/>
  <c r="AI35" i="71"/>
  <c r="AH35" i="71"/>
  <c r="AG35" i="71"/>
  <c r="AF35" i="71"/>
  <c r="AE35" i="71"/>
  <c r="AC35" i="71"/>
  <c r="AB35" i="71"/>
  <c r="AR34" i="71"/>
  <c r="AQ34" i="71"/>
  <c r="AP34" i="71"/>
  <c r="AO34" i="71"/>
  <c r="AN34" i="71"/>
  <c r="AM34" i="71"/>
  <c r="AL34" i="71"/>
  <c r="AK34" i="71"/>
  <c r="AJ34" i="71"/>
  <c r="AI34" i="71"/>
  <c r="AH34" i="71"/>
  <c r="AG34" i="71"/>
  <c r="AF34" i="71"/>
  <c r="AE34" i="71"/>
  <c r="AC34" i="71"/>
  <c r="AB34" i="71"/>
  <c r="AR33" i="71"/>
  <c r="AQ33" i="71"/>
  <c r="AP33" i="71"/>
  <c r="AO33" i="71"/>
  <c r="AN33" i="71"/>
  <c r="AM33" i="71"/>
  <c r="AL33" i="71"/>
  <c r="AK33" i="71"/>
  <c r="AJ33" i="71"/>
  <c r="AI33" i="71"/>
  <c r="AH33" i="71"/>
  <c r="AG33" i="71"/>
  <c r="AF33" i="71"/>
  <c r="AE33" i="71"/>
  <c r="AC33" i="71"/>
  <c r="AB33" i="71"/>
  <c r="AR32" i="71"/>
  <c r="AQ32" i="71"/>
  <c r="AP32" i="71"/>
  <c r="AO32" i="71"/>
  <c r="AN32" i="71"/>
  <c r="AM32" i="71"/>
  <c r="AL32" i="71"/>
  <c r="AK32" i="71"/>
  <c r="AJ32" i="71"/>
  <c r="AI32" i="71"/>
  <c r="AH32" i="71"/>
  <c r="AG32" i="71"/>
  <c r="AF32" i="71"/>
  <c r="AE32" i="71"/>
  <c r="AC32" i="71"/>
  <c r="AB32" i="71"/>
  <c r="AR31" i="71"/>
  <c r="AQ31" i="71"/>
  <c r="AP31" i="71"/>
  <c r="AO31" i="71"/>
  <c r="AN31" i="71"/>
  <c r="AM31" i="71"/>
  <c r="AL31" i="71"/>
  <c r="AK31" i="71"/>
  <c r="AJ31" i="71"/>
  <c r="AI31" i="71"/>
  <c r="AH31" i="71"/>
  <c r="AG31" i="71"/>
  <c r="AF31" i="71"/>
  <c r="AE31" i="71"/>
  <c r="AC31" i="71"/>
  <c r="AB31" i="71"/>
  <c r="AR30" i="71"/>
  <c r="AQ30" i="71"/>
  <c r="AP30" i="71"/>
  <c r="AO30" i="71"/>
  <c r="AN30" i="71"/>
  <c r="AM30" i="71"/>
  <c r="AL30" i="71"/>
  <c r="AK30" i="71"/>
  <c r="AJ30" i="71"/>
  <c r="AI30" i="71"/>
  <c r="AH30" i="71"/>
  <c r="AG30" i="71"/>
  <c r="AF30" i="71"/>
  <c r="AE30" i="71"/>
  <c r="AC30" i="71"/>
  <c r="AB30" i="71"/>
  <c r="AR29" i="71"/>
  <c r="AQ29" i="71"/>
  <c r="AP29" i="71"/>
  <c r="AO29" i="71"/>
  <c r="AN29" i="71"/>
  <c r="AM29" i="71"/>
  <c r="AL29" i="71"/>
  <c r="AK29" i="71"/>
  <c r="AJ29" i="71"/>
  <c r="AI29" i="71"/>
  <c r="AH29" i="71"/>
  <c r="AG29" i="71"/>
  <c r="AF29" i="71"/>
  <c r="AE29" i="71"/>
  <c r="AC29" i="71"/>
  <c r="AB29" i="71"/>
  <c r="AR28" i="71"/>
  <c r="AQ28" i="71"/>
  <c r="AP28" i="71"/>
  <c r="AO28" i="71"/>
  <c r="AN28" i="71"/>
  <c r="AM28" i="71"/>
  <c r="AL28" i="71"/>
  <c r="AK28" i="71"/>
  <c r="AJ28" i="71"/>
  <c r="AI28" i="71"/>
  <c r="AH28" i="71"/>
  <c r="AG28" i="71"/>
  <c r="AF28" i="71"/>
  <c r="AE28" i="71"/>
  <c r="AC28" i="71"/>
  <c r="AB28" i="71"/>
  <c r="AR27" i="71"/>
  <c r="AQ27" i="71"/>
  <c r="AP27" i="71"/>
  <c r="AO27" i="71"/>
  <c r="AN27" i="71"/>
  <c r="AM27" i="71"/>
  <c r="AL27" i="71"/>
  <c r="AK27" i="71"/>
  <c r="AJ27" i="71"/>
  <c r="AI27" i="71"/>
  <c r="AH27" i="71"/>
  <c r="AG27" i="71"/>
  <c r="AF27" i="71"/>
  <c r="AE27" i="71"/>
  <c r="AC27" i="71"/>
  <c r="AB27" i="71"/>
  <c r="AR26" i="71"/>
  <c r="AQ26" i="71"/>
  <c r="AP26" i="71"/>
  <c r="AO26" i="71"/>
  <c r="AN26" i="71"/>
  <c r="AM26" i="71"/>
  <c r="AL26" i="71"/>
  <c r="AK26" i="71"/>
  <c r="AJ26" i="71"/>
  <c r="AI26" i="71"/>
  <c r="AH26" i="71"/>
  <c r="AG26" i="71"/>
  <c r="AF26" i="71"/>
  <c r="AE26" i="71"/>
  <c r="AC26" i="71"/>
  <c r="AB26" i="71"/>
  <c r="AR25" i="71"/>
  <c r="AQ25" i="71"/>
  <c r="AP25" i="71"/>
  <c r="AO25" i="71"/>
  <c r="AN25" i="71"/>
  <c r="AM25" i="71"/>
  <c r="AL25" i="71"/>
  <c r="AK25" i="71"/>
  <c r="AJ25" i="71"/>
  <c r="AI25" i="71"/>
  <c r="AH25" i="71"/>
  <c r="AG25" i="71"/>
  <c r="AF25" i="71"/>
  <c r="AE25" i="71"/>
  <c r="AC25" i="71"/>
  <c r="AB25" i="71"/>
  <c r="AR24" i="71"/>
  <c r="AQ24" i="71"/>
  <c r="AP24" i="71"/>
  <c r="AO24" i="71"/>
  <c r="AN24" i="71"/>
  <c r="AM24" i="71"/>
  <c r="AL24" i="71"/>
  <c r="AK24" i="71"/>
  <c r="AJ24" i="71"/>
  <c r="AI24" i="71"/>
  <c r="AH24" i="71"/>
  <c r="AG24" i="71"/>
  <c r="AF24" i="71"/>
  <c r="AE24" i="71"/>
  <c r="AC24" i="71"/>
  <c r="AB24" i="71"/>
  <c r="AR23" i="71"/>
  <c r="AQ23" i="71"/>
  <c r="AP23" i="71"/>
  <c r="AO23" i="71"/>
  <c r="AN23" i="71"/>
  <c r="AM23" i="71"/>
  <c r="AL23" i="71"/>
  <c r="AK23" i="71"/>
  <c r="AJ23" i="71"/>
  <c r="AI23" i="71"/>
  <c r="AH23" i="71"/>
  <c r="AG23" i="71"/>
  <c r="AF23" i="71"/>
  <c r="AE23" i="71"/>
  <c r="AC23" i="71"/>
  <c r="AB23" i="71"/>
  <c r="AR22" i="71"/>
  <c r="AQ22" i="71"/>
  <c r="AP22" i="71"/>
  <c r="AO22" i="71"/>
  <c r="AN22" i="71"/>
  <c r="AM22" i="71"/>
  <c r="AL22" i="71"/>
  <c r="AK22" i="71"/>
  <c r="AJ22" i="71"/>
  <c r="AI22" i="71"/>
  <c r="AH22" i="71"/>
  <c r="AG22" i="71"/>
  <c r="AF22" i="71"/>
  <c r="AE22" i="71"/>
  <c r="AC22" i="71"/>
  <c r="AB22" i="71"/>
  <c r="AR21" i="71"/>
  <c r="AQ21" i="71"/>
  <c r="AP21" i="71"/>
  <c r="AO21" i="71"/>
  <c r="AN21" i="71"/>
  <c r="AM21" i="71"/>
  <c r="AL21" i="71"/>
  <c r="AK21" i="71"/>
  <c r="AJ21" i="71"/>
  <c r="AI21" i="71"/>
  <c r="AH21" i="71"/>
  <c r="AG21" i="71"/>
  <c r="AF21" i="71"/>
  <c r="AE21" i="71"/>
  <c r="AC21" i="71"/>
  <c r="AB21" i="71"/>
  <c r="AR20" i="71"/>
  <c r="AQ20" i="71"/>
  <c r="AP20" i="71"/>
  <c r="AO20" i="71"/>
  <c r="AN20" i="71"/>
  <c r="AM20" i="71"/>
  <c r="AL20" i="71"/>
  <c r="AK20" i="71"/>
  <c r="AJ20" i="71"/>
  <c r="AI20" i="71"/>
  <c r="AH20" i="71"/>
  <c r="AG20" i="71"/>
  <c r="AF20" i="71"/>
  <c r="AE20" i="71"/>
  <c r="AC20" i="71"/>
  <c r="AB20" i="71"/>
  <c r="AR19" i="71"/>
  <c r="AQ19" i="71"/>
  <c r="AP19" i="71"/>
  <c r="AO19" i="71"/>
  <c r="AN19" i="71"/>
  <c r="AM19" i="71"/>
  <c r="AL19" i="71"/>
  <c r="AK19" i="71"/>
  <c r="AJ19" i="71"/>
  <c r="AI19" i="71"/>
  <c r="AH19" i="71"/>
  <c r="AG19" i="71"/>
  <c r="AF19" i="71"/>
  <c r="AE19" i="71"/>
  <c r="AC19" i="71"/>
  <c r="AB19" i="71"/>
  <c r="AR18" i="71"/>
  <c r="AQ18" i="71"/>
  <c r="AP18" i="71"/>
  <c r="AO18" i="71"/>
  <c r="AN18" i="71"/>
  <c r="AM18" i="71"/>
  <c r="AL18" i="71"/>
  <c r="AK18" i="71"/>
  <c r="AJ18" i="71"/>
  <c r="AI18" i="71"/>
  <c r="AH18" i="71"/>
  <c r="AG18" i="71"/>
  <c r="AF18" i="71"/>
  <c r="AE18" i="71"/>
  <c r="AC18" i="71"/>
  <c r="AB18" i="71"/>
  <c r="AR17" i="71"/>
  <c r="AQ17" i="71"/>
  <c r="AP17" i="71"/>
  <c r="AO17" i="71"/>
  <c r="AN17" i="71"/>
  <c r="AM17" i="71"/>
  <c r="AL17" i="71"/>
  <c r="AK17" i="71"/>
  <c r="AJ17" i="71"/>
  <c r="AI17" i="71"/>
  <c r="AH17" i="71"/>
  <c r="AG17" i="71"/>
  <c r="AF17" i="71"/>
  <c r="AE17" i="71"/>
  <c r="AC17" i="71"/>
  <c r="AB17" i="71"/>
  <c r="AR16" i="71"/>
  <c r="AQ16" i="71"/>
  <c r="AP16" i="71"/>
  <c r="AO16" i="71"/>
  <c r="AN16" i="71"/>
  <c r="AM16" i="71"/>
  <c r="AL16" i="71"/>
  <c r="AK16" i="71"/>
  <c r="AJ16" i="71"/>
  <c r="AI16" i="71"/>
  <c r="AH16" i="71"/>
  <c r="AG16" i="71"/>
  <c r="AF16" i="71"/>
  <c r="AE16" i="71"/>
  <c r="AC16" i="71"/>
  <c r="AB16" i="71"/>
  <c r="AR15" i="71"/>
  <c r="AQ15" i="71"/>
  <c r="AP15" i="71"/>
  <c r="AO15" i="71"/>
  <c r="AN15" i="71"/>
  <c r="AM15" i="71"/>
  <c r="AL15" i="71"/>
  <c r="AK15" i="71"/>
  <c r="AJ15" i="71"/>
  <c r="AI15" i="71"/>
  <c r="AH15" i="71"/>
  <c r="AG15" i="71"/>
  <c r="AF15" i="71"/>
  <c r="AE15" i="71"/>
  <c r="AC15" i="71"/>
  <c r="AB15" i="71"/>
  <c r="AR14" i="71"/>
  <c r="AQ14" i="71"/>
  <c r="AP14" i="71"/>
  <c r="AO14" i="71"/>
  <c r="AN14" i="71"/>
  <c r="AM14" i="71"/>
  <c r="AL14" i="71"/>
  <c r="AK14" i="71"/>
  <c r="AJ14" i="71"/>
  <c r="AI14" i="71"/>
  <c r="AH14" i="71"/>
  <c r="AG14" i="71"/>
  <c r="AF14" i="71"/>
  <c r="AE14" i="71"/>
  <c r="AC14" i="71"/>
  <c r="AB14" i="71"/>
  <c r="AR13" i="71"/>
  <c r="AQ13" i="71"/>
  <c r="AP13" i="71"/>
  <c r="AO13" i="71"/>
  <c r="AN13" i="71"/>
  <c r="AM13" i="71"/>
  <c r="AL13" i="71"/>
  <c r="AK13" i="71"/>
  <c r="AJ13" i="71"/>
  <c r="AI13" i="71"/>
  <c r="AH13" i="71"/>
  <c r="AG13" i="71"/>
  <c r="AF13" i="71"/>
  <c r="AE13" i="71"/>
  <c r="AC13" i="71"/>
  <c r="AB13" i="71"/>
  <c r="AR12" i="71"/>
  <c r="AQ12" i="71"/>
  <c r="AP12" i="71"/>
  <c r="AO12" i="71"/>
  <c r="AN12" i="71"/>
  <c r="AM12" i="71"/>
  <c r="AL12" i="71"/>
  <c r="AK12" i="71"/>
  <c r="AJ12" i="71"/>
  <c r="AI12" i="71"/>
  <c r="AH12" i="71"/>
  <c r="AG12" i="71"/>
  <c r="AF12" i="71"/>
  <c r="AE12" i="71"/>
  <c r="AC12" i="71"/>
  <c r="AB12" i="71"/>
  <c r="AR11" i="71"/>
  <c r="AQ11" i="71"/>
  <c r="AP11" i="71"/>
  <c r="AO11" i="71"/>
  <c r="AN11" i="71"/>
  <c r="AM11" i="71"/>
  <c r="AL11" i="71"/>
  <c r="AK11" i="71"/>
  <c r="AJ11" i="71"/>
  <c r="AI11" i="71"/>
  <c r="AH11" i="71"/>
  <c r="AG11" i="71"/>
  <c r="AF11" i="71"/>
  <c r="AE11" i="71"/>
  <c r="AC11" i="71"/>
  <c r="AB11" i="71"/>
  <c r="AS9" i="71"/>
  <c r="AS8" i="71"/>
  <c r="AP7" i="71"/>
  <c r="AS7" i="71" s="1"/>
  <c r="AP6" i="71"/>
  <c r="AS6" i="71" s="1"/>
  <c r="AS4" i="71"/>
  <c r="AP3" i="71"/>
  <c r="AS3" i="71" s="1"/>
  <c r="H17" i="74"/>
  <c r="AZ11" i="71" l="1"/>
  <c r="AY11" i="71"/>
  <c r="AX11" i="71"/>
  <c r="AW11" i="71"/>
  <c r="AV11" i="71"/>
  <c r="AD11" i="71"/>
  <c r="AZ12" i="71"/>
  <c r="AY12" i="71"/>
  <c r="AX12" i="71"/>
  <c r="AW12" i="71"/>
  <c r="AV12" i="71"/>
  <c r="AD12" i="71"/>
  <c r="AS12" i="71"/>
  <c r="AZ13" i="71"/>
  <c r="AY13" i="71"/>
  <c r="AX13" i="71"/>
  <c r="AW13" i="71"/>
  <c r="AV13" i="71"/>
  <c r="AD13" i="71"/>
  <c r="AZ14" i="71"/>
  <c r="AY14" i="71"/>
  <c r="AX14" i="71"/>
  <c r="AW14" i="71"/>
  <c r="AV14" i="71"/>
  <c r="AD14" i="71"/>
  <c r="AS14" i="71"/>
  <c r="AZ15" i="71"/>
  <c r="AY15" i="71"/>
  <c r="AX15" i="71"/>
  <c r="AW15" i="71"/>
  <c r="AV15" i="71"/>
  <c r="AD15" i="71"/>
  <c r="AZ16" i="71"/>
  <c r="AY16" i="71"/>
  <c r="AX16" i="71"/>
  <c r="AW16" i="71"/>
  <c r="AV16" i="71"/>
  <c r="AD16" i="71"/>
  <c r="AS16" i="71"/>
  <c r="AZ17" i="71"/>
  <c r="AY17" i="71"/>
  <c r="AX17" i="71"/>
  <c r="AW17" i="71"/>
  <c r="AV17" i="71"/>
  <c r="AD17" i="71"/>
  <c r="AZ18" i="71"/>
  <c r="AY18" i="71"/>
  <c r="AX18" i="71"/>
  <c r="AW18" i="71"/>
  <c r="AV18" i="71"/>
  <c r="AD18" i="71"/>
  <c r="AS18" i="71"/>
  <c r="AZ19" i="71"/>
  <c r="AY19" i="71"/>
  <c r="AX19" i="71"/>
  <c r="AW19" i="71"/>
  <c r="AV19" i="71"/>
  <c r="AD19" i="71"/>
  <c r="AZ20" i="71"/>
  <c r="AY20" i="71"/>
  <c r="AX20" i="71"/>
  <c r="AW20" i="71"/>
  <c r="AV20" i="71"/>
  <c r="AD20" i="71"/>
  <c r="AS20" i="71"/>
  <c r="AZ21" i="71"/>
  <c r="AY21" i="71"/>
  <c r="AX21" i="71"/>
  <c r="AW21" i="71"/>
  <c r="AV21" i="71"/>
  <c r="AD21" i="71"/>
  <c r="AZ22" i="71"/>
  <c r="AY22" i="71"/>
  <c r="AX22" i="71"/>
  <c r="AW22" i="71"/>
  <c r="AV22" i="71"/>
  <c r="AD22" i="71"/>
  <c r="AS22" i="71"/>
  <c r="AZ23" i="71"/>
  <c r="AY23" i="71"/>
  <c r="AX23" i="71"/>
  <c r="AW23" i="71"/>
  <c r="AV23" i="71"/>
  <c r="AD23" i="71"/>
  <c r="AZ24" i="71"/>
  <c r="AY24" i="71"/>
  <c r="AX24" i="71"/>
  <c r="AW24" i="71"/>
  <c r="AV24" i="71"/>
  <c r="AD24" i="71"/>
  <c r="AS24" i="71"/>
  <c r="AZ25" i="71"/>
  <c r="AY25" i="71"/>
  <c r="AX25" i="71"/>
  <c r="AW25" i="71"/>
  <c r="AV25" i="71"/>
  <c r="AD25" i="71"/>
  <c r="AZ26" i="71"/>
  <c r="AY26" i="71"/>
  <c r="AX26" i="71"/>
  <c r="AW26" i="71"/>
  <c r="AV26" i="71"/>
  <c r="AD26" i="71"/>
  <c r="AZ27" i="71"/>
  <c r="AY27" i="71"/>
  <c r="AX27" i="71"/>
  <c r="AW27" i="71"/>
  <c r="AV27" i="71"/>
  <c r="AD27" i="71"/>
  <c r="AS27" i="71"/>
  <c r="AZ28" i="71"/>
  <c r="AY28" i="71"/>
  <c r="AX28" i="71"/>
  <c r="AW28" i="71"/>
  <c r="AV28" i="71"/>
  <c r="AD28" i="71"/>
  <c r="AZ29" i="71"/>
  <c r="AY29" i="71"/>
  <c r="AX29" i="71"/>
  <c r="AW29" i="71"/>
  <c r="AV29" i="71"/>
  <c r="AD29" i="71"/>
  <c r="AS29" i="71"/>
  <c r="AZ30" i="71"/>
  <c r="AY30" i="71"/>
  <c r="AX30" i="71"/>
  <c r="AW30" i="71"/>
  <c r="AV30" i="71"/>
  <c r="AD30" i="71"/>
  <c r="AZ31" i="71"/>
  <c r="AY31" i="71"/>
  <c r="AX31" i="71"/>
  <c r="AW31" i="71"/>
  <c r="AV31" i="71"/>
  <c r="AD31" i="71"/>
  <c r="AS31" i="71"/>
  <c r="AZ32" i="71"/>
  <c r="AY32" i="71"/>
  <c r="AX32" i="71"/>
  <c r="AW32" i="71"/>
  <c r="AV32" i="71"/>
  <c r="AD32" i="71"/>
  <c r="AZ33" i="71"/>
  <c r="AY33" i="71"/>
  <c r="AX33" i="71"/>
  <c r="AW33" i="71"/>
  <c r="AV33" i="71"/>
  <c r="AD33" i="71"/>
  <c r="AS33" i="71"/>
  <c r="AZ34" i="71"/>
  <c r="AY34" i="71"/>
  <c r="AX34" i="71"/>
  <c r="AW34" i="71"/>
  <c r="AV34" i="71"/>
  <c r="AD34" i="71"/>
  <c r="AZ35" i="71"/>
  <c r="AY35" i="71"/>
  <c r="AX35" i="71"/>
  <c r="AW35" i="71"/>
  <c r="AV35" i="71"/>
  <c r="AD35" i="71"/>
  <c r="AS35" i="71"/>
  <c r="AZ36" i="71"/>
  <c r="AY36" i="71"/>
  <c r="AX36" i="71"/>
  <c r="AW36" i="71"/>
  <c r="AV36" i="71"/>
  <c r="AD36" i="71"/>
  <c r="AZ37" i="71"/>
  <c r="AY37" i="71"/>
  <c r="AX37" i="71"/>
  <c r="AW37" i="71"/>
  <c r="AV37" i="71"/>
  <c r="AD37" i="71"/>
  <c r="AS37" i="71"/>
  <c r="AZ38" i="71"/>
  <c r="AY38" i="71"/>
  <c r="AX38" i="71"/>
  <c r="AW38" i="71"/>
  <c r="AV38" i="71"/>
  <c r="AD38" i="71"/>
  <c r="AZ39" i="71"/>
  <c r="AY39" i="71"/>
  <c r="AX39" i="71"/>
  <c r="AW39" i="71"/>
  <c r="AV39" i="71"/>
  <c r="AD39" i="71"/>
  <c r="AS39" i="71"/>
  <c r="AZ40" i="71"/>
  <c r="AY40" i="71"/>
  <c r="AX40" i="71"/>
  <c r="AW40" i="71"/>
  <c r="AV40" i="71"/>
  <c r="AD40" i="71"/>
  <c r="AZ41" i="71"/>
  <c r="AY41" i="71"/>
  <c r="AX41" i="71"/>
  <c r="AW41" i="71"/>
  <c r="AV41" i="71"/>
  <c r="AD41" i="71"/>
  <c r="AS41" i="71"/>
  <c r="AZ42" i="71"/>
  <c r="AY42" i="71"/>
  <c r="AX42" i="71"/>
  <c r="AW42" i="71"/>
  <c r="AV42" i="71"/>
  <c r="AD42" i="71"/>
  <c r="AZ43" i="71"/>
  <c r="AY43" i="71"/>
  <c r="AX43" i="71"/>
  <c r="AW43" i="71"/>
  <c r="AV43" i="71"/>
  <c r="AD43" i="71"/>
  <c r="AS43" i="71"/>
  <c r="AZ44" i="71"/>
  <c r="AY44" i="71"/>
  <c r="AX44" i="71"/>
  <c r="AW44" i="71"/>
  <c r="AV44" i="71"/>
  <c r="AD44" i="71"/>
  <c r="AZ45" i="71"/>
  <c r="AY45" i="71"/>
  <c r="AX45" i="71"/>
  <c r="AW45" i="71"/>
  <c r="AV45" i="71"/>
  <c r="AD45" i="71"/>
  <c r="AS45" i="71"/>
  <c r="AZ46" i="71"/>
  <c r="AY46" i="71"/>
  <c r="AX46" i="71"/>
  <c r="AW46" i="71"/>
  <c r="AV46" i="71"/>
  <c r="AD46" i="71"/>
  <c r="AZ47" i="71"/>
  <c r="AY47" i="71"/>
  <c r="AX47" i="71"/>
  <c r="AW47" i="71"/>
  <c r="AV47" i="71"/>
  <c r="AD47" i="71"/>
  <c r="AS47" i="71"/>
  <c r="AZ48" i="71"/>
  <c r="AY48" i="71"/>
  <c r="AX48" i="71"/>
  <c r="AW48" i="71"/>
  <c r="AV48" i="71"/>
  <c r="AD48" i="71"/>
  <c r="AZ49" i="71"/>
  <c r="AY49" i="71"/>
  <c r="AX49" i="71"/>
  <c r="AW49" i="71"/>
  <c r="AV49" i="71"/>
  <c r="AD49" i="71"/>
  <c r="AS49" i="71"/>
  <c r="AS11" i="71"/>
  <c r="AS17" i="71"/>
  <c r="AS15" i="71"/>
  <c r="AS21" i="71"/>
  <c r="AS25" i="71"/>
  <c r="AS13" i="71"/>
  <c r="AS19" i="71"/>
  <c r="AS23" i="71"/>
  <c r="AS26" i="71"/>
  <c r="AS30" i="71"/>
  <c r="AS34" i="71"/>
  <c r="AS38" i="71"/>
  <c r="AS42" i="71"/>
  <c r="AS46" i="71"/>
  <c r="AS28" i="71"/>
  <c r="AS32" i="71"/>
  <c r="AS36" i="71"/>
  <c r="AS40" i="71"/>
  <c r="AS44" i="71"/>
  <c r="AS48" i="71"/>
  <c r="AR161" i="71" l="1"/>
  <c r="AP161" i="71"/>
  <c r="AJ161" i="71"/>
  <c r="AH161" i="71"/>
  <c r="AF161" i="71"/>
  <c r="G161" i="71"/>
  <c r="AC161" i="71" s="1"/>
  <c r="AR160" i="71"/>
  <c r="AP160" i="71"/>
  <c r="AJ160" i="71"/>
  <c r="AH160" i="71"/>
  <c r="AF160" i="71"/>
  <c r="G160" i="71"/>
  <c r="AC160" i="71" s="1"/>
  <c r="AR159" i="71"/>
  <c r="AP159" i="71"/>
  <c r="AJ159" i="71"/>
  <c r="AH159" i="71"/>
  <c r="AF159" i="71"/>
  <c r="G159" i="71"/>
  <c r="AC159" i="71" s="1"/>
  <c r="AR158" i="71"/>
  <c r="AP158" i="71"/>
  <c r="AJ158" i="71"/>
  <c r="AH158" i="71"/>
  <c r="AF158" i="71"/>
  <c r="G158" i="71"/>
  <c r="AC158" i="71" s="1"/>
  <c r="AR157" i="71"/>
  <c r="AP157" i="71"/>
  <c r="AJ157" i="71"/>
  <c r="AH157" i="71"/>
  <c r="AF157" i="71"/>
  <c r="G157" i="71"/>
  <c r="AC157" i="71" s="1"/>
  <c r="AR156" i="71"/>
  <c r="AP156" i="71"/>
  <c r="AJ156" i="71"/>
  <c r="AH156" i="71"/>
  <c r="AF156" i="71"/>
  <c r="G156" i="71"/>
  <c r="AC156" i="71" s="1"/>
  <c r="AR155" i="71"/>
  <c r="AP155" i="71"/>
  <c r="AJ155" i="71"/>
  <c r="AH155" i="71"/>
  <c r="AF155" i="71"/>
  <c r="G155" i="71"/>
  <c r="AC155" i="71" s="1"/>
  <c r="AR154" i="71"/>
  <c r="AP154" i="71"/>
  <c r="AJ154" i="71"/>
  <c r="AH154" i="71"/>
  <c r="AF154" i="71"/>
  <c r="G154" i="71"/>
  <c r="AC154" i="71" s="1"/>
  <c r="AR153" i="71"/>
  <c r="AP153" i="71"/>
  <c r="AJ153" i="71"/>
  <c r="AH153" i="71"/>
  <c r="AF153" i="71"/>
  <c r="G153" i="71"/>
  <c r="AC153" i="71" s="1"/>
  <c r="AR152" i="71"/>
  <c r="AP152" i="71"/>
  <c r="AJ152" i="71"/>
  <c r="AH152" i="71"/>
  <c r="AF152" i="71"/>
  <c r="G152" i="71"/>
  <c r="AC152" i="71" s="1"/>
  <c r="AR151" i="71"/>
  <c r="AP151" i="71"/>
  <c r="AJ151" i="71"/>
  <c r="AH151" i="71"/>
  <c r="AF151" i="71"/>
  <c r="G151" i="71"/>
  <c r="AC151" i="71" s="1"/>
  <c r="AR150" i="71"/>
  <c r="AP150" i="71"/>
  <c r="AJ150" i="71"/>
  <c r="AH150" i="71"/>
  <c r="AF150" i="71"/>
  <c r="G150" i="71"/>
  <c r="AC150" i="71" s="1"/>
  <c r="AR149" i="71"/>
  <c r="AP149" i="71"/>
  <c r="AJ149" i="71"/>
  <c r="AH149" i="71"/>
  <c r="AF149" i="71"/>
  <c r="G149" i="71"/>
  <c r="AC149" i="71" s="1"/>
  <c r="AR148" i="71"/>
  <c r="AP148" i="71"/>
  <c r="AJ148" i="71"/>
  <c r="AH148" i="71"/>
  <c r="AF148" i="71"/>
  <c r="G148" i="71"/>
  <c r="AC148" i="71" s="1"/>
  <c r="AR147" i="71"/>
  <c r="AP147" i="71"/>
  <c r="AJ147" i="71"/>
  <c r="AH147" i="71"/>
  <c r="AF147" i="71"/>
  <c r="G147" i="71"/>
  <c r="AC147" i="71" s="1"/>
  <c r="AR146" i="71"/>
  <c r="AP146" i="71"/>
  <c r="AJ146" i="71"/>
  <c r="AH146" i="71"/>
  <c r="AF146" i="71"/>
  <c r="G146" i="71"/>
  <c r="AC146" i="71" s="1"/>
  <c r="AR145" i="71"/>
  <c r="AP145" i="71"/>
  <c r="AJ145" i="71"/>
  <c r="AH145" i="71"/>
  <c r="AF145" i="71"/>
  <c r="G145" i="71"/>
  <c r="AC145" i="71" s="1"/>
  <c r="AR144" i="71"/>
  <c r="AP144" i="71"/>
  <c r="AJ144" i="71"/>
  <c r="AH144" i="71"/>
  <c r="AF144" i="71"/>
  <c r="G144" i="71"/>
  <c r="AC144" i="71" s="1"/>
  <c r="AR143" i="71"/>
  <c r="AP143" i="71"/>
  <c r="AJ143" i="71"/>
  <c r="AH143" i="71"/>
  <c r="AF143" i="71"/>
  <c r="G143" i="71"/>
  <c r="AC143" i="71" s="1"/>
  <c r="AR142" i="71"/>
  <c r="AP142" i="71"/>
  <c r="AJ142" i="71"/>
  <c r="AH142" i="71"/>
  <c r="AF142" i="71"/>
  <c r="G142" i="71"/>
  <c r="AC142" i="71" s="1"/>
  <c r="AR141" i="71"/>
  <c r="AP141" i="71"/>
  <c r="AJ141" i="71"/>
  <c r="AH141" i="71"/>
  <c r="AF141" i="71"/>
  <c r="G141" i="71"/>
  <c r="AC141" i="71" s="1"/>
  <c r="AR140" i="71"/>
  <c r="AP140" i="71"/>
  <c r="AJ140" i="71"/>
  <c r="AH140" i="71"/>
  <c r="AF140" i="71"/>
  <c r="G140" i="71"/>
  <c r="AC140" i="71" s="1"/>
  <c r="AR139" i="71"/>
  <c r="AP139" i="71"/>
  <c r="AJ139" i="71"/>
  <c r="AH139" i="71"/>
  <c r="AF139" i="71"/>
  <c r="G139" i="71"/>
  <c r="AC139" i="71" s="1"/>
  <c r="AR138" i="71"/>
  <c r="AP138" i="71"/>
  <c r="AJ138" i="71"/>
  <c r="AH138" i="71"/>
  <c r="AF138" i="71"/>
  <c r="G138" i="71"/>
  <c r="AC138" i="71" s="1"/>
  <c r="AR137" i="71"/>
  <c r="AP137" i="71"/>
  <c r="AJ137" i="71"/>
  <c r="AH137" i="71"/>
  <c r="AF137" i="71"/>
  <c r="G137" i="71"/>
  <c r="AC137" i="71" s="1"/>
  <c r="AR136" i="71"/>
  <c r="AP136" i="71"/>
  <c r="AJ136" i="71"/>
  <c r="AH136" i="71"/>
  <c r="AF136" i="71"/>
  <c r="G136" i="71"/>
  <c r="AC136" i="71" s="1"/>
  <c r="AR135" i="71"/>
  <c r="AP135" i="71"/>
  <c r="AJ135" i="71"/>
  <c r="AH135" i="71"/>
  <c r="AF135" i="71"/>
  <c r="G135" i="71"/>
  <c r="AC135" i="71" s="1"/>
  <c r="AR134" i="71"/>
  <c r="AP134" i="71"/>
  <c r="AJ134" i="71"/>
  <c r="AH134" i="71"/>
  <c r="AF134" i="71"/>
  <c r="G134" i="71"/>
  <c r="AC134" i="71" s="1"/>
  <c r="AR133" i="71"/>
  <c r="AP133" i="71"/>
  <c r="AJ133" i="71"/>
  <c r="AH133" i="71"/>
  <c r="AF133" i="71"/>
  <c r="G133" i="71"/>
  <c r="AC133" i="71" s="1"/>
  <c r="AR132" i="71"/>
  <c r="AP132" i="71"/>
  <c r="AJ132" i="71"/>
  <c r="AH132" i="71"/>
  <c r="AF132" i="71"/>
  <c r="G132" i="71"/>
  <c r="AC132" i="71" s="1"/>
  <c r="AR131" i="71"/>
  <c r="AP131" i="71"/>
  <c r="AJ131" i="71"/>
  <c r="AH131" i="71"/>
  <c r="AF131" i="71"/>
  <c r="G131" i="71"/>
  <c r="AC131" i="71" s="1"/>
  <c r="AR130" i="71"/>
  <c r="AP130" i="71"/>
  <c r="AJ130" i="71"/>
  <c r="AH130" i="71"/>
  <c r="AF130" i="71"/>
  <c r="G130" i="71"/>
  <c r="AC130" i="71" s="1"/>
  <c r="AR129" i="71"/>
  <c r="AP129" i="71"/>
  <c r="AJ129" i="71"/>
  <c r="AH129" i="71"/>
  <c r="AF129" i="71"/>
  <c r="G129" i="71"/>
  <c r="AC129" i="71" s="1"/>
  <c r="AR128" i="71"/>
  <c r="AP128" i="71"/>
  <c r="AJ128" i="71"/>
  <c r="AH128" i="71"/>
  <c r="AF128" i="71"/>
  <c r="G128" i="71"/>
  <c r="AC128" i="71" s="1"/>
  <c r="AR127" i="71"/>
  <c r="AP127" i="71"/>
  <c r="AJ127" i="71"/>
  <c r="AH127" i="71"/>
  <c r="AF127" i="71"/>
  <c r="G127" i="71"/>
  <c r="AC127" i="71" s="1"/>
  <c r="AR126" i="71"/>
  <c r="AP126" i="71"/>
  <c r="AJ126" i="71"/>
  <c r="AH126" i="71"/>
  <c r="AF126" i="71"/>
  <c r="G126" i="71"/>
  <c r="AC126" i="71" s="1"/>
  <c r="AR125" i="71"/>
  <c r="AP125" i="71"/>
  <c r="AJ125" i="71"/>
  <c r="AH125" i="71"/>
  <c r="AF125" i="71"/>
  <c r="G125" i="71"/>
  <c r="AC125" i="71" s="1"/>
  <c r="AR124" i="71"/>
  <c r="AP124" i="71"/>
  <c r="AJ124" i="71"/>
  <c r="AH124" i="71"/>
  <c r="AF124" i="71"/>
  <c r="G124" i="71"/>
  <c r="AC124" i="71" s="1"/>
  <c r="AR123" i="71"/>
  <c r="AP123" i="71"/>
  <c r="AJ123" i="71"/>
  <c r="AH123" i="71"/>
  <c r="AF123" i="71"/>
  <c r="G123" i="71"/>
  <c r="AC123" i="71" s="1"/>
  <c r="AR122" i="71"/>
  <c r="AP122" i="71"/>
  <c r="AJ122" i="71"/>
  <c r="AH122" i="71"/>
  <c r="AF122" i="71"/>
  <c r="G122" i="71"/>
  <c r="AC122" i="71" s="1"/>
  <c r="AR121" i="71"/>
  <c r="AP121" i="71"/>
  <c r="AJ121" i="71"/>
  <c r="AH121" i="71"/>
  <c r="AF121" i="71"/>
  <c r="G121" i="71"/>
  <c r="AC121" i="71" s="1"/>
  <c r="AR120" i="71"/>
  <c r="AP120" i="71"/>
  <c r="AJ120" i="71"/>
  <c r="AH120" i="71"/>
  <c r="AF120" i="71"/>
  <c r="G120" i="71"/>
  <c r="AC120" i="71" s="1"/>
  <c r="AR119" i="71"/>
  <c r="AP119" i="71"/>
  <c r="AJ119" i="71"/>
  <c r="AH119" i="71"/>
  <c r="AF119" i="71"/>
  <c r="G119" i="71"/>
  <c r="AC119" i="71" s="1"/>
  <c r="AR118" i="71"/>
  <c r="AP118" i="71"/>
  <c r="AJ118" i="71"/>
  <c r="AH118" i="71"/>
  <c r="AF118" i="71"/>
  <c r="G118" i="71"/>
  <c r="AC118" i="71" s="1"/>
  <c r="AR117" i="71"/>
  <c r="AP117" i="71"/>
  <c r="AJ117" i="71"/>
  <c r="AH117" i="71"/>
  <c r="AF117" i="71"/>
  <c r="G117" i="71"/>
  <c r="AC117" i="71" s="1"/>
  <c r="AR116" i="71"/>
  <c r="AP116" i="71"/>
  <c r="AJ116" i="71"/>
  <c r="AH116" i="71"/>
  <c r="AF116" i="71"/>
  <c r="G116" i="71"/>
  <c r="AC116" i="71" s="1"/>
  <c r="AR115" i="71"/>
  <c r="AP115" i="71"/>
  <c r="AJ115" i="71"/>
  <c r="AH115" i="71"/>
  <c r="AF115" i="71"/>
  <c r="G115" i="71"/>
  <c r="AC115" i="71" s="1"/>
  <c r="AR114" i="71"/>
  <c r="AP114" i="71"/>
  <c r="AJ114" i="71"/>
  <c r="AH114" i="71"/>
  <c r="AF114" i="71"/>
  <c r="G114" i="71"/>
  <c r="AC114" i="71" s="1"/>
  <c r="AR113" i="71"/>
  <c r="AP113" i="71"/>
  <c r="AJ113" i="71"/>
  <c r="AH113" i="71"/>
  <c r="AF113" i="71"/>
  <c r="G113" i="71"/>
  <c r="AC113" i="71" s="1"/>
  <c r="AR112" i="71"/>
  <c r="AP112" i="71"/>
  <c r="AJ112" i="71"/>
  <c r="AH112" i="71"/>
  <c r="AF112" i="71"/>
  <c r="G112" i="71"/>
  <c r="AC112" i="71" s="1"/>
  <c r="AR111" i="71"/>
  <c r="AP111" i="71"/>
  <c r="AJ111" i="71"/>
  <c r="AH111" i="71"/>
  <c r="AF111" i="71"/>
  <c r="G111" i="71"/>
  <c r="AC111" i="71" s="1"/>
  <c r="AR110" i="71"/>
  <c r="AP110" i="71"/>
  <c r="AJ110" i="71"/>
  <c r="AH110" i="71"/>
  <c r="AF110" i="71"/>
  <c r="G110" i="71"/>
  <c r="AC110" i="71" s="1"/>
  <c r="AR109" i="71"/>
  <c r="AP109" i="71"/>
  <c r="AJ109" i="71"/>
  <c r="AH109" i="71"/>
  <c r="AF109" i="71"/>
  <c r="G109" i="71"/>
  <c r="AC109" i="71" s="1"/>
  <c r="AR108" i="71"/>
  <c r="AP108" i="71"/>
  <c r="AJ108" i="71"/>
  <c r="AH108" i="71"/>
  <c r="AF108" i="71"/>
  <c r="G108" i="71"/>
  <c r="AC108" i="71" s="1"/>
  <c r="AR107" i="71"/>
  <c r="AP107" i="71"/>
  <c r="AJ107" i="71"/>
  <c r="AH107" i="71"/>
  <c r="AF107" i="71"/>
  <c r="G107" i="71"/>
  <c r="AC107" i="71" s="1"/>
  <c r="AR106" i="71"/>
  <c r="AP106" i="71"/>
  <c r="AJ106" i="71"/>
  <c r="AH106" i="71"/>
  <c r="AF106" i="71"/>
  <c r="G106" i="71"/>
  <c r="AC106" i="71" s="1"/>
  <c r="AR105" i="71"/>
  <c r="AP105" i="71"/>
  <c r="AJ105" i="71"/>
  <c r="AH105" i="71"/>
  <c r="AF105" i="71"/>
  <c r="G105" i="71"/>
  <c r="AC105" i="71" s="1"/>
  <c r="AR104" i="71"/>
  <c r="AP104" i="71"/>
  <c r="AJ104" i="71"/>
  <c r="AH104" i="71"/>
  <c r="AF104" i="71"/>
  <c r="G104" i="71"/>
  <c r="AC104" i="71" s="1"/>
  <c r="AR103" i="71"/>
  <c r="AP103" i="71"/>
  <c r="AJ103" i="71"/>
  <c r="AH103" i="71"/>
  <c r="AF103" i="71"/>
  <c r="G103" i="71"/>
  <c r="AC103" i="71" s="1"/>
  <c r="AR102" i="71"/>
  <c r="AP102" i="71"/>
  <c r="AJ102" i="71"/>
  <c r="AH102" i="71"/>
  <c r="AF102" i="71"/>
  <c r="G102" i="71"/>
  <c r="AC102" i="71" s="1"/>
  <c r="AR101" i="71"/>
  <c r="AP101" i="71"/>
  <c r="AJ101" i="71"/>
  <c r="AH101" i="71"/>
  <c r="AF101" i="71"/>
  <c r="G101" i="71"/>
  <c r="AC101" i="71" s="1"/>
  <c r="AR100" i="71"/>
  <c r="AP100" i="71"/>
  <c r="AJ100" i="71"/>
  <c r="AH100" i="71"/>
  <c r="AF100" i="71"/>
  <c r="G100" i="71"/>
  <c r="AC100" i="71" s="1"/>
  <c r="AR99" i="71"/>
  <c r="AP99" i="71"/>
  <c r="AJ99" i="71"/>
  <c r="AH99" i="71"/>
  <c r="AF99" i="71"/>
  <c r="G99" i="71"/>
  <c r="AC99" i="71" s="1"/>
  <c r="AR98" i="71"/>
  <c r="AP98" i="71"/>
  <c r="AJ98" i="71"/>
  <c r="AH98" i="71"/>
  <c r="AF98" i="71"/>
  <c r="G98" i="71"/>
  <c r="AC98" i="71" s="1"/>
  <c r="AR97" i="71"/>
  <c r="AP97" i="71"/>
  <c r="AJ97" i="71"/>
  <c r="AH97" i="71"/>
  <c r="AF97" i="71"/>
  <c r="G97" i="71"/>
  <c r="AC97" i="71" s="1"/>
  <c r="AR96" i="71"/>
  <c r="AP96" i="71"/>
  <c r="AJ96" i="71"/>
  <c r="AH96" i="71"/>
  <c r="AF96" i="71"/>
  <c r="G96" i="71"/>
  <c r="AC96" i="71" s="1"/>
  <c r="AR95" i="71"/>
  <c r="AP95" i="71"/>
  <c r="AJ95" i="71"/>
  <c r="AH95" i="71"/>
  <c r="AF95" i="71"/>
  <c r="G95" i="71"/>
  <c r="AC95" i="71" s="1"/>
  <c r="AR94" i="71"/>
  <c r="AP94" i="71"/>
  <c r="AJ94" i="71"/>
  <c r="AH94" i="71"/>
  <c r="AF94" i="71"/>
  <c r="G94" i="71"/>
  <c r="AC94" i="71" s="1"/>
  <c r="AR93" i="71"/>
  <c r="AP93" i="71"/>
  <c r="AJ93" i="71"/>
  <c r="AH93" i="71"/>
  <c r="AF93" i="71"/>
  <c r="G93" i="71"/>
  <c r="AC93" i="71" s="1"/>
  <c r="AR92" i="71"/>
  <c r="AP92" i="71"/>
  <c r="AJ92" i="71"/>
  <c r="AH92" i="71"/>
  <c r="AF92" i="71"/>
  <c r="G92" i="71"/>
  <c r="AC92" i="71" s="1"/>
  <c r="AR91" i="71"/>
  <c r="AP91" i="71"/>
  <c r="AJ91" i="71"/>
  <c r="AH91" i="71"/>
  <c r="AF91" i="71"/>
  <c r="G91" i="71"/>
  <c r="AC91" i="71" s="1"/>
  <c r="AR90" i="71"/>
  <c r="AP90" i="71"/>
  <c r="AJ90" i="71"/>
  <c r="AH90" i="71"/>
  <c r="AF90" i="71"/>
  <c r="G90" i="71"/>
  <c r="AC90" i="71" s="1"/>
  <c r="AR89" i="71"/>
  <c r="AP89" i="71"/>
  <c r="AJ89" i="71"/>
  <c r="AH89" i="71"/>
  <c r="AF89" i="71"/>
  <c r="G89" i="71"/>
  <c r="AC89" i="71" s="1"/>
  <c r="AR88" i="71"/>
  <c r="AP88" i="71"/>
  <c r="AJ88" i="71"/>
  <c r="AH88" i="71"/>
  <c r="AF88" i="71"/>
  <c r="G88" i="71"/>
  <c r="AC88" i="71" s="1"/>
  <c r="AR87" i="71"/>
  <c r="AP87" i="71"/>
  <c r="AJ87" i="71"/>
  <c r="AH87" i="71"/>
  <c r="AF87" i="71"/>
  <c r="G87" i="71"/>
  <c r="AC87" i="71" s="1"/>
  <c r="AR86" i="71"/>
  <c r="AP86" i="71"/>
  <c r="AJ86" i="71"/>
  <c r="AH86" i="71"/>
  <c r="AF86" i="71"/>
  <c r="G86" i="71"/>
  <c r="AC86" i="71" s="1"/>
  <c r="AR85" i="71"/>
  <c r="AP85" i="71"/>
  <c r="AJ85" i="71"/>
  <c r="AH85" i="71"/>
  <c r="AF85" i="71"/>
  <c r="G85" i="71"/>
  <c r="AC85" i="71" s="1"/>
  <c r="AR84" i="71"/>
  <c r="AP84" i="71"/>
  <c r="AJ84" i="71"/>
  <c r="AH84" i="71"/>
  <c r="AF84" i="71"/>
  <c r="G84" i="71"/>
  <c r="AC84" i="71" s="1"/>
  <c r="AR83" i="71"/>
  <c r="AP83" i="71"/>
  <c r="AJ83" i="71"/>
  <c r="AH83" i="71"/>
  <c r="AF83" i="71"/>
  <c r="G83" i="71"/>
  <c r="AC83" i="71" s="1"/>
  <c r="AR82" i="71"/>
  <c r="AP82" i="71"/>
  <c r="AJ82" i="71"/>
  <c r="AH82" i="71"/>
  <c r="AF82" i="71"/>
  <c r="G82" i="71"/>
  <c r="AC82" i="71" s="1"/>
  <c r="AR81" i="71"/>
  <c r="AP81" i="71"/>
  <c r="AJ81" i="71"/>
  <c r="AH81" i="71"/>
  <c r="AF81" i="71"/>
  <c r="G81" i="71"/>
  <c r="AC81" i="71" s="1"/>
  <c r="AR80" i="71"/>
  <c r="AP80" i="71"/>
  <c r="AJ80" i="71"/>
  <c r="AH80" i="71"/>
  <c r="AF80" i="71"/>
  <c r="G80" i="71"/>
  <c r="AC80" i="71" s="1"/>
  <c r="AR79" i="71"/>
  <c r="AP79" i="71"/>
  <c r="AJ79" i="71"/>
  <c r="AH79" i="71"/>
  <c r="AF79" i="71"/>
  <c r="G79" i="71"/>
  <c r="AC79" i="71" s="1"/>
  <c r="AR78" i="71"/>
  <c r="AP78" i="71"/>
  <c r="AJ78" i="71"/>
  <c r="AH78" i="71"/>
  <c r="AF78" i="71"/>
  <c r="G78" i="71"/>
  <c r="AC78" i="71" s="1"/>
  <c r="AR77" i="71"/>
  <c r="AP77" i="71"/>
  <c r="AJ77" i="71"/>
  <c r="AH77" i="71"/>
  <c r="AF77" i="71"/>
  <c r="G77" i="71"/>
  <c r="AC77" i="71" s="1"/>
  <c r="AR76" i="71"/>
  <c r="AP76" i="71"/>
  <c r="AJ76" i="71"/>
  <c r="AH76" i="71"/>
  <c r="AF76" i="71"/>
  <c r="G76" i="71"/>
  <c r="AC76" i="71" s="1"/>
  <c r="AR75" i="71"/>
  <c r="AP75" i="71"/>
  <c r="AJ75" i="71"/>
  <c r="AH75" i="71"/>
  <c r="AF75" i="71"/>
  <c r="G75" i="71"/>
  <c r="AC75" i="71" s="1"/>
  <c r="AR74" i="71"/>
  <c r="AP74" i="71"/>
  <c r="AJ74" i="71"/>
  <c r="AH74" i="71"/>
  <c r="AF74" i="71"/>
  <c r="G74" i="71"/>
  <c r="AC74" i="71" s="1"/>
  <c r="AR73" i="71"/>
  <c r="AP73" i="71"/>
  <c r="AJ73" i="71"/>
  <c r="AH73" i="71"/>
  <c r="AF73" i="71"/>
  <c r="G73" i="71"/>
  <c r="AC73" i="71" s="1"/>
  <c r="AR72" i="71"/>
  <c r="AP72" i="71"/>
  <c r="AJ72" i="71"/>
  <c r="AH72" i="71"/>
  <c r="AF72" i="71"/>
  <c r="G72" i="71"/>
  <c r="AC72" i="71" s="1"/>
  <c r="AR71" i="71"/>
  <c r="AP71" i="71"/>
  <c r="AJ71" i="71"/>
  <c r="AH71" i="71"/>
  <c r="AF71" i="71"/>
  <c r="G71" i="71"/>
  <c r="AC71" i="71" s="1"/>
  <c r="AR70" i="71"/>
  <c r="AP70" i="71"/>
  <c r="AJ70" i="71"/>
  <c r="AH70" i="71"/>
  <c r="AF70" i="71"/>
  <c r="G70" i="71"/>
  <c r="AC70" i="71" s="1"/>
  <c r="AR69" i="71"/>
  <c r="AP69" i="71"/>
  <c r="AJ69" i="71"/>
  <c r="AH69" i="71"/>
  <c r="AF69" i="71"/>
  <c r="G69" i="71"/>
  <c r="AC69" i="71" s="1"/>
  <c r="AR68" i="71"/>
  <c r="AP68" i="71"/>
  <c r="AJ68" i="71"/>
  <c r="AH68" i="71"/>
  <c r="AF68" i="71"/>
  <c r="G68" i="71"/>
  <c r="AC68" i="71" s="1"/>
  <c r="AR67" i="71"/>
  <c r="AP67" i="71"/>
  <c r="AJ67" i="71"/>
  <c r="AH67" i="71"/>
  <c r="AF67" i="71"/>
  <c r="G67" i="71"/>
  <c r="AC67" i="71" s="1"/>
  <c r="AR66" i="71"/>
  <c r="AP66" i="71"/>
  <c r="AJ66" i="71"/>
  <c r="AH66" i="71"/>
  <c r="AF66" i="71"/>
  <c r="G66" i="71"/>
  <c r="AC66" i="71" s="1"/>
  <c r="AR65" i="71"/>
  <c r="AP65" i="71"/>
  <c r="AJ65" i="71"/>
  <c r="AH65" i="71"/>
  <c r="AF65" i="71"/>
  <c r="G65" i="71"/>
  <c r="AC65" i="71" s="1"/>
  <c r="AR64" i="71"/>
  <c r="AP64" i="71"/>
  <c r="AJ64" i="71"/>
  <c r="AH64" i="71"/>
  <c r="AF64" i="71"/>
  <c r="G64" i="71"/>
  <c r="AC64" i="71" s="1"/>
  <c r="AR63" i="71"/>
  <c r="AP63" i="71"/>
  <c r="AJ63" i="71"/>
  <c r="AH63" i="71"/>
  <c r="AF63" i="71"/>
  <c r="G63" i="71"/>
  <c r="AC63" i="71" s="1"/>
  <c r="AR62" i="71"/>
  <c r="AP62" i="71"/>
  <c r="AJ62" i="71"/>
  <c r="AH62" i="71"/>
  <c r="AF62" i="71"/>
  <c r="G62" i="71"/>
  <c r="AC62" i="71" s="1"/>
  <c r="AP60" i="71"/>
  <c r="AS60" i="71" s="1"/>
  <c r="AS59" i="71"/>
  <c r="AP58" i="71"/>
  <c r="AS58" i="71" s="1"/>
  <c r="AP56" i="71"/>
  <c r="AS56" i="71" s="1"/>
  <c r="AP55" i="71"/>
  <c r="AS55" i="71" s="1"/>
  <c r="AP54" i="71"/>
  <c r="AS54" i="71" s="1"/>
  <c r="AP53" i="71"/>
  <c r="AS53" i="71" s="1"/>
  <c r="AP52" i="71"/>
  <c r="AS52" i="71" s="1"/>
  <c r="AP51" i="71"/>
  <c r="AS51" i="71" s="1"/>
  <c r="AZ62" i="71" l="1"/>
  <c r="AY62" i="71"/>
  <c r="AX62" i="71"/>
  <c r="AW62" i="71"/>
  <c r="AV62" i="71"/>
  <c r="AD62" i="71"/>
  <c r="AZ63" i="71"/>
  <c r="AY63" i="71"/>
  <c r="AX63" i="71"/>
  <c r="AW63" i="71"/>
  <c r="AV63" i="71"/>
  <c r="AD63" i="71"/>
  <c r="AZ64" i="71"/>
  <c r="AY64" i="71"/>
  <c r="AX64" i="71"/>
  <c r="AW64" i="71"/>
  <c r="AV64" i="71"/>
  <c r="AD64" i="71"/>
  <c r="AS64" i="71"/>
  <c r="AZ65" i="71"/>
  <c r="AY65" i="71"/>
  <c r="AX65" i="71"/>
  <c r="AW65" i="71"/>
  <c r="AV65" i="71"/>
  <c r="AD65" i="71"/>
  <c r="AZ66" i="71"/>
  <c r="AY66" i="71"/>
  <c r="AX66" i="71"/>
  <c r="AW66" i="71"/>
  <c r="AV66" i="71"/>
  <c r="AD66" i="71"/>
  <c r="AZ67" i="71"/>
  <c r="AY67" i="71"/>
  <c r="AX67" i="71"/>
  <c r="AW67" i="71"/>
  <c r="AV67" i="71"/>
  <c r="AD67" i="71"/>
  <c r="AZ68" i="71"/>
  <c r="AY68" i="71"/>
  <c r="AX68" i="71"/>
  <c r="AW68" i="71"/>
  <c r="AV68" i="71"/>
  <c r="AD68" i="71"/>
  <c r="AS68" i="71"/>
  <c r="AZ69" i="71"/>
  <c r="AY69" i="71"/>
  <c r="AX69" i="71"/>
  <c r="AW69" i="71"/>
  <c r="AV69" i="71"/>
  <c r="AD69" i="71"/>
  <c r="AZ70" i="71"/>
  <c r="AY70" i="71"/>
  <c r="AX70" i="71"/>
  <c r="AW70" i="71"/>
  <c r="AV70" i="71"/>
  <c r="AD70" i="71"/>
  <c r="AZ71" i="71"/>
  <c r="AY71" i="71"/>
  <c r="AX71" i="71"/>
  <c r="AW71" i="71"/>
  <c r="AV71" i="71"/>
  <c r="AD71" i="71"/>
  <c r="AZ72" i="71"/>
  <c r="AY72" i="71"/>
  <c r="AX72" i="71"/>
  <c r="AW72" i="71"/>
  <c r="AV72" i="71"/>
  <c r="AD72" i="71"/>
  <c r="AS72" i="71"/>
  <c r="AZ73" i="71"/>
  <c r="AY73" i="71"/>
  <c r="AX73" i="71"/>
  <c r="AW73" i="71"/>
  <c r="AV73" i="71"/>
  <c r="AD73" i="71"/>
  <c r="AZ74" i="71"/>
  <c r="AY74" i="71"/>
  <c r="AX74" i="71"/>
  <c r="AW74" i="71"/>
  <c r="AV74" i="71"/>
  <c r="AD74" i="71"/>
  <c r="AZ75" i="71"/>
  <c r="AY75" i="71"/>
  <c r="AX75" i="71"/>
  <c r="AW75" i="71"/>
  <c r="AV75" i="71"/>
  <c r="AD75" i="71"/>
  <c r="AZ76" i="71"/>
  <c r="AY76" i="71"/>
  <c r="AX76" i="71"/>
  <c r="AW76" i="71"/>
  <c r="AV76" i="71"/>
  <c r="AD76" i="71"/>
  <c r="AS76" i="71"/>
  <c r="AZ77" i="71"/>
  <c r="AY77" i="71"/>
  <c r="AX77" i="71"/>
  <c r="AW77" i="71"/>
  <c r="AV77" i="71"/>
  <c r="AD77" i="71"/>
  <c r="AZ78" i="71"/>
  <c r="AY78" i="71"/>
  <c r="AX78" i="71"/>
  <c r="AW78" i="71"/>
  <c r="AV78" i="71"/>
  <c r="AD78" i="71"/>
  <c r="AZ79" i="71"/>
  <c r="AY79" i="71"/>
  <c r="AX79" i="71"/>
  <c r="AW79" i="71"/>
  <c r="AV79" i="71"/>
  <c r="AD79" i="71"/>
  <c r="AZ80" i="71"/>
  <c r="AY80" i="71"/>
  <c r="AX80" i="71"/>
  <c r="AW80" i="71"/>
  <c r="AV80" i="71"/>
  <c r="AD80" i="71"/>
  <c r="AS80" i="71"/>
  <c r="AZ81" i="71"/>
  <c r="AY81" i="71"/>
  <c r="AX81" i="71"/>
  <c r="AW81" i="71"/>
  <c r="AV81" i="71"/>
  <c r="AD81" i="71"/>
  <c r="AZ82" i="71"/>
  <c r="AY82" i="71"/>
  <c r="AX82" i="71"/>
  <c r="AW82" i="71"/>
  <c r="AV82" i="71"/>
  <c r="AD82" i="71"/>
  <c r="AZ83" i="71"/>
  <c r="AY83" i="71"/>
  <c r="AX83" i="71"/>
  <c r="AW83" i="71"/>
  <c r="AV83" i="71"/>
  <c r="AD83" i="71"/>
  <c r="AZ84" i="71"/>
  <c r="AY84" i="71"/>
  <c r="AX84" i="71"/>
  <c r="AW84" i="71"/>
  <c r="AV84" i="71"/>
  <c r="AD84" i="71"/>
  <c r="AS84" i="71"/>
  <c r="AZ85" i="71"/>
  <c r="AY85" i="71"/>
  <c r="AX85" i="71"/>
  <c r="AW85" i="71"/>
  <c r="AV85" i="71"/>
  <c r="AD85" i="71"/>
  <c r="AZ86" i="71"/>
  <c r="AY86" i="71"/>
  <c r="AX86" i="71"/>
  <c r="AW86" i="71"/>
  <c r="AV86" i="71"/>
  <c r="AD86" i="71"/>
  <c r="AZ87" i="71"/>
  <c r="AY87" i="71"/>
  <c r="AX87" i="71"/>
  <c r="AW87" i="71"/>
  <c r="AV87" i="71"/>
  <c r="AD87" i="71"/>
  <c r="AZ88" i="71"/>
  <c r="AY88" i="71"/>
  <c r="AX88" i="71"/>
  <c r="AW88" i="71"/>
  <c r="AV88" i="71"/>
  <c r="AD88" i="71"/>
  <c r="AS88" i="71"/>
  <c r="AZ89" i="71"/>
  <c r="AY89" i="71"/>
  <c r="AX89" i="71"/>
  <c r="AW89" i="71"/>
  <c r="AV89" i="71"/>
  <c r="AD89" i="71"/>
  <c r="AZ90" i="71"/>
  <c r="AY90" i="71"/>
  <c r="AX90" i="71"/>
  <c r="AW90" i="71"/>
  <c r="AV90" i="71"/>
  <c r="AD90" i="71"/>
  <c r="AZ91" i="71"/>
  <c r="AY91" i="71"/>
  <c r="AX91" i="71"/>
  <c r="AW91" i="71"/>
  <c r="AV91" i="71"/>
  <c r="AD91" i="71"/>
  <c r="AZ92" i="71"/>
  <c r="AY92" i="71"/>
  <c r="AX92" i="71"/>
  <c r="AW92" i="71"/>
  <c r="AV92" i="71"/>
  <c r="AD92" i="71"/>
  <c r="AS92" i="71"/>
  <c r="AZ93" i="71"/>
  <c r="AY93" i="71"/>
  <c r="AX93" i="71"/>
  <c r="AW93" i="71"/>
  <c r="AV93" i="71"/>
  <c r="AD93" i="71"/>
  <c r="AZ94" i="71"/>
  <c r="AY94" i="71"/>
  <c r="AX94" i="71"/>
  <c r="AW94" i="71"/>
  <c r="AV94" i="71"/>
  <c r="AD94" i="71"/>
  <c r="AZ95" i="71"/>
  <c r="AY95" i="71"/>
  <c r="AX95" i="71"/>
  <c r="AW95" i="71"/>
  <c r="AV95" i="71"/>
  <c r="AD95" i="71"/>
  <c r="AZ96" i="71"/>
  <c r="AY96" i="71"/>
  <c r="AX96" i="71"/>
  <c r="AW96" i="71"/>
  <c r="AV96" i="71"/>
  <c r="AD96" i="71"/>
  <c r="AS96" i="71"/>
  <c r="AZ97" i="71"/>
  <c r="AY97" i="71"/>
  <c r="AX97" i="71"/>
  <c r="AW97" i="71"/>
  <c r="AV97" i="71"/>
  <c r="AD97" i="71"/>
  <c r="AZ98" i="71"/>
  <c r="AY98" i="71"/>
  <c r="AX98" i="71"/>
  <c r="AW98" i="71"/>
  <c r="AV98" i="71"/>
  <c r="AD98" i="71"/>
  <c r="AZ99" i="71"/>
  <c r="AY99" i="71"/>
  <c r="AX99" i="71"/>
  <c r="AW99" i="71"/>
  <c r="AV99" i="71"/>
  <c r="AD99" i="71"/>
  <c r="AZ100" i="71"/>
  <c r="AY100" i="71"/>
  <c r="AX100" i="71"/>
  <c r="AW100" i="71"/>
  <c r="AV100" i="71"/>
  <c r="AD100" i="71"/>
  <c r="AS100" i="71"/>
  <c r="AZ101" i="71"/>
  <c r="AY101" i="71"/>
  <c r="AX101" i="71"/>
  <c r="AW101" i="71"/>
  <c r="AV101" i="71"/>
  <c r="AD101" i="71"/>
  <c r="AZ102" i="71"/>
  <c r="AY102" i="71"/>
  <c r="AX102" i="71"/>
  <c r="AW102" i="71"/>
  <c r="AV102" i="71"/>
  <c r="AD102" i="71"/>
  <c r="AZ103" i="71"/>
  <c r="AY103" i="71"/>
  <c r="AX103" i="71"/>
  <c r="AW103" i="71"/>
  <c r="AV103" i="71"/>
  <c r="AD103" i="71"/>
  <c r="AZ104" i="71"/>
  <c r="AY104" i="71"/>
  <c r="AX104" i="71"/>
  <c r="AW104" i="71"/>
  <c r="AV104" i="71"/>
  <c r="AD104" i="71"/>
  <c r="AS104" i="71"/>
  <c r="AZ105" i="71"/>
  <c r="AY105" i="71"/>
  <c r="AX105" i="71"/>
  <c r="AW105" i="71"/>
  <c r="AV105" i="71"/>
  <c r="AD105" i="71"/>
  <c r="AZ106" i="71"/>
  <c r="AY106" i="71"/>
  <c r="AX106" i="71"/>
  <c r="AW106" i="71"/>
  <c r="AV106" i="71"/>
  <c r="AD106" i="71"/>
  <c r="AZ107" i="71"/>
  <c r="AY107" i="71"/>
  <c r="AX107" i="71"/>
  <c r="AW107" i="71"/>
  <c r="AV107" i="71"/>
  <c r="AD107" i="71"/>
  <c r="AZ108" i="71"/>
  <c r="AY108" i="71"/>
  <c r="AX108" i="71"/>
  <c r="AW108" i="71"/>
  <c r="AV108" i="71"/>
  <c r="AD108" i="71"/>
  <c r="AS108" i="71"/>
  <c r="AZ109" i="71"/>
  <c r="AY109" i="71"/>
  <c r="AX109" i="71"/>
  <c r="AW109" i="71"/>
  <c r="AV109" i="71"/>
  <c r="AD109" i="71"/>
  <c r="AZ110" i="71"/>
  <c r="AY110" i="71"/>
  <c r="AX110" i="71"/>
  <c r="AW110" i="71"/>
  <c r="AV110" i="71"/>
  <c r="AD110" i="71"/>
  <c r="AZ111" i="71"/>
  <c r="AY111" i="71"/>
  <c r="AX111" i="71"/>
  <c r="AW111" i="71"/>
  <c r="AV111" i="71"/>
  <c r="AD111" i="71"/>
  <c r="AZ112" i="71"/>
  <c r="AY112" i="71"/>
  <c r="AX112" i="71"/>
  <c r="AW112" i="71"/>
  <c r="AV112" i="71"/>
  <c r="AD112" i="71"/>
  <c r="AS112" i="71"/>
  <c r="AZ113" i="71"/>
  <c r="AY113" i="71"/>
  <c r="AX113" i="71"/>
  <c r="AW113" i="71"/>
  <c r="AV113" i="71"/>
  <c r="AD113" i="71"/>
  <c r="AZ114" i="71"/>
  <c r="AY114" i="71"/>
  <c r="AX114" i="71"/>
  <c r="AW114" i="71"/>
  <c r="AV114" i="71"/>
  <c r="AD114" i="71"/>
  <c r="AZ115" i="71"/>
  <c r="AY115" i="71"/>
  <c r="AX115" i="71"/>
  <c r="AW115" i="71"/>
  <c r="AV115" i="71"/>
  <c r="AD115" i="71"/>
  <c r="AZ116" i="71"/>
  <c r="AY116" i="71"/>
  <c r="AX116" i="71"/>
  <c r="AW116" i="71"/>
  <c r="AV116" i="71"/>
  <c r="AD116" i="71"/>
  <c r="AZ117" i="71"/>
  <c r="AY117" i="71"/>
  <c r="AX117" i="71"/>
  <c r="AW117" i="71"/>
  <c r="AV117" i="71"/>
  <c r="AD117" i="71"/>
  <c r="AZ118" i="71"/>
  <c r="AY118" i="71"/>
  <c r="AX118" i="71"/>
  <c r="AW118" i="71"/>
  <c r="AV118" i="71"/>
  <c r="AD118" i="71"/>
  <c r="AZ119" i="71"/>
  <c r="AY119" i="71"/>
  <c r="AX119" i="71"/>
  <c r="AW119" i="71"/>
  <c r="AV119" i="71"/>
  <c r="AD119" i="71"/>
  <c r="AZ120" i="71"/>
  <c r="AY120" i="71"/>
  <c r="AX120" i="71"/>
  <c r="AW120" i="71"/>
  <c r="AV120" i="71"/>
  <c r="AD120" i="71"/>
  <c r="AZ121" i="71"/>
  <c r="AY121" i="71"/>
  <c r="AX121" i="71"/>
  <c r="AW121" i="71"/>
  <c r="AV121" i="71"/>
  <c r="AD121" i="71"/>
  <c r="AZ122" i="71"/>
  <c r="AY122" i="71"/>
  <c r="AX122" i="71"/>
  <c r="AW122" i="71"/>
  <c r="AV122" i="71"/>
  <c r="AD122" i="71"/>
  <c r="AZ123" i="71"/>
  <c r="AY123" i="71"/>
  <c r="AX123" i="71"/>
  <c r="AW123" i="71"/>
  <c r="AV123" i="71"/>
  <c r="AD123" i="71"/>
  <c r="AZ124" i="71"/>
  <c r="AY124" i="71"/>
  <c r="AX124" i="71"/>
  <c r="AW124" i="71"/>
  <c r="AV124" i="71"/>
  <c r="AD124" i="71"/>
  <c r="AZ125" i="71"/>
  <c r="AY125" i="71"/>
  <c r="AX125" i="71"/>
  <c r="AW125" i="71"/>
  <c r="AV125" i="71"/>
  <c r="AD125" i="71"/>
  <c r="AZ126" i="71"/>
  <c r="AY126" i="71"/>
  <c r="AX126" i="71"/>
  <c r="AW126" i="71"/>
  <c r="AV126" i="71"/>
  <c r="AD126" i="71"/>
  <c r="AZ127" i="71"/>
  <c r="AY127" i="71"/>
  <c r="AX127" i="71"/>
  <c r="AW127" i="71"/>
  <c r="AV127" i="71"/>
  <c r="AD127" i="71"/>
  <c r="AZ128" i="71"/>
  <c r="AY128" i="71"/>
  <c r="AX128" i="71"/>
  <c r="AW128" i="71"/>
  <c r="AV128" i="71"/>
  <c r="AD128" i="71"/>
  <c r="AZ129" i="71"/>
  <c r="AY129" i="71"/>
  <c r="AX129" i="71"/>
  <c r="AW129" i="71"/>
  <c r="AV129" i="71"/>
  <c r="AD129" i="71"/>
  <c r="AZ130" i="71"/>
  <c r="AY130" i="71"/>
  <c r="AX130" i="71"/>
  <c r="AW130" i="71"/>
  <c r="AV130" i="71"/>
  <c r="AD130" i="71"/>
  <c r="AZ131" i="71"/>
  <c r="AY131" i="71"/>
  <c r="AX131" i="71"/>
  <c r="AW131" i="71"/>
  <c r="AV131" i="71"/>
  <c r="AD131" i="71"/>
  <c r="AZ132" i="71"/>
  <c r="AY132" i="71"/>
  <c r="AX132" i="71"/>
  <c r="AW132" i="71"/>
  <c r="AV132" i="71"/>
  <c r="AD132" i="71"/>
  <c r="AZ133" i="71"/>
  <c r="AY133" i="71"/>
  <c r="AX133" i="71"/>
  <c r="AW133" i="71"/>
  <c r="AV133" i="71"/>
  <c r="AD133" i="71"/>
  <c r="AZ134" i="71"/>
  <c r="AY134" i="71"/>
  <c r="AX134" i="71"/>
  <c r="AW134" i="71"/>
  <c r="AV134" i="71"/>
  <c r="AD134" i="71"/>
  <c r="AZ135" i="71"/>
  <c r="AY135" i="71"/>
  <c r="AX135" i="71"/>
  <c r="AW135" i="71"/>
  <c r="AV135" i="71"/>
  <c r="AD135" i="71"/>
  <c r="AZ136" i="71"/>
  <c r="AY136" i="71"/>
  <c r="AX136" i="71"/>
  <c r="AW136" i="71"/>
  <c r="AV136" i="71"/>
  <c r="AD136" i="71"/>
  <c r="AZ137" i="71"/>
  <c r="AY137" i="71"/>
  <c r="AX137" i="71"/>
  <c r="AW137" i="71"/>
  <c r="AV137" i="71"/>
  <c r="AD137" i="71"/>
  <c r="AZ138" i="71"/>
  <c r="AY138" i="71"/>
  <c r="AX138" i="71"/>
  <c r="AW138" i="71"/>
  <c r="AV138" i="71"/>
  <c r="AD138" i="71"/>
  <c r="AZ139" i="71"/>
  <c r="AY139" i="71"/>
  <c r="AX139" i="71"/>
  <c r="AW139" i="71"/>
  <c r="AV139" i="71"/>
  <c r="AD139" i="71"/>
  <c r="AZ140" i="71"/>
  <c r="AY140" i="71"/>
  <c r="AX140" i="71"/>
  <c r="AW140" i="71"/>
  <c r="AV140" i="71"/>
  <c r="AD140" i="71"/>
  <c r="AZ141" i="71"/>
  <c r="AY141" i="71"/>
  <c r="AX141" i="71"/>
  <c r="AW141" i="71"/>
  <c r="AV141" i="71"/>
  <c r="AD141" i="71"/>
  <c r="AZ142" i="71"/>
  <c r="AY142" i="71"/>
  <c r="AX142" i="71"/>
  <c r="AW142" i="71"/>
  <c r="AV142" i="71"/>
  <c r="AD142" i="71"/>
  <c r="AZ143" i="71"/>
  <c r="AY143" i="71"/>
  <c r="AX143" i="71"/>
  <c r="AW143" i="71"/>
  <c r="AV143" i="71"/>
  <c r="AD143" i="71"/>
  <c r="AZ144" i="71"/>
  <c r="AY144" i="71"/>
  <c r="AX144" i="71"/>
  <c r="AW144" i="71"/>
  <c r="AV144" i="71"/>
  <c r="AD144" i="71"/>
  <c r="AZ145" i="71"/>
  <c r="AY145" i="71"/>
  <c r="AX145" i="71"/>
  <c r="AW145" i="71"/>
  <c r="AV145" i="71"/>
  <c r="AD145" i="71"/>
  <c r="AZ146" i="71"/>
  <c r="AY146" i="71"/>
  <c r="AX146" i="71"/>
  <c r="AW146" i="71"/>
  <c r="AV146" i="71"/>
  <c r="AD146" i="71"/>
  <c r="AZ147" i="71"/>
  <c r="AY147" i="71"/>
  <c r="AX147" i="71"/>
  <c r="AW147" i="71"/>
  <c r="AV147" i="71"/>
  <c r="AD147" i="71"/>
  <c r="AZ148" i="71"/>
  <c r="AY148" i="71"/>
  <c r="AX148" i="71"/>
  <c r="AW148" i="71"/>
  <c r="AV148" i="71"/>
  <c r="AD148" i="71"/>
  <c r="AZ149" i="71"/>
  <c r="AY149" i="71"/>
  <c r="AX149" i="71"/>
  <c r="AW149" i="71"/>
  <c r="AV149" i="71"/>
  <c r="AD149" i="71"/>
  <c r="AZ150" i="71"/>
  <c r="AY150" i="71"/>
  <c r="AX150" i="71"/>
  <c r="AW150" i="71"/>
  <c r="AV150" i="71"/>
  <c r="AD150" i="71"/>
  <c r="AZ151" i="71"/>
  <c r="AY151" i="71"/>
  <c r="AX151" i="71"/>
  <c r="AW151" i="71"/>
  <c r="AV151" i="71"/>
  <c r="AD151" i="71"/>
  <c r="AZ152" i="71"/>
  <c r="AY152" i="71"/>
  <c r="AX152" i="71"/>
  <c r="AW152" i="71"/>
  <c r="AV152" i="71"/>
  <c r="AD152" i="71"/>
  <c r="AZ153" i="71"/>
  <c r="AY153" i="71"/>
  <c r="AX153" i="71"/>
  <c r="AW153" i="71"/>
  <c r="AV153" i="71"/>
  <c r="AD153" i="71"/>
  <c r="AZ154" i="71"/>
  <c r="AY154" i="71"/>
  <c r="AX154" i="71"/>
  <c r="AW154" i="71"/>
  <c r="AV154" i="71"/>
  <c r="AD154" i="71"/>
  <c r="AZ155" i="71"/>
  <c r="AY155" i="71"/>
  <c r="AX155" i="71"/>
  <c r="AW155" i="71"/>
  <c r="AV155" i="71"/>
  <c r="AD155" i="71"/>
  <c r="AZ156" i="71"/>
  <c r="AY156" i="71"/>
  <c r="AX156" i="71"/>
  <c r="AW156" i="71"/>
  <c r="AV156" i="71"/>
  <c r="AD156" i="71"/>
  <c r="AZ157" i="71"/>
  <c r="AY157" i="71"/>
  <c r="AX157" i="71"/>
  <c r="AW157" i="71"/>
  <c r="AV157" i="71"/>
  <c r="AD157" i="71"/>
  <c r="AZ158" i="71"/>
  <c r="AY158" i="71"/>
  <c r="AX158" i="71"/>
  <c r="AW158" i="71"/>
  <c r="AV158" i="71"/>
  <c r="AD158" i="71"/>
  <c r="AZ159" i="71"/>
  <c r="AY159" i="71"/>
  <c r="AX159" i="71"/>
  <c r="AW159" i="71"/>
  <c r="AV159" i="71"/>
  <c r="AD159" i="71"/>
  <c r="AZ160" i="71"/>
  <c r="AY160" i="71"/>
  <c r="AX160" i="71"/>
  <c r="AW160" i="71"/>
  <c r="AV160" i="71"/>
  <c r="AD160" i="71"/>
  <c r="AZ161" i="71"/>
  <c r="AY161" i="71"/>
  <c r="AX161" i="71"/>
  <c r="AW161" i="71"/>
  <c r="AV161" i="71"/>
  <c r="AD161" i="71"/>
  <c r="AS62" i="71"/>
  <c r="AS66" i="71"/>
  <c r="AS70" i="71"/>
  <c r="AS74" i="71"/>
  <c r="AS78" i="71"/>
  <c r="AS82" i="71"/>
  <c r="AS86" i="71"/>
  <c r="AS90" i="71"/>
  <c r="AS94" i="71"/>
  <c r="AS98" i="71"/>
  <c r="AS102" i="71"/>
  <c r="AS106" i="71"/>
  <c r="AS110" i="71"/>
  <c r="AS114" i="71"/>
  <c r="AS63" i="71"/>
  <c r="AS65" i="71"/>
  <c r="AS67" i="71"/>
  <c r="AS69" i="71"/>
  <c r="AS71" i="71"/>
  <c r="AS73" i="71"/>
  <c r="AS75" i="71"/>
  <c r="AS77" i="71"/>
  <c r="AS79" i="71"/>
  <c r="AS81" i="71"/>
  <c r="AS83" i="71"/>
  <c r="AS85" i="71"/>
  <c r="AS87" i="71"/>
  <c r="AS89" i="71"/>
  <c r="AS91" i="71"/>
  <c r="AS93" i="71"/>
  <c r="AS95" i="71"/>
  <c r="AS97" i="71"/>
  <c r="AS99" i="71"/>
  <c r="AS101" i="71"/>
  <c r="AS103" i="71"/>
  <c r="AS105" i="71"/>
  <c r="AS107" i="71"/>
  <c r="AS109" i="71"/>
  <c r="AS111" i="71"/>
  <c r="AS113" i="71"/>
  <c r="AS115" i="71"/>
  <c r="AS116" i="71"/>
  <c r="AS117" i="71"/>
  <c r="AS118" i="71"/>
  <c r="AS119" i="71"/>
  <c r="AS120" i="71"/>
  <c r="AS121" i="71"/>
  <c r="AS122" i="71"/>
  <c r="AS123" i="71"/>
  <c r="AS124" i="71"/>
  <c r="AS125" i="71"/>
  <c r="AS126" i="71"/>
  <c r="AS127" i="71"/>
  <c r="AS128" i="71"/>
  <c r="AS129" i="71"/>
  <c r="AS130" i="71"/>
  <c r="AS131" i="71"/>
  <c r="AS132" i="71"/>
  <c r="AS133" i="71"/>
  <c r="AS134" i="71"/>
  <c r="AS135" i="71"/>
  <c r="AS136" i="71"/>
  <c r="AS137" i="71"/>
  <c r="AS138" i="71"/>
  <c r="AS139" i="71"/>
  <c r="AS140" i="71"/>
  <c r="AS141" i="71"/>
  <c r="AS142" i="71"/>
  <c r="AS143" i="71"/>
  <c r="AS144" i="71"/>
  <c r="AS145" i="71"/>
  <c r="AS146" i="71"/>
  <c r="AS147" i="71"/>
  <c r="AS148" i="71"/>
  <c r="AS149" i="71"/>
  <c r="AS150" i="71"/>
  <c r="AS151" i="71"/>
  <c r="AS152" i="71"/>
  <c r="AS153" i="71"/>
  <c r="AS154" i="71"/>
  <c r="AS155" i="71"/>
  <c r="AS156" i="71"/>
  <c r="AS157" i="71"/>
  <c r="AS158" i="71"/>
  <c r="AS159" i="71"/>
  <c r="AS160" i="71"/>
  <c r="AS161" i="71"/>
  <c r="AR397" i="71" l="1"/>
  <c r="AP397" i="71"/>
  <c r="AF397" i="71" s="1"/>
  <c r="AC397" i="71"/>
  <c r="AD397" i="71" s="1"/>
  <c r="AR390" i="71"/>
  <c r="AP390" i="71"/>
  <c r="AC390" i="71"/>
  <c r="AD390" i="71" s="1"/>
  <c r="AR383" i="71"/>
  <c r="AP383" i="71"/>
  <c r="AC383" i="71"/>
  <c r="AD383" i="71" s="1"/>
  <c r="AR376" i="71"/>
  <c r="AP376" i="71"/>
  <c r="AF376" i="71" s="1"/>
  <c r="AC376" i="71"/>
  <c r="AD376" i="71" s="1"/>
  <c r="AR369" i="71"/>
  <c r="AP369" i="71"/>
  <c r="AC369" i="71"/>
  <c r="AD369" i="71" s="1"/>
  <c r="AR362" i="71"/>
  <c r="AP362" i="71"/>
  <c r="AC362" i="71"/>
  <c r="AD362" i="71" s="1"/>
  <c r="AR355" i="71"/>
  <c r="AP355" i="71"/>
  <c r="AC355" i="71"/>
  <c r="AD355" i="71" s="1"/>
  <c r="AR348" i="71"/>
  <c r="AP348" i="71"/>
  <c r="AF348" i="71" s="1"/>
  <c r="AC348" i="71"/>
  <c r="AD348" i="71" s="1"/>
  <c r="AR341" i="71"/>
  <c r="AP341" i="71"/>
  <c r="AC341" i="71"/>
  <c r="AD341" i="71" s="1"/>
  <c r="AR334" i="71"/>
  <c r="AP334" i="71"/>
  <c r="AC334" i="71"/>
  <c r="AD334" i="71" s="1"/>
  <c r="AR327" i="71"/>
  <c r="AP327" i="71"/>
  <c r="AC327" i="71"/>
  <c r="AD327" i="71" s="1"/>
  <c r="AR320" i="71"/>
  <c r="AP320" i="71"/>
  <c r="AF320" i="71" s="1"/>
  <c r="AC320" i="71"/>
  <c r="AD320" i="71" s="1"/>
  <c r="AR313" i="71"/>
  <c r="AP313" i="71"/>
  <c r="AC313" i="71"/>
  <c r="AD313" i="71" s="1"/>
  <c r="AR306" i="71"/>
  <c r="AP306" i="71"/>
  <c r="AC306" i="71"/>
  <c r="AD306" i="71" s="1"/>
  <c r="AR299" i="71"/>
  <c r="AP299" i="71"/>
  <c r="AC299" i="71"/>
  <c r="AD299" i="71" s="1"/>
  <c r="AR292" i="71"/>
  <c r="AP292" i="71"/>
  <c r="AF292" i="71" s="1"/>
  <c r="AC292" i="71"/>
  <c r="AD292" i="71" s="1"/>
  <c r="AR285" i="71"/>
  <c r="AP285" i="71"/>
  <c r="AC285" i="71"/>
  <c r="AD285" i="71" s="1"/>
  <c r="AR278" i="71"/>
  <c r="AP278" i="71"/>
  <c r="AC278" i="71"/>
  <c r="AD278" i="71" s="1"/>
  <c r="AR271" i="71"/>
  <c r="AP271" i="71"/>
  <c r="AC271" i="71"/>
  <c r="AD271" i="71" s="1"/>
  <c r="AR264" i="71"/>
  <c r="AP264" i="71"/>
  <c r="AF264" i="71" s="1"/>
  <c r="AC264" i="71"/>
  <c r="AD264" i="71" s="1"/>
  <c r="AR257" i="71"/>
  <c r="AP257" i="71"/>
  <c r="AC257" i="71"/>
  <c r="AD257" i="71" s="1"/>
  <c r="AR250" i="71"/>
  <c r="AP250" i="71"/>
  <c r="AC250" i="71"/>
  <c r="AD250" i="71" s="1"/>
  <c r="AR243" i="71"/>
  <c r="AP243" i="71"/>
  <c r="AC243" i="71"/>
  <c r="AD243" i="71" s="1"/>
  <c r="AR236" i="71"/>
  <c r="AP236" i="71"/>
  <c r="AF236" i="71" s="1"/>
  <c r="AC236" i="71"/>
  <c r="AD236" i="71" s="1"/>
  <c r="AR229" i="71"/>
  <c r="AP229" i="71"/>
  <c r="AC229" i="71"/>
  <c r="AD229" i="71" s="1"/>
  <c r="AR222" i="71"/>
  <c r="AP222" i="71"/>
  <c r="AF222" i="71" s="1"/>
  <c r="AC222" i="71"/>
  <c r="AD222" i="71" s="1"/>
  <c r="AR215" i="71"/>
  <c r="AP215" i="71"/>
  <c r="AF215" i="71" s="1"/>
  <c r="AC215" i="71"/>
  <c r="AD215" i="71" s="1"/>
  <c r="AR208" i="71"/>
  <c r="AP208" i="71"/>
  <c r="AF208" i="71" s="1"/>
  <c r="AC208" i="71"/>
  <c r="AD208" i="71" s="1"/>
  <c r="AR201" i="71"/>
  <c r="AP201" i="71"/>
  <c r="AC201" i="71"/>
  <c r="AD201" i="71" s="1"/>
  <c r="AR194" i="71"/>
  <c r="AP194" i="71"/>
  <c r="AF194" i="71" s="1"/>
  <c r="AC194" i="71"/>
  <c r="AD194" i="71" s="1"/>
  <c r="AR187" i="71"/>
  <c r="AP187" i="71"/>
  <c r="AF187" i="71" s="1"/>
  <c r="AC187" i="71"/>
  <c r="AD187" i="71" s="1"/>
  <c r="AR180" i="71"/>
  <c r="AP180" i="71"/>
  <c r="AF180" i="71" s="1"/>
  <c r="AC180" i="71"/>
  <c r="AD180" i="71" s="1"/>
  <c r="AR173" i="71"/>
  <c r="AP173" i="71"/>
  <c r="AC173" i="71"/>
  <c r="AD173" i="71" s="1"/>
  <c r="AW397" i="71"/>
  <c r="AY390" i="71"/>
  <c r="AY383" i="71"/>
  <c r="AZ383" i="71"/>
  <c r="AD163" i="71"/>
  <c r="AD167" i="71"/>
  <c r="AD168" i="71"/>
  <c r="AD169" i="71"/>
  <c r="AD170" i="71"/>
  <c r="AD171" i="71"/>
  <c r="AD172" i="71"/>
  <c r="AD174" i="71"/>
  <c r="AD175" i="71"/>
  <c r="AD176" i="71"/>
  <c r="AD177" i="71"/>
  <c r="AD178" i="71"/>
  <c r="AD179" i="71"/>
  <c r="AD181" i="71"/>
  <c r="AD182" i="71"/>
  <c r="AD183" i="71"/>
  <c r="AD184" i="71"/>
  <c r="AD185" i="71"/>
  <c r="AD186" i="71"/>
  <c r="AD188" i="71"/>
  <c r="AD189" i="71"/>
  <c r="AD190" i="71"/>
  <c r="AD191" i="71"/>
  <c r="AD192" i="71"/>
  <c r="AD193" i="71"/>
  <c r="AD195" i="71"/>
  <c r="AD196" i="71"/>
  <c r="AD197" i="71"/>
  <c r="AD198" i="71"/>
  <c r="AD199" i="71"/>
  <c r="AD200" i="71"/>
  <c r="AD202" i="71"/>
  <c r="AD203" i="71"/>
  <c r="AD204" i="71"/>
  <c r="AD205" i="71"/>
  <c r="AD206" i="71"/>
  <c r="AD207" i="71"/>
  <c r="AD209" i="71"/>
  <c r="AD210" i="71"/>
  <c r="AD211" i="71"/>
  <c r="AD212" i="71"/>
  <c r="AD213" i="71"/>
  <c r="AD214" i="71"/>
  <c r="AD216" i="71"/>
  <c r="AD217" i="71"/>
  <c r="AD218" i="71"/>
  <c r="AD219" i="71"/>
  <c r="AD220" i="71"/>
  <c r="AD221" i="71"/>
  <c r="AD223" i="71"/>
  <c r="AD224" i="71"/>
  <c r="AD225" i="71"/>
  <c r="AD226" i="71"/>
  <c r="AD227" i="71"/>
  <c r="AD228" i="71"/>
  <c r="AD230" i="71"/>
  <c r="AD231" i="71"/>
  <c r="AD232" i="71"/>
  <c r="AD233" i="71"/>
  <c r="AD234" i="71"/>
  <c r="AD235" i="71"/>
  <c r="AD237" i="71"/>
  <c r="AD238" i="71"/>
  <c r="AD239" i="71"/>
  <c r="AD240" i="71"/>
  <c r="AD241" i="71"/>
  <c r="AD242" i="71"/>
  <c r="AD244" i="71"/>
  <c r="AD245" i="71"/>
  <c r="AD246" i="71"/>
  <c r="AD247" i="71"/>
  <c r="AD248" i="71"/>
  <c r="AD249" i="71"/>
  <c r="AD251" i="71"/>
  <c r="AD252" i="71"/>
  <c r="AD253" i="71"/>
  <c r="AD254" i="71"/>
  <c r="AD255" i="71"/>
  <c r="AD256" i="71"/>
  <c r="AD258" i="71"/>
  <c r="AD259" i="71"/>
  <c r="AD260" i="71"/>
  <c r="AD261" i="71"/>
  <c r="AD262" i="71"/>
  <c r="AD263" i="71"/>
  <c r="AD265" i="71"/>
  <c r="AD266" i="71"/>
  <c r="AD267" i="71"/>
  <c r="AD268" i="71"/>
  <c r="AD269" i="71"/>
  <c r="AD270" i="71"/>
  <c r="AD272" i="71"/>
  <c r="AD273" i="71"/>
  <c r="AD274" i="71"/>
  <c r="AD275" i="71"/>
  <c r="AD276" i="71"/>
  <c r="AD277" i="71"/>
  <c r="AD279" i="71"/>
  <c r="AD280" i="71"/>
  <c r="AD281" i="71"/>
  <c r="AD282" i="71"/>
  <c r="AD283" i="71"/>
  <c r="AD284" i="71"/>
  <c r="AD286" i="71"/>
  <c r="AD287" i="71"/>
  <c r="AD288" i="71"/>
  <c r="AD289" i="71"/>
  <c r="AD290" i="71"/>
  <c r="AD291" i="71"/>
  <c r="AD293" i="71"/>
  <c r="AD294" i="71"/>
  <c r="AD295" i="71"/>
  <c r="AD296" i="71"/>
  <c r="AD297" i="71"/>
  <c r="AD298" i="71"/>
  <c r="AD300" i="71"/>
  <c r="AD301" i="71"/>
  <c r="AD302" i="71"/>
  <c r="AD303" i="71"/>
  <c r="AD304" i="71"/>
  <c r="AD305" i="71"/>
  <c r="AD307" i="71"/>
  <c r="AD308" i="71"/>
  <c r="AD309" i="71"/>
  <c r="AD310" i="71"/>
  <c r="AD311" i="71"/>
  <c r="AD312" i="71"/>
  <c r="AD314" i="71"/>
  <c r="AD315" i="71"/>
  <c r="AD316" i="71"/>
  <c r="AD317" i="71"/>
  <c r="AD318" i="71"/>
  <c r="AD319" i="71"/>
  <c r="AD321" i="71"/>
  <c r="AD322" i="71"/>
  <c r="AD323" i="71"/>
  <c r="AD324" i="71"/>
  <c r="AD325" i="71"/>
  <c r="AD326" i="71"/>
  <c r="AD328" i="71"/>
  <c r="AD329" i="71"/>
  <c r="AD330" i="71"/>
  <c r="AD331" i="71"/>
  <c r="AD332" i="71"/>
  <c r="AD333" i="71"/>
  <c r="AD335" i="71"/>
  <c r="AD336" i="71"/>
  <c r="AD337" i="71"/>
  <c r="AD338" i="71"/>
  <c r="AD339" i="71"/>
  <c r="AD340" i="71"/>
  <c r="AD342" i="71"/>
  <c r="AD343" i="71"/>
  <c r="AD344" i="71"/>
  <c r="AD345" i="71"/>
  <c r="AD346" i="71"/>
  <c r="AD347" i="71"/>
  <c r="AD349" i="71"/>
  <c r="AD350" i="71"/>
  <c r="AD351" i="71"/>
  <c r="AD352" i="71"/>
  <c r="AD353" i="71"/>
  <c r="AD354" i="71"/>
  <c r="AD356" i="71"/>
  <c r="AD357" i="71"/>
  <c r="AD358" i="71"/>
  <c r="AD359" i="71"/>
  <c r="AD360" i="71"/>
  <c r="AD361" i="71"/>
  <c r="AD363" i="71"/>
  <c r="AD364" i="71"/>
  <c r="AD365" i="71"/>
  <c r="AD366" i="71"/>
  <c r="AD367" i="71"/>
  <c r="AD368" i="71"/>
  <c r="AD370" i="71"/>
  <c r="AD371" i="71"/>
  <c r="AD372" i="71"/>
  <c r="AD373" i="71"/>
  <c r="AD374" i="71"/>
  <c r="AD375" i="71"/>
  <c r="AD377" i="71"/>
  <c r="AD378" i="71"/>
  <c r="AD379" i="71"/>
  <c r="AD380" i="71"/>
  <c r="AD381" i="71"/>
  <c r="AD382" i="71"/>
  <c r="AD384" i="71"/>
  <c r="AD385" i="71"/>
  <c r="AD386" i="71"/>
  <c r="AD387" i="71"/>
  <c r="AD388" i="71"/>
  <c r="AD389" i="71"/>
  <c r="AD391" i="71"/>
  <c r="AD392" i="71"/>
  <c r="AD393" i="71"/>
  <c r="AD394" i="71"/>
  <c r="AD395" i="71"/>
  <c r="AD396" i="71"/>
  <c r="AD398" i="71"/>
  <c r="AD399" i="71"/>
  <c r="AD400" i="71"/>
  <c r="AD401" i="71"/>
  <c r="AD402" i="71"/>
  <c r="AD403" i="71"/>
  <c r="AR166" i="71"/>
  <c r="AP166" i="71"/>
  <c r="AC166" i="71"/>
  <c r="AD166" i="71" s="1"/>
  <c r="AW383" i="71" l="1"/>
  <c r="AS299" i="71"/>
  <c r="AS243" i="71"/>
  <c r="AS355" i="71"/>
  <c r="AH397" i="71"/>
  <c r="AS180" i="71"/>
  <c r="AS201" i="71"/>
  <c r="AS271" i="71"/>
  <c r="AS327" i="71"/>
  <c r="AS383" i="71"/>
  <c r="AZ397" i="71"/>
  <c r="AY397" i="71"/>
  <c r="AS173" i="71"/>
  <c r="AS208" i="71"/>
  <c r="AS229" i="71"/>
  <c r="AH236" i="71"/>
  <c r="AF250" i="71"/>
  <c r="AH250" i="71" s="1"/>
  <c r="AH264" i="71"/>
  <c r="AF278" i="71"/>
  <c r="AH278" i="71" s="1"/>
  <c r="AS285" i="71"/>
  <c r="AH292" i="71"/>
  <c r="AF306" i="71"/>
  <c r="AH306" i="71" s="1"/>
  <c r="AS313" i="71"/>
  <c r="AH320" i="71"/>
  <c r="AF334" i="71"/>
  <c r="AH334" i="71" s="1"/>
  <c r="AS341" i="71"/>
  <c r="AH348" i="71"/>
  <c r="AF362" i="71"/>
  <c r="AH362" i="71" s="1"/>
  <c r="AS369" i="71"/>
  <c r="AH376" i="71"/>
  <c r="AF390" i="71"/>
  <c r="AH390" i="71" s="1"/>
  <c r="AS397" i="71"/>
  <c r="AF173" i="71"/>
  <c r="AH173" i="71" s="1"/>
  <c r="AH187" i="71"/>
  <c r="AH194" i="71"/>
  <c r="AF201" i="71"/>
  <c r="AH201" i="71" s="1"/>
  <c r="AS215" i="71"/>
  <c r="AS222" i="71"/>
  <c r="AF229" i="71"/>
  <c r="AH229" i="71" s="1"/>
  <c r="AS236" i="71"/>
  <c r="AF243" i="71"/>
  <c r="AH243" i="71" s="1"/>
  <c r="AS250" i="71"/>
  <c r="AF257" i="71"/>
  <c r="AH257" i="71" s="1"/>
  <c r="AS264" i="71"/>
  <c r="AF271" i="71"/>
  <c r="AH271" i="71" s="1"/>
  <c r="AS278" i="71"/>
  <c r="AF285" i="71"/>
  <c r="AH285" i="71" s="1"/>
  <c r="AS292" i="71"/>
  <c r="AF299" i="71"/>
  <c r="AH299" i="71" s="1"/>
  <c r="AS306" i="71"/>
  <c r="AF313" i="71"/>
  <c r="AH313" i="71" s="1"/>
  <c r="AS320" i="71"/>
  <c r="AF327" i="71"/>
  <c r="AH327" i="71" s="1"/>
  <c r="AS334" i="71"/>
  <c r="AF341" i="71"/>
  <c r="AH341" i="71" s="1"/>
  <c r="AS348" i="71"/>
  <c r="AF355" i="71"/>
  <c r="AH355" i="71" s="1"/>
  <c r="AS362" i="71"/>
  <c r="AF369" i="71"/>
  <c r="AH369" i="71" s="1"/>
  <c r="AS376" i="71"/>
  <c r="AF383" i="71"/>
  <c r="AH383" i="71" s="1"/>
  <c r="AS390" i="71"/>
  <c r="AH180" i="71"/>
  <c r="AS187" i="71"/>
  <c r="AH208" i="71"/>
  <c r="AH222" i="71"/>
  <c r="AS257" i="71"/>
  <c r="AS194" i="71"/>
  <c r="AH215" i="71"/>
  <c r="AV390" i="71"/>
  <c r="AX390" i="71"/>
  <c r="AZ390" i="71"/>
  <c r="AV383" i="71"/>
  <c r="AX383" i="71"/>
  <c r="AW390" i="71"/>
  <c r="AV397" i="71"/>
  <c r="AX397" i="71"/>
  <c r="AS166" i="71"/>
  <c r="AF166" i="71"/>
  <c r="AH166" i="71" s="1"/>
  <c r="AV164" i="71" l="1"/>
  <c r="AW164" i="71"/>
  <c r="AX164" i="71"/>
  <c r="AY164" i="71"/>
  <c r="AZ164" i="71"/>
  <c r="AZ163" i="71"/>
  <c r="AY163" i="71"/>
  <c r="AX163" i="71"/>
  <c r="AW163" i="71"/>
  <c r="AV163" i="71"/>
  <c r="AV167" i="71"/>
  <c r="AW167" i="71"/>
  <c r="AX167" i="71"/>
  <c r="AY167" i="71"/>
  <c r="AZ167" i="71"/>
  <c r="AV168" i="71"/>
  <c r="AW168" i="71"/>
  <c r="AX168" i="71"/>
  <c r="AY168" i="71"/>
  <c r="AZ168" i="71"/>
  <c r="AV169" i="71"/>
  <c r="AW169" i="71"/>
  <c r="AX169" i="71"/>
  <c r="AY169" i="71"/>
  <c r="AZ169" i="71"/>
  <c r="AV170" i="71"/>
  <c r="AW170" i="71"/>
  <c r="AX170" i="71"/>
  <c r="AY170" i="71"/>
  <c r="AZ170" i="71"/>
  <c r="AV171" i="71"/>
  <c r="AW171" i="71"/>
  <c r="AX171" i="71"/>
  <c r="AY171" i="71"/>
  <c r="AZ171" i="71"/>
  <c r="AV172" i="71"/>
  <c r="AW172" i="71"/>
  <c r="AX172" i="71"/>
  <c r="AY172" i="71"/>
  <c r="AZ172" i="71"/>
  <c r="AV173" i="71"/>
  <c r="AW173" i="71"/>
  <c r="AX173" i="71"/>
  <c r="AY173" i="71"/>
  <c r="AZ173" i="71"/>
  <c r="AV174" i="71"/>
  <c r="AW174" i="71"/>
  <c r="AX174" i="71"/>
  <c r="AY174" i="71"/>
  <c r="AZ174" i="71"/>
  <c r="AV175" i="71"/>
  <c r="AW175" i="71"/>
  <c r="AX175" i="71"/>
  <c r="AY175" i="71"/>
  <c r="AZ175" i="71"/>
  <c r="AV176" i="71"/>
  <c r="AW176" i="71"/>
  <c r="AX176" i="71"/>
  <c r="AY176" i="71"/>
  <c r="AZ176" i="71"/>
  <c r="AV177" i="71"/>
  <c r="AW177" i="71"/>
  <c r="AX177" i="71"/>
  <c r="AY177" i="71"/>
  <c r="AZ177" i="71"/>
  <c r="AV178" i="71"/>
  <c r="AW178" i="71"/>
  <c r="AX178" i="71"/>
  <c r="AY178" i="71"/>
  <c r="AZ178" i="71"/>
  <c r="AV179" i="71"/>
  <c r="AW179" i="71"/>
  <c r="AX179" i="71"/>
  <c r="AY179" i="71"/>
  <c r="AZ179" i="71"/>
  <c r="AV180" i="71"/>
  <c r="AW180" i="71"/>
  <c r="AX180" i="71"/>
  <c r="AY180" i="71"/>
  <c r="AZ180" i="71"/>
  <c r="AV181" i="71"/>
  <c r="AW181" i="71"/>
  <c r="AX181" i="71"/>
  <c r="AY181" i="71"/>
  <c r="AZ181" i="71"/>
  <c r="AV182" i="71"/>
  <c r="AW182" i="71"/>
  <c r="AX182" i="71"/>
  <c r="AY182" i="71"/>
  <c r="AZ182" i="71"/>
  <c r="AV183" i="71"/>
  <c r="AW183" i="71"/>
  <c r="AX183" i="71"/>
  <c r="AY183" i="71"/>
  <c r="AZ183" i="71"/>
  <c r="AV184" i="71"/>
  <c r="AW184" i="71"/>
  <c r="AX184" i="71"/>
  <c r="AY184" i="71"/>
  <c r="AZ184" i="71"/>
  <c r="AV185" i="71"/>
  <c r="AW185" i="71"/>
  <c r="AX185" i="71"/>
  <c r="AY185" i="71"/>
  <c r="AZ185" i="71"/>
  <c r="AV186" i="71"/>
  <c r="AW186" i="71"/>
  <c r="AX186" i="71"/>
  <c r="AY186" i="71"/>
  <c r="AZ186" i="71"/>
  <c r="AV187" i="71"/>
  <c r="AW187" i="71"/>
  <c r="AX187" i="71"/>
  <c r="AY187" i="71"/>
  <c r="AZ187" i="71"/>
  <c r="AV188" i="71"/>
  <c r="AW188" i="71"/>
  <c r="AX188" i="71"/>
  <c r="AY188" i="71"/>
  <c r="AZ188" i="71"/>
  <c r="AV189" i="71"/>
  <c r="AW189" i="71"/>
  <c r="AX189" i="71"/>
  <c r="AY189" i="71"/>
  <c r="AZ189" i="71"/>
  <c r="AV190" i="71"/>
  <c r="AW190" i="71"/>
  <c r="AX190" i="71"/>
  <c r="AY190" i="71"/>
  <c r="AZ190" i="71"/>
  <c r="AV191" i="71"/>
  <c r="AW191" i="71"/>
  <c r="AX191" i="71"/>
  <c r="AY191" i="71"/>
  <c r="AZ191" i="71"/>
  <c r="AV192" i="71"/>
  <c r="AW192" i="71"/>
  <c r="AX192" i="71"/>
  <c r="AY192" i="71"/>
  <c r="AZ192" i="71"/>
  <c r="AV193" i="71"/>
  <c r="AW193" i="71"/>
  <c r="AX193" i="71"/>
  <c r="AY193" i="71"/>
  <c r="AZ193" i="71"/>
  <c r="AV194" i="71"/>
  <c r="AW194" i="71"/>
  <c r="AX194" i="71"/>
  <c r="AY194" i="71"/>
  <c r="AZ194" i="71"/>
  <c r="AV195" i="71"/>
  <c r="AW195" i="71"/>
  <c r="AX195" i="71"/>
  <c r="AY195" i="71"/>
  <c r="AZ195" i="71"/>
  <c r="AV196" i="71"/>
  <c r="AW196" i="71"/>
  <c r="AX196" i="71"/>
  <c r="AY196" i="71"/>
  <c r="AZ196" i="71"/>
  <c r="AV197" i="71"/>
  <c r="AW197" i="71"/>
  <c r="AX197" i="71"/>
  <c r="AY197" i="71"/>
  <c r="AZ197" i="71"/>
  <c r="AV198" i="71"/>
  <c r="AW198" i="71"/>
  <c r="AX198" i="71"/>
  <c r="AY198" i="71"/>
  <c r="AZ198" i="71"/>
  <c r="AV199" i="71"/>
  <c r="AW199" i="71"/>
  <c r="AX199" i="71"/>
  <c r="AY199" i="71"/>
  <c r="AZ199" i="71"/>
  <c r="AV200" i="71"/>
  <c r="AW200" i="71"/>
  <c r="AX200" i="71"/>
  <c r="AY200" i="71"/>
  <c r="AZ200" i="71"/>
  <c r="AV201" i="71"/>
  <c r="AW201" i="71"/>
  <c r="AX201" i="71"/>
  <c r="AY201" i="71"/>
  <c r="AZ201" i="71"/>
  <c r="AV202" i="71"/>
  <c r="AW202" i="71"/>
  <c r="AX202" i="71"/>
  <c r="AY202" i="71"/>
  <c r="AZ202" i="71"/>
  <c r="AV203" i="71"/>
  <c r="AW203" i="71"/>
  <c r="AX203" i="71"/>
  <c r="AY203" i="71"/>
  <c r="AZ203" i="71"/>
  <c r="AV204" i="71"/>
  <c r="AW204" i="71"/>
  <c r="AX204" i="71"/>
  <c r="AY204" i="71"/>
  <c r="AZ204" i="71"/>
  <c r="AV205" i="71"/>
  <c r="AW205" i="71"/>
  <c r="AX205" i="71"/>
  <c r="AY205" i="71"/>
  <c r="AZ205" i="71"/>
  <c r="AV206" i="71"/>
  <c r="AW206" i="71"/>
  <c r="AX206" i="71"/>
  <c r="AY206" i="71"/>
  <c r="AZ206" i="71"/>
  <c r="AV207" i="71"/>
  <c r="AW207" i="71"/>
  <c r="AX207" i="71"/>
  <c r="AY207" i="71"/>
  <c r="AZ207" i="71"/>
  <c r="AV208" i="71"/>
  <c r="AW208" i="71"/>
  <c r="AX208" i="71"/>
  <c r="AY208" i="71"/>
  <c r="AZ208" i="71"/>
  <c r="AV209" i="71"/>
  <c r="AW209" i="71"/>
  <c r="AX209" i="71"/>
  <c r="AY209" i="71"/>
  <c r="AZ209" i="71"/>
  <c r="AV210" i="71"/>
  <c r="AW210" i="71"/>
  <c r="AX210" i="71"/>
  <c r="AY210" i="71"/>
  <c r="AZ210" i="71"/>
  <c r="AV211" i="71"/>
  <c r="AW211" i="71"/>
  <c r="AX211" i="71"/>
  <c r="AY211" i="71"/>
  <c r="AZ211" i="71"/>
  <c r="AV212" i="71"/>
  <c r="AW212" i="71"/>
  <c r="AX212" i="71"/>
  <c r="AY212" i="71"/>
  <c r="AZ212" i="71"/>
  <c r="AV213" i="71"/>
  <c r="AW213" i="71"/>
  <c r="AX213" i="71"/>
  <c r="AY213" i="71"/>
  <c r="AZ213" i="71"/>
  <c r="AV214" i="71"/>
  <c r="AW214" i="71"/>
  <c r="AX214" i="71"/>
  <c r="AY214" i="71"/>
  <c r="AZ214" i="71"/>
  <c r="AV215" i="71"/>
  <c r="AW215" i="71"/>
  <c r="AX215" i="71"/>
  <c r="AY215" i="71"/>
  <c r="AZ215" i="71"/>
  <c r="AV216" i="71"/>
  <c r="AW216" i="71"/>
  <c r="AX216" i="71"/>
  <c r="AY216" i="71"/>
  <c r="AZ216" i="71"/>
  <c r="AV217" i="71"/>
  <c r="AW217" i="71"/>
  <c r="AX217" i="71"/>
  <c r="AY217" i="71"/>
  <c r="AZ217" i="71"/>
  <c r="AV218" i="71"/>
  <c r="AW218" i="71"/>
  <c r="AX218" i="71"/>
  <c r="AY218" i="71"/>
  <c r="AZ218" i="71"/>
  <c r="AV219" i="71"/>
  <c r="AW219" i="71"/>
  <c r="AX219" i="71"/>
  <c r="AY219" i="71"/>
  <c r="AZ219" i="71"/>
  <c r="AV220" i="71"/>
  <c r="AW220" i="71"/>
  <c r="AX220" i="71"/>
  <c r="AY220" i="71"/>
  <c r="AZ220" i="71"/>
  <c r="AV221" i="71"/>
  <c r="AW221" i="71"/>
  <c r="AX221" i="71"/>
  <c r="AY221" i="71"/>
  <c r="AZ221" i="71"/>
  <c r="AV222" i="71"/>
  <c r="AW222" i="71"/>
  <c r="AX222" i="71"/>
  <c r="AY222" i="71"/>
  <c r="AZ222" i="71"/>
  <c r="AV223" i="71"/>
  <c r="AW223" i="71"/>
  <c r="AX223" i="71"/>
  <c r="AY223" i="71"/>
  <c r="AZ223" i="71"/>
  <c r="AV224" i="71"/>
  <c r="AW224" i="71"/>
  <c r="AX224" i="71"/>
  <c r="AY224" i="71"/>
  <c r="AZ224" i="71"/>
  <c r="AV225" i="71"/>
  <c r="AW225" i="71"/>
  <c r="AX225" i="71"/>
  <c r="AY225" i="71"/>
  <c r="AZ225" i="71"/>
  <c r="AV226" i="71"/>
  <c r="AW226" i="71"/>
  <c r="AX226" i="71"/>
  <c r="AY226" i="71"/>
  <c r="AZ226" i="71"/>
  <c r="AV227" i="71"/>
  <c r="AW227" i="71"/>
  <c r="AX227" i="71"/>
  <c r="AY227" i="71"/>
  <c r="AZ227" i="71"/>
  <c r="AV228" i="71"/>
  <c r="AW228" i="71"/>
  <c r="AX228" i="71"/>
  <c r="AY228" i="71"/>
  <c r="AZ228" i="71"/>
  <c r="AV229" i="71"/>
  <c r="AW229" i="71"/>
  <c r="AX229" i="71"/>
  <c r="AY229" i="71"/>
  <c r="AZ229" i="71"/>
  <c r="AV230" i="71"/>
  <c r="AW230" i="71"/>
  <c r="AX230" i="71"/>
  <c r="AY230" i="71"/>
  <c r="AZ230" i="71"/>
  <c r="AV231" i="71"/>
  <c r="AW231" i="71"/>
  <c r="AX231" i="71"/>
  <c r="AY231" i="71"/>
  <c r="AZ231" i="71"/>
  <c r="AV232" i="71"/>
  <c r="AW232" i="71"/>
  <c r="AX232" i="71"/>
  <c r="AY232" i="71"/>
  <c r="AZ232" i="71"/>
  <c r="AV233" i="71"/>
  <c r="AW233" i="71"/>
  <c r="AX233" i="71"/>
  <c r="AY233" i="71"/>
  <c r="AZ233" i="71"/>
  <c r="AV234" i="71"/>
  <c r="AW234" i="71"/>
  <c r="AX234" i="71"/>
  <c r="AY234" i="71"/>
  <c r="AZ234" i="71"/>
  <c r="AV235" i="71"/>
  <c r="AW235" i="71"/>
  <c r="AX235" i="71"/>
  <c r="AY235" i="71"/>
  <c r="AZ235" i="71"/>
  <c r="AV236" i="71"/>
  <c r="AW236" i="71"/>
  <c r="AX236" i="71"/>
  <c r="AY236" i="71"/>
  <c r="AZ236" i="71"/>
  <c r="AV237" i="71"/>
  <c r="AW237" i="71"/>
  <c r="AX237" i="71"/>
  <c r="AY237" i="71"/>
  <c r="AZ237" i="71"/>
  <c r="AV238" i="71"/>
  <c r="AW238" i="71"/>
  <c r="AX238" i="71"/>
  <c r="AY238" i="71"/>
  <c r="AZ238" i="71"/>
  <c r="AV239" i="71"/>
  <c r="AW239" i="71"/>
  <c r="AX239" i="71"/>
  <c r="AY239" i="71"/>
  <c r="AZ239" i="71"/>
  <c r="AV240" i="71"/>
  <c r="AW240" i="71"/>
  <c r="AX240" i="71"/>
  <c r="AY240" i="71"/>
  <c r="AZ240" i="71"/>
  <c r="AV241" i="71"/>
  <c r="AW241" i="71"/>
  <c r="AX241" i="71"/>
  <c r="AY241" i="71"/>
  <c r="AZ241" i="71"/>
  <c r="AV242" i="71"/>
  <c r="AW242" i="71"/>
  <c r="AX242" i="71"/>
  <c r="AY242" i="71"/>
  <c r="AZ242" i="71"/>
  <c r="AV243" i="71"/>
  <c r="AW243" i="71"/>
  <c r="AX243" i="71"/>
  <c r="AY243" i="71"/>
  <c r="AZ243" i="71"/>
  <c r="AV244" i="71"/>
  <c r="AW244" i="71"/>
  <c r="AX244" i="71"/>
  <c r="AY244" i="71"/>
  <c r="AZ244" i="71"/>
  <c r="AV245" i="71"/>
  <c r="AW245" i="71"/>
  <c r="AX245" i="71"/>
  <c r="AY245" i="71"/>
  <c r="AZ245" i="71"/>
  <c r="AV246" i="71"/>
  <c r="AW246" i="71"/>
  <c r="AX246" i="71"/>
  <c r="AY246" i="71"/>
  <c r="AZ246" i="71"/>
  <c r="AV247" i="71"/>
  <c r="AW247" i="71"/>
  <c r="AX247" i="71"/>
  <c r="AY247" i="71"/>
  <c r="AZ247" i="71"/>
  <c r="AV248" i="71"/>
  <c r="AW248" i="71"/>
  <c r="AX248" i="71"/>
  <c r="AY248" i="71"/>
  <c r="AZ248" i="71"/>
  <c r="AV249" i="71"/>
  <c r="AW249" i="71"/>
  <c r="AX249" i="71"/>
  <c r="AY249" i="71"/>
  <c r="AZ249" i="71"/>
  <c r="AV250" i="71"/>
  <c r="AW250" i="71"/>
  <c r="AX250" i="71"/>
  <c r="AY250" i="71"/>
  <c r="AZ250" i="71"/>
  <c r="AV251" i="71"/>
  <c r="AW251" i="71"/>
  <c r="AX251" i="71"/>
  <c r="AY251" i="71"/>
  <c r="AZ251" i="71"/>
  <c r="AV252" i="71"/>
  <c r="AW252" i="71"/>
  <c r="AX252" i="71"/>
  <c r="AY252" i="71"/>
  <c r="AZ252" i="71"/>
  <c r="AV253" i="71"/>
  <c r="AW253" i="71"/>
  <c r="AX253" i="71"/>
  <c r="AY253" i="71"/>
  <c r="AZ253" i="71"/>
  <c r="AV254" i="71"/>
  <c r="AW254" i="71"/>
  <c r="AX254" i="71"/>
  <c r="AY254" i="71"/>
  <c r="AZ254" i="71"/>
  <c r="AV255" i="71"/>
  <c r="AW255" i="71"/>
  <c r="AX255" i="71"/>
  <c r="AY255" i="71"/>
  <c r="AZ255" i="71"/>
  <c r="AV256" i="71"/>
  <c r="AW256" i="71"/>
  <c r="AX256" i="71"/>
  <c r="AY256" i="71"/>
  <c r="AZ256" i="71"/>
  <c r="AV257" i="71"/>
  <c r="AW257" i="71"/>
  <c r="AX257" i="71"/>
  <c r="AY257" i="71"/>
  <c r="AZ257" i="71"/>
  <c r="AV258" i="71"/>
  <c r="AW258" i="71"/>
  <c r="AX258" i="71"/>
  <c r="AY258" i="71"/>
  <c r="AZ258" i="71"/>
  <c r="AV259" i="71"/>
  <c r="AW259" i="71"/>
  <c r="AX259" i="71"/>
  <c r="AY259" i="71"/>
  <c r="AZ259" i="71"/>
  <c r="AV260" i="71"/>
  <c r="AW260" i="71"/>
  <c r="AX260" i="71"/>
  <c r="AY260" i="71"/>
  <c r="AZ260" i="71"/>
  <c r="AV261" i="71"/>
  <c r="AW261" i="71"/>
  <c r="AX261" i="71"/>
  <c r="AY261" i="71"/>
  <c r="AZ261" i="71"/>
  <c r="AV262" i="71"/>
  <c r="AW262" i="71"/>
  <c r="AX262" i="71"/>
  <c r="AY262" i="71"/>
  <c r="AZ262" i="71"/>
  <c r="AV263" i="71"/>
  <c r="AW263" i="71"/>
  <c r="AX263" i="71"/>
  <c r="AY263" i="71"/>
  <c r="AZ263" i="71"/>
  <c r="AV264" i="71"/>
  <c r="AW264" i="71"/>
  <c r="AX264" i="71"/>
  <c r="AY264" i="71"/>
  <c r="AZ264" i="71"/>
  <c r="AV265" i="71"/>
  <c r="AW265" i="71"/>
  <c r="AX265" i="71"/>
  <c r="AY265" i="71"/>
  <c r="AZ265" i="71"/>
  <c r="AV266" i="71"/>
  <c r="AW266" i="71"/>
  <c r="AX266" i="71"/>
  <c r="AY266" i="71"/>
  <c r="AZ266" i="71"/>
  <c r="AV267" i="71"/>
  <c r="AW267" i="71"/>
  <c r="AX267" i="71"/>
  <c r="AY267" i="71"/>
  <c r="AZ267" i="71"/>
  <c r="AV268" i="71"/>
  <c r="AW268" i="71"/>
  <c r="AX268" i="71"/>
  <c r="AY268" i="71"/>
  <c r="AZ268" i="71"/>
  <c r="AV269" i="71"/>
  <c r="AW269" i="71"/>
  <c r="AX269" i="71"/>
  <c r="AY269" i="71"/>
  <c r="AZ269" i="71"/>
  <c r="AV270" i="71"/>
  <c r="AW270" i="71"/>
  <c r="AX270" i="71"/>
  <c r="AY270" i="71"/>
  <c r="AZ270" i="71"/>
  <c r="AV271" i="71"/>
  <c r="AW271" i="71"/>
  <c r="AX271" i="71"/>
  <c r="AY271" i="71"/>
  <c r="AZ271" i="71"/>
  <c r="AV272" i="71"/>
  <c r="AW272" i="71"/>
  <c r="AX272" i="71"/>
  <c r="AY272" i="71"/>
  <c r="AZ272" i="71"/>
  <c r="AV273" i="71"/>
  <c r="AW273" i="71"/>
  <c r="AX273" i="71"/>
  <c r="AY273" i="71"/>
  <c r="AZ273" i="71"/>
  <c r="AV274" i="71"/>
  <c r="AW274" i="71"/>
  <c r="AX274" i="71"/>
  <c r="AY274" i="71"/>
  <c r="AZ274" i="71"/>
  <c r="AV275" i="71"/>
  <c r="AW275" i="71"/>
  <c r="AX275" i="71"/>
  <c r="AY275" i="71"/>
  <c r="AZ275" i="71"/>
  <c r="AV276" i="71"/>
  <c r="AW276" i="71"/>
  <c r="AX276" i="71"/>
  <c r="AY276" i="71"/>
  <c r="AZ276" i="71"/>
  <c r="AV277" i="71"/>
  <c r="AW277" i="71"/>
  <c r="AX277" i="71"/>
  <c r="AY277" i="71"/>
  <c r="AZ277" i="71"/>
  <c r="AV278" i="71"/>
  <c r="AW278" i="71"/>
  <c r="AX278" i="71"/>
  <c r="AY278" i="71"/>
  <c r="AZ278" i="71"/>
  <c r="AV279" i="71"/>
  <c r="AW279" i="71"/>
  <c r="AX279" i="71"/>
  <c r="AY279" i="71"/>
  <c r="AZ279" i="71"/>
  <c r="AV280" i="71"/>
  <c r="AW280" i="71"/>
  <c r="AX280" i="71"/>
  <c r="AY280" i="71"/>
  <c r="AZ280" i="71"/>
  <c r="AV281" i="71"/>
  <c r="AW281" i="71"/>
  <c r="AX281" i="71"/>
  <c r="AY281" i="71"/>
  <c r="AZ281" i="71"/>
  <c r="AV282" i="71"/>
  <c r="AW282" i="71"/>
  <c r="AX282" i="71"/>
  <c r="AY282" i="71"/>
  <c r="AZ282" i="71"/>
  <c r="AV283" i="71"/>
  <c r="AW283" i="71"/>
  <c r="AX283" i="71"/>
  <c r="AY283" i="71"/>
  <c r="AZ283" i="71"/>
  <c r="AV284" i="71"/>
  <c r="AW284" i="71"/>
  <c r="AX284" i="71"/>
  <c r="AY284" i="71"/>
  <c r="AZ284" i="71"/>
  <c r="AV285" i="71"/>
  <c r="AW285" i="71"/>
  <c r="AX285" i="71"/>
  <c r="AY285" i="71"/>
  <c r="AZ285" i="71"/>
  <c r="AV286" i="71"/>
  <c r="AW286" i="71"/>
  <c r="AX286" i="71"/>
  <c r="AY286" i="71"/>
  <c r="AZ286" i="71"/>
  <c r="AV287" i="71"/>
  <c r="AW287" i="71"/>
  <c r="AX287" i="71"/>
  <c r="AY287" i="71"/>
  <c r="AZ287" i="71"/>
  <c r="AV288" i="71"/>
  <c r="AW288" i="71"/>
  <c r="AX288" i="71"/>
  <c r="AY288" i="71"/>
  <c r="AZ288" i="71"/>
  <c r="AV289" i="71"/>
  <c r="AW289" i="71"/>
  <c r="AX289" i="71"/>
  <c r="AY289" i="71"/>
  <c r="AZ289" i="71"/>
  <c r="AV290" i="71"/>
  <c r="AW290" i="71"/>
  <c r="AX290" i="71"/>
  <c r="AY290" i="71"/>
  <c r="AZ290" i="71"/>
  <c r="AV291" i="71"/>
  <c r="AW291" i="71"/>
  <c r="AX291" i="71"/>
  <c r="AY291" i="71"/>
  <c r="AZ291" i="71"/>
  <c r="AV292" i="71"/>
  <c r="AW292" i="71"/>
  <c r="AX292" i="71"/>
  <c r="AY292" i="71"/>
  <c r="AZ292" i="71"/>
  <c r="AV293" i="71"/>
  <c r="AW293" i="71"/>
  <c r="AX293" i="71"/>
  <c r="AY293" i="71"/>
  <c r="AZ293" i="71"/>
  <c r="AV294" i="71"/>
  <c r="AW294" i="71"/>
  <c r="AX294" i="71"/>
  <c r="AY294" i="71"/>
  <c r="AZ294" i="71"/>
  <c r="AV295" i="71"/>
  <c r="AW295" i="71"/>
  <c r="AX295" i="71"/>
  <c r="AY295" i="71"/>
  <c r="AZ295" i="71"/>
  <c r="AV296" i="71"/>
  <c r="AW296" i="71"/>
  <c r="AX296" i="71"/>
  <c r="AY296" i="71"/>
  <c r="AZ296" i="71"/>
  <c r="AV297" i="71"/>
  <c r="AW297" i="71"/>
  <c r="AX297" i="71"/>
  <c r="AY297" i="71"/>
  <c r="AZ297" i="71"/>
  <c r="AV298" i="71"/>
  <c r="AW298" i="71"/>
  <c r="AX298" i="71"/>
  <c r="AY298" i="71"/>
  <c r="AZ298" i="71"/>
  <c r="AV299" i="71"/>
  <c r="AW299" i="71"/>
  <c r="AX299" i="71"/>
  <c r="AY299" i="71"/>
  <c r="AZ299" i="71"/>
  <c r="AV300" i="71"/>
  <c r="AW300" i="71"/>
  <c r="AX300" i="71"/>
  <c r="AY300" i="71"/>
  <c r="AZ300" i="71"/>
  <c r="AV301" i="71"/>
  <c r="AW301" i="71"/>
  <c r="AX301" i="71"/>
  <c r="AY301" i="71"/>
  <c r="AZ301" i="71"/>
  <c r="AV302" i="71"/>
  <c r="AW302" i="71"/>
  <c r="AX302" i="71"/>
  <c r="AY302" i="71"/>
  <c r="AZ302" i="71"/>
  <c r="AV303" i="71"/>
  <c r="AW303" i="71"/>
  <c r="AX303" i="71"/>
  <c r="AY303" i="71"/>
  <c r="AZ303" i="71"/>
  <c r="AV304" i="71"/>
  <c r="AW304" i="71"/>
  <c r="AX304" i="71"/>
  <c r="AY304" i="71"/>
  <c r="AZ304" i="71"/>
  <c r="AV305" i="71"/>
  <c r="AW305" i="71"/>
  <c r="AX305" i="71"/>
  <c r="AY305" i="71"/>
  <c r="AZ305" i="71"/>
  <c r="AV306" i="71"/>
  <c r="AW306" i="71"/>
  <c r="AX306" i="71"/>
  <c r="AY306" i="71"/>
  <c r="AZ306" i="71"/>
  <c r="AV307" i="71"/>
  <c r="AW307" i="71"/>
  <c r="AX307" i="71"/>
  <c r="AY307" i="71"/>
  <c r="AZ307" i="71"/>
  <c r="AV308" i="71"/>
  <c r="AW308" i="71"/>
  <c r="AX308" i="71"/>
  <c r="AY308" i="71"/>
  <c r="AZ308" i="71"/>
  <c r="AV309" i="71"/>
  <c r="AW309" i="71"/>
  <c r="AX309" i="71"/>
  <c r="AY309" i="71"/>
  <c r="AZ309" i="71"/>
  <c r="AV310" i="71"/>
  <c r="AW310" i="71"/>
  <c r="AX310" i="71"/>
  <c r="AY310" i="71"/>
  <c r="AZ310" i="71"/>
  <c r="AV311" i="71"/>
  <c r="AW311" i="71"/>
  <c r="AX311" i="71"/>
  <c r="AY311" i="71"/>
  <c r="AZ311" i="71"/>
  <c r="AV312" i="71"/>
  <c r="AW312" i="71"/>
  <c r="AX312" i="71"/>
  <c r="AY312" i="71"/>
  <c r="AZ312" i="71"/>
  <c r="AV313" i="71"/>
  <c r="AW313" i="71"/>
  <c r="AX313" i="71"/>
  <c r="AY313" i="71"/>
  <c r="AZ313" i="71"/>
  <c r="AV314" i="71"/>
  <c r="AW314" i="71"/>
  <c r="AX314" i="71"/>
  <c r="AY314" i="71"/>
  <c r="AZ314" i="71"/>
  <c r="AV315" i="71"/>
  <c r="AW315" i="71"/>
  <c r="AX315" i="71"/>
  <c r="AY315" i="71"/>
  <c r="AZ315" i="71"/>
  <c r="AV316" i="71"/>
  <c r="AW316" i="71"/>
  <c r="AX316" i="71"/>
  <c r="AY316" i="71"/>
  <c r="AZ316" i="71"/>
  <c r="AV317" i="71"/>
  <c r="AW317" i="71"/>
  <c r="AX317" i="71"/>
  <c r="AY317" i="71"/>
  <c r="AZ317" i="71"/>
  <c r="AV318" i="71"/>
  <c r="AW318" i="71"/>
  <c r="AX318" i="71"/>
  <c r="AY318" i="71"/>
  <c r="AZ318" i="71"/>
  <c r="AV319" i="71"/>
  <c r="AW319" i="71"/>
  <c r="AX319" i="71"/>
  <c r="AY319" i="71"/>
  <c r="AZ319" i="71"/>
  <c r="AV320" i="71"/>
  <c r="AW320" i="71"/>
  <c r="AX320" i="71"/>
  <c r="AY320" i="71"/>
  <c r="AZ320" i="71"/>
  <c r="AV321" i="71"/>
  <c r="AW321" i="71"/>
  <c r="AX321" i="71"/>
  <c r="AY321" i="71"/>
  <c r="AZ321" i="71"/>
  <c r="AV322" i="71"/>
  <c r="AW322" i="71"/>
  <c r="AX322" i="71"/>
  <c r="AY322" i="71"/>
  <c r="AZ322" i="71"/>
  <c r="AV323" i="71"/>
  <c r="AW323" i="71"/>
  <c r="AX323" i="71"/>
  <c r="AY323" i="71"/>
  <c r="AZ323" i="71"/>
  <c r="AV324" i="71"/>
  <c r="AW324" i="71"/>
  <c r="AX324" i="71"/>
  <c r="AY324" i="71"/>
  <c r="AZ324" i="71"/>
  <c r="AV325" i="71"/>
  <c r="AW325" i="71"/>
  <c r="AX325" i="71"/>
  <c r="AY325" i="71"/>
  <c r="AZ325" i="71"/>
  <c r="AV326" i="71"/>
  <c r="AW326" i="71"/>
  <c r="AX326" i="71"/>
  <c r="AY326" i="71"/>
  <c r="AZ326" i="71"/>
  <c r="AV327" i="71"/>
  <c r="AW327" i="71"/>
  <c r="AX327" i="71"/>
  <c r="AY327" i="71"/>
  <c r="AZ327" i="71"/>
  <c r="AV328" i="71"/>
  <c r="AW328" i="71"/>
  <c r="AX328" i="71"/>
  <c r="AY328" i="71"/>
  <c r="AZ328" i="71"/>
  <c r="AV329" i="71"/>
  <c r="AW329" i="71"/>
  <c r="AX329" i="71"/>
  <c r="AY329" i="71"/>
  <c r="AZ329" i="71"/>
  <c r="AV330" i="71"/>
  <c r="AW330" i="71"/>
  <c r="AX330" i="71"/>
  <c r="AY330" i="71"/>
  <c r="AZ330" i="71"/>
  <c r="AV331" i="71"/>
  <c r="AW331" i="71"/>
  <c r="AX331" i="71"/>
  <c r="AY331" i="71"/>
  <c r="AZ331" i="71"/>
  <c r="AV332" i="71"/>
  <c r="AW332" i="71"/>
  <c r="AX332" i="71"/>
  <c r="AY332" i="71"/>
  <c r="AZ332" i="71"/>
  <c r="AV333" i="71"/>
  <c r="AW333" i="71"/>
  <c r="AX333" i="71"/>
  <c r="AY333" i="71"/>
  <c r="AZ333" i="71"/>
  <c r="AV334" i="71"/>
  <c r="AW334" i="71"/>
  <c r="AX334" i="71"/>
  <c r="AY334" i="71"/>
  <c r="AZ334" i="71"/>
  <c r="AV335" i="71"/>
  <c r="AW335" i="71"/>
  <c r="AX335" i="71"/>
  <c r="AY335" i="71"/>
  <c r="AZ335" i="71"/>
  <c r="AV336" i="71"/>
  <c r="AW336" i="71"/>
  <c r="AX336" i="71"/>
  <c r="AY336" i="71"/>
  <c r="AZ336" i="71"/>
  <c r="AV337" i="71"/>
  <c r="AW337" i="71"/>
  <c r="AX337" i="71"/>
  <c r="AY337" i="71"/>
  <c r="AZ337" i="71"/>
  <c r="AV338" i="71"/>
  <c r="AW338" i="71"/>
  <c r="AX338" i="71"/>
  <c r="AY338" i="71"/>
  <c r="AZ338" i="71"/>
  <c r="AV339" i="71"/>
  <c r="AW339" i="71"/>
  <c r="AX339" i="71"/>
  <c r="AY339" i="71"/>
  <c r="AZ339" i="71"/>
  <c r="AV340" i="71"/>
  <c r="AW340" i="71"/>
  <c r="AX340" i="71"/>
  <c r="AY340" i="71"/>
  <c r="AZ340" i="71"/>
  <c r="AV341" i="71"/>
  <c r="AW341" i="71"/>
  <c r="AX341" i="71"/>
  <c r="AY341" i="71"/>
  <c r="AZ341" i="71"/>
  <c r="AV342" i="71"/>
  <c r="AW342" i="71"/>
  <c r="AX342" i="71"/>
  <c r="AY342" i="71"/>
  <c r="AZ342" i="71"/>
  <c r="AV343" i="71"/>
  <c r="AW343" i="71"/>
  <c r="AX343" i="71"/>
  <c r="AY343" i="71"/>
  <c r="AZ343" i="71"/>
  <c r="AV344" i="71"/>
  <c r="AW344" i="71"/>
  <c r="AX344" i="71"/>
  <c r="AY344" i="71"/>
  <c r="AZ344" i="71"/>
  <c r="AV345" i="71"/>
  <c r="AW345" i="71"/>
  <c r="AX345" i="71"/>
  <c r="AY345" i="71"/>
  <c r="AZ345" i="71"/>
  <c r="AV346" i="71"/>
  <c r="AW346" i="71"/>
  <c r="AX346" i="71"/>
  <c r="AY346" i="71"/>
  <c r="AZ346" i="71"/>
  <c r="AV347" i="71"/>
  <c r="AW347" i="71"/>
  <c r="AX347" i="71"/>
  <c r="AY347" i="71"/>
  <c r="AZ347" i="71"/>
  <c r="AV348" i="71"/>
  <c r="AW348" i="71"/>
  <c r="AX348" i="71"/>
  <c r="AY348" i="71"/>
  <c r="AZ348" i="71"/>
  <c r="AV349" i="71"/>
  <c r="AW349" i="71"/>
  <c r="AX349" i="71"/>
  <c r="AY349" i="71"/>
  <c r="AZ349" i="71"/>
  <c r="AV350" i="71"/>
  <c r="AW350" i="71"/>
  <c r="AX350" i="71"/>
  <c r="AY350" i="71"/>
  <c r="AZ350" i="71"/>
  <c r="AV351" i="71"/>
  <c r="AW351" i="71"/>
  <c r="AX351" i="71"/>
  <c r="AY351" i="71"/>
  <c r="AZ351" i="71"/>
  <c r="AV352" i="71"/>
  <c r="AW352" i="71"/>
  <c r="AX352" i="71"/>
  <c r="AY352" i="71"/>
  <c r="AZ352" i="71"/>
  <c r="AV353" i="71"/>
  <c r="AW353" i="71"/>
  <c r="AX353" i="71"/>
  <c r="AY353" i="71"/>
  <c r="AZ353" i="71"/>
  <c r="AV354" i="71"/>
  <c r="AW354" i="71"/>
  <c r="AX354" i="71"/>
  <c r="AY354" i="71"/>
  <c r="AZ354" i="71"/>
  <c r="AV355" i="71"/>
  <c r="AW355" i="71"/>
  <c r="AX355" i="71"/>
  <c r="AY355" i="71"/>
  <c r="AZ355" i="71"/>
  <c r="AV356" i="71"/>
  <c r="AW356" i="71"/>
  <c r="AX356" i="71"/>
  <c r="AY356" i="71"/>
  <c r="AZ356" i="71"/>
  <c r="AV357" i="71"/>
  <c r="AW357" i="71"/>
  <c r="AX357" i="71"/>
  <c r="AY357" i="71"/>
  <c r="AZ357" i="71"/>
  <c r="AV358" i="71"/>
  <c r="AW358" i="71"/>
  <c r="AX358" i="71"/>
  <c r="AY358" i="71"/>
  <c r="AZ358" i="71"/>
  <c r="AV359" i="71"/>
  <c r="AW359" i="71"/>
  <c r="AX359" i="71"/>
  <c r="AY359" i="71"/>
  <c r="AZ359" i="71"/>
  <c r="AV360" i="71"/>
  <c r="AW360" i="71"/>
  <c r="AX360" i="71"/>
  <c r="AY360" i="71"/>
  <c r="AZ360" i="71"/>
  <c r="AV361" i="71"/>
  <c r="AW361" i="71"/>
  <c r="AX361" i="71"/>
  <c r="AY361" i="71"/>
  <c r="AZ361" i="71"/>
  <c r="AV362" i="71"/>
  <c r="AW362" i="71"/>
  <c r="AX362" i="71"/>
  <c r="AY362" i="71"/>
  <c r="AZ362" i="71"/>
  <c r="AV363" i="71"/>
  <c r="AW363" i="71"/>
  <c r="AX363" i="71"/>
  <c r="AY363" i="71"/>
  <c r="AZ363" i="71"/>
  <c r="AV364" i="71"/>
  <c r="AW364" i="71"/>
  <c r="AX364" i="71"/>
  <c r="AY364" i="71"/>
  <c r="AZ364" i="71"/>
  <c r="AV365" i="71"/>
  <c r="AW365" i="71"/>
  <c r="AX365" i="71"/>
  <c r="AY365" i="71"/>
  <c r="AZ365" i="71"/>
  <c r="AV366" i="71"/>
  <c r="AW366" i="71"/>
  <c r="AX366" i="71"/>
  <c r="AY366" i="71"/>
  <c r="AZ366" i="71"/>
  <c r="AV367" i="71"/>
  <c r="AW367" i="71"/>
  <c r="AX367" i="71"/>
  <c r="AY367" i="71"/>
  <c r="AZ367" i="71"/>
  <c r="AV368" i="71"/>
  <c r="AW368" i="71"/>
  <c r="AX368" i="71"/>
  <c r="AY368" i="71"/>
  <c r="AZ368" i="71"/>
  <c r="AV369" i="71"/>
  <c r="AW369" i="71"/>
  <c r="AX369" i="71"/>
  <c r="AY369" i="71"/>
  <c r="AZ369" i="71"/>
  <c r="AV370" i="71"/>
  <c r="AW370" i="71"/>
  <c r="AX370" i="71"/>
  <c r="AY370" i="71"/>
  <c r="AZ370" i="71"/>
  <c r="AV371" i="71"/>
  <c r="AW371" i="71"/>
  <c r="AX371" i="71"/>
  <c r="AY371" i="71"/>
  <c r="AZ371" i="71"/>
  <c r="AV372" i="71"/>
  <c r="AW372" i="71"/>
  <c r="AX372" i="71"/>
  <c r="AY372" i="71"/>
  <c r="AZ372" i="71"/>
  <c r="AV373" i="71"/>
  <c r="AW373" i="71"/>
  <c r="AX373" i="71"/>
  <c r="AY373" i="71"/>
  <c r="AZ373" i="71"/>
  <c r="AV374" i="71"/>
  <c r="AW374" i="71"/>
  <c r="AX374" i="71"/>
  <c r="AY374" i="71"/>
  <c r="AZ374" i="71"/>
  <c r="AV375" i="71"/>
  <c r="AW375" i="71"/>
  <c r="AX375" i="71"/>
  <c r="AY375" i="71"/>
  <c r="AZ375" i="71"/>
  <c r="AV376" i="71"/>
  <c r="AW376" i="71"/>
  <c r="AX376" i="71"/>
  <c r="AY376" i="71"/>
  <c r="AZ376" i="71"/>
  <c r="AV377" i="71"/>
  <c r="AW377" i="71"/>
  <c r="AX377" i="71"/>
  <c r="AY377" i="71"/>
  <c r="AZ377" i="71"/>
  <c r="AV378" i="71"/>
  <c r="AW378" i="71"/>
  <c r="AX378" i="71"/>
  <c r="AY378" i="71"/>
  <c r="AZ378" i="71"/>
  <c r="AV379" i="71"/>
  <c r="AW379" i="71"/>
  <c r="AX379" i="71"/>
  <c r="AY379" i="71"/>
  <c r="AZ379" i="71"/>
  <c r="AV380" i="71"/>
  <c r="AW380" i="71"/>
  <c r="AX380" i="71"/>
  <c r="AY380" i="71"/>
  <c r="AZ380" i="71"/>
  <c r="AV381" i="71"/>
  <c r="AW381" i="71"/>
  <c r="AX381" i="71"/>
  <c r="AY381" i="71"/>
  <c r="AZ381" i="71"/>
  <c r="AV382" i="71"/>
  <c r="AW382" i="71"/>
  <c r="AX382" i="71"/>
  <c r="AY382" i="71"/>
  <c r="AZ382" i="71"/>
  <c r="AV384" i="71"/>
  <c r="AW384" i="71"/>
  <c r="AX384" i="71"/>
  <c r="AY384" i="71"/>
  <c r="AZ384" i="71"/>
  <c r="AV385" i="71"/>
  <c r="AW385" i="71"/>
  <c r="AX385" i="71"/>
  <c r="AY385" i="71"/>
  <c r="AZ385" i="71"/>
  <c r="AV386" i="71"/>
  <c r="AW386" i="71"/>
  <c r="AX386" i="71"/>
  <c r="AY386" i="71"/>
  <c r="AZ386" i="71"/>
  <c r="AV387" i="71"/>
  <c r="AW387" i="71"/>
  <c r="AX387" i="71"/>
  <c r="AY387" i="71"/>
  <c r="AZ387" i="71"/>
  <c r="AV388" i="71"/>
  <c r="AW388" i="71"/>
  <c r="AX388" i="71"/>
  <c r="AY388" i="71"/>
  <c r="AZ388" i="71"/>
  <c r="AV389" i="71"/>
  <c r="AW389" i="71"/>
  <c r="AX389" i="71"/>
  <c r="AY389" i="71"/>
  <c r="AZ389" i="71"/>
  <c r="AV391" i="71"/>
  <c r="AW391" i="71"/>
  <c r="AX391" i="71"/>
  <c r="AY391" i="71"/>
  <c r="AZ391" i="71"/>
  <c r="AV392" i="71"/>
  <c r="AW392" i="71"/>
  <c r="AX392" i="71"/>
  <c r="AY392" i="71"/>
  <c r="AZ392" i="71"/>
  <c r="AV393" i="71"/>
  <c r="AW393" i="71"/>
  <c r="AX393" i="71"/>
  <c r="AY393" i="71"/>
  <c r="AZ393" i="71"/>
  <c r="AV394" i="71"/>
  <c r="AW394" i="71"/>
  <c r="AX394" i="71"/>
  <c r="AY394" i="71"/>
  <c r="AZ394" i="71"/>
  <c r="AV395" i="71"/>
  <c r="AW395" i="71"/>
  <c r="AX395" i="71"/>
  <c r="AY395" i="71"/>
  <c r="AZ395" i="71"/>
  <c r="AV396" i="71"/>
  <c r="AW396" i="71"/>
  <c r="AX396" i="71"/>
  <c r="AY396" i="71"/>
  <c r="AZ396" i="71"/>
  <c r="AV398" i="71"/>
  <c r="AW398" i="71"/>
  <c r="AX398" i="71"/>
  <c r="AY398" i="71"/>
  <c r="AZ398" i="71"/>
  <c r="AV399" i="71"/>
  <c r="AW399" i="71"/>
  <c r="AX399" i="71"/>
  <c r="AY399" i="71"/>
  <c r="AZ399" i="71"/>
  <c r="AV400" i="71"/>
  <c r="AW400" i="71"/>
  <c r="AX400" i="71"/>
  <c r="AY400" i="71"/>
  <c r="AZ400" i="71"/>
  <c r="AV401" i="71"/>
  <c r="AW401" i="71"/>
  <c r="AX401" i="71"/>
  <c r="AY401" i="71"/>
  <c r="AZ401" i="71"/>
  <c r="AV402" i="71"/>
  <c r="AW402" i="71"/>
  <c r="AX402" i="71"/>
  <c r="AY402" i="71"/>
  <c r="AZ402" i="71"/>
  <c r="AV403" i="71"/>
  <c r="AW403" i="71"/>
  <c r="AX403" i="71"/>
  <c r="AY403" i="71"/>
  <c r="AZ403" i="71"/>
  <c r="AZ166" i="71"/>
  <c r="AY166" i="71"/>
  <c r="AX166" i="71"/>
  <c r="AW166" i="71"/>
  <c r="AV166" i="71"/>
  <c r="I18" i="74"/>
  <c r="H16" i="74"/>
  <c r="I15" i="74"/>
  <c r="H20" i="74"/>
  <c r="H19" i="74"/>
  <c r="I21" i="74"/>
  <c r="H22" i="74"/>
  <c r="I25" i="74" l="1"/>
  <c r="H25" i="74"/>
  <c r="J25" i="7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coji</author>
  </authors>
  <commentList>
    <comment ref="D1" authorId="0" shapeId="0" xr:uid="{EA0BED29-2295-4ED3-9937-C1D6330B3019}">
      <text>
        <r>
          <rPr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E1" authorId="0" shapeId="0" xr:uid="{3D3EA068-9C7D-47D7-9B68-29B127123985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F1" authorId="0" shapeId="0" xr:uid="{C4289187-E1A1-4452-A0F3-54462B3FE574}">
      <text>
        <r>
          <rPr>
            <b/>
            <sz val="9"/>
            <color indexed="81"/>
            <rFont val="ＭＳ Ｐゴシック"/>
            <family val="3"/>
            <charset val="128"/>
          </rPr>
          <t>「売り」の場合、「10」を表記。評価損益・割合(%)の数式に反映される。</t>
        </r>
      </text>
    </comment>
    <comment ref="AC166" authorId="0" shapeId="0" xr:uid="{BBCC57E0-DAB7-4797-BBEF-0793A27BD25E}">
      <text>
        <r>
          <rPr>
            <sz val="9"/>
            <color indexed="81"/>
            <rFont val="ＭＳ Ｐゴシック"/>
            <family val="3"/>
            <charset val="128"/>
          </rPr>
          <t xml:space="preserve">数式あり
</t>
        </r>
      </text>
    </comment>
    <comment ref="AD166" authorId="0" shapeId="0" xr:uid="{8E7AD6FB-489B-4E8A-9DE4-D7538E221716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F166" authorId="0" shapeId="0" xr:uid="{14E87388-8BFB-4B99-A4E9-4662F0A92F05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P166" authorId="0" shapeId="0" xr:uid="{46D788DF-3F13-42E2-A49B-5EA536773A51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R166" authorId="0" shapeId="0" xr:uid="{7F47BBC0-AB08-42AC-A8ED-558F24EF278B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S166" authorId="0" shapeId="0" xr:uid="{3C7F0D60-DCE0-4760-904D-A4C3D5B0626F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</commentList>
</comments>
</file>

<file path=xl/sharedStrings.xml><?xml version="1.0" encoding="utf-8"?>
<sst xmlns="http://schemas.openxmlformats.org/spreadsheetml/2006/main" count="3530" uniqueCount="689">
  <si>
    <t>時価評価額[円]</t>
  </si>
  <si>
    <t>評価損益[円]</t>
  </si>
  <si>
    <t>評価損益[％]</t>
  </si>
  <si>
    <t>種別</t>
  </si>
  <si>
    <t>銘柄コード・ティッカー</t>
  </si>
  <si>
    <t>銘柄</t>
  </si>
  <si>
    <t>保有数量</t>
  </si>
  <si>
    <t>［単位］</t>
  </si>
  <si>
    <t>平均取得価額</t>
  </si>
  <si>
    <t>現在値</t>
  </si>
  <si>
    <t>現在値(更新日)</t>
  </si>
  <si>
    <t>(参考為替)</t>
  </si>
  <si>
    <t>前日比</t>
  </si>
  <si>
    <t>時価評価額[外貨]</t>
  </si>
  <si>
    <t>純金上場信託</t>
  </si>
  <si>
    <t>特定</t>
  </si>
  <si>
    <t>純プラチナ上場信託</t>
  </si>
  <si>
    <t>ＩＳ米国リートＥＴＦ</t>
  </si>
  <si>
    <t>九州旅客鉄道</t>
  </si>
  <si>
    <t>ＡＮＡホールディングス</t>
  </si>
  <si>
    <t>VWO</t>
  </si>
  <si>
    <t>バンガード・FTSE・エマージング・マーケッツETF</t>
  </si>
  <si>
    <t>SLV</t>
  </si>
  <si>
    <t>iシェアーズ シルバー・トラスト</t>
  </si>
  <si>
    <t>VT</t>
  </si>
  <si>
    <t>バンガード・トータル・ワールド・ストックETF</t>
  </si>
  <si>
    <t>BND</t>
  </si>
  <si>
    <t>バンガード・米国トータル債券市場ETF</t>
  </si>
  <si>
    <t>UAL</t>
  </si>
  <si>
    <t>ユナイテッド・エアラインズ・ホールディングス</t>
  </si>
  <si>
    <t>EIDO</t>
  </si>
  <si>
    <t>iシェアーズ MSCI インドネシア ETF</t>
  </si>
  <si>
    <t>THD</t>
  </si>
  <si>
    <t>iシェアーズ MSCI タイ ETF</t>
  </si>
  <si>
    <t>EPHE</t>
  </si>
  <si>
    <t>iシェアーズ MSCI フィリピン ETF</t>
  </si>
  <si>
    <t>DBA</t>
  </si>
  <si>
    <t>インベスコDBアグリカルチャー・ファンド</t>
  </si>
  <si>
    <t>DBC</t>
  </si>
  <si>
    <t>インベスコDB コモディティ・インデックス・トラッキング・ファンド</t>
  </si>
  <si>
    <t>GDX</t>
  </si>
  <si>
    <t>DAL</t>
  </si>
  <si>
    <t>デルタ航空</t>
  </si>
  <si>
    <t>NCLH</t>
  </si>
  <si>
    <t>ノルウェージャン・クルーズ・ライン</t>
  </si>
  <si>
    <t>EPI</t>
  </si>
  <si>
    <t>ウィズダムツリー  インド株収益ファンド</t>
  </si>
  <si>
    <t>VIG</t>
  </si>
  <si>
    <t>バンガード・米国増配株式ETF</t>
  </si>
  <si>
    <t>アメリカン・エアーラインズ・グループ</t>
  </si>
  <si>
    <t>XLF</t>
  </si>
  <si>
    <t>金融セレクト・セクター SPDR ファンド</t>
  </si>
  <si>
    <t>CCL</t>
  </si>
  <si>
    <t>カーニバル</t>
  </si>
  <si>
    <t>GLDM</t>
  </si>
  <si>
    <t>SPDR ゴールド・ミニシェアーズ・トラスト</t>
  </si>
  <si>
    <t>RCL</t>
  </si>
  <si>
    <t>ロイヤル・カリビアン・グループ</t>
  </si>
  <si>
    <t>EZA</t>
  </si>
  <si>
    <t>iシェアーズ MSCI 南アフリカ ETF</t>
  </si>
  <si>
    <t>AGG</t>
  </si>
  <si>
    <t>iシェアーズ　コア米国総合債券ETF</t>
  </si>
  <si>
    <t>名義</t>
    <rPh sb="0" eb="2">
      <t>メイギ</t>
    </rPh>
    <phoneticPr fontId="18"/>
  </si>
  <si>
    <t>ＮＦＪ－ＲＥＩＴ</t>
  </si>
  <si>
    <t>Ｉシェアーズ・コアＪリート</t>
  </si>
  <si>
    <t>ダイワ東証ＲＥＩＴ指数</t>
  </si>
  <si>
    <t>ＮＦ銀行業</t>
  </si>
  <si>
    <t>ＮＦ外債ヘッジ無</t>
  </si>
  <si>
    <t>ＯＮＥＥＴＦ東証ＲＥＩＴ</t>
  </si>
  <si>
    <t>現預金</t>
    <rPh sb="0" eb="3">
      <t>ゲンヨキン</t>
    </rPh>
    <phoneticPr fontId="18"/>
  </si>
  <si>
    <t>LQD iシェアーズ iBoxx USD投資適格社債 ETF</t>
  </si>
  <si>
    <t>PFF iシェアーズ優先株式&amp;インカム証券ETF</t>
  </si>
  <si>
    <t>XLE エネルギーセレクトセクターSPDRファンド</t>
  </si>
  <si>
    <t>ＮＥＸＴ　ＦＵＮＤＳ　ＴＯＰＩＸ連動型上場投信</t>
  </si>
  <si>
    <t>ｉシェアーズ・コア　米国債７−１０年　ＥＴＦ</t>
  </si>
  <si>
    <t>ＮＥＸＴ　ＦＵＮＤＳ　インド株式指数・Ｎｉｆｔｙ　５０連動型上場投信</t>
  </si>
  <si>
    <t>ＣＤＳ</t>
  </si>
  <si>
    <t>日本ケアサプライ</t>
  </si>
  <si>
    <t>ＭＡＸＩＳ米国株式（Ｓ＆Ｐ５００）上場投信</t>
  </si>
  <si>
    <t>ＭＡＸＩＳ全世界株式（オール・カントリー）上場投信</t>
  </si>
  <si>
    <t>旭化成</t>
  </si>
  <si>
    <t>自重堂</t>
  </si>
  <si>
    <t>プロシップ</t>
  </si>
  <si>
    <t>インテージホールディングス</t>
  </si>
  <si>
    <t>日本エス・エイチ・エル</t>
  </si>
  <si>
    <t>ユー・エス・エス</t>
  </si>
  <si>
    <t>ブリヂストン</t>
  </si>
  <si>
    <t>アビスト</t>
  </si>
  <si>
    <t>アマダ</t>
  </si>
  <si>
    <t>小松製作所</t>
  </si>
  <si>
    <t>ニホンフラッシュ</t>
  </si>
  <si>
    <t>バルカー</t>
  </si>
  <si>
    <t>伊藤忠商事</t>
  </si>
  <si>
    <t>丸紅</t>
  </si>
  <si>
    <t>三井物産</t>
  </si>
  <si>
    <t>住友商事</t>
  </si>
  <si>
    <t>三菱商事</t>
  </si>
  <si>
    <t>兼松エレクトロニクス</t>
  </si>
  <si>
    <t>三菱ＵＦＪフィナンシャル・グループ</t>
  </si>
  <si>
    <t>三井住友フィナンシャルグループ</t>
  </si>
  <si>
    <t>みずほフィナンシャルグループ</t>
  </si>
  <si>
    <t>芙蓉総合リース</t>
  </si>
  <si>
    <t>東京センチュリー</t>
  </si>
  <si>
    <t>オリックス</t>
  </si>
  <si>
    <t>第一生命ホールディングス</t>
  </si>
  <si>
    <t>東京海上ホールディングス</t>
  </si>
  <si>
    <t>東日本旅客鉄道</t>
  </si>
  <si>
    <t>東海旅客鉄道</t>
  </si>
  <si>
    <t>日本航空</t>
  </si>
  <si>
    <t>日本電信電話</t>
  </si>
  <si>
    <t>ＫＤＤＩ</t>
  </si>
  <si>
    <t>沖縄セルラー電話</t>
  </si>
  <si>
    <t>蔵王産業</t>
  </si>
  <si>
    <t>楽天・全米株式インデックス・ファンド（楽天・バンガード・ファンド（全米株式））</t>
  </si>
  <si>
    <t>eMAXIS Slim 米国株式(S&amp;P500)</t>
  </si>
  <si>
    <t>iFreeNEXT NASDAQ100インデックス</t>
  </si>
  <si>
    <t>1株式</t>
  </si>
  <si>
    <t>1株式・投信等</t>
  </si>
  <si>
    <t>金融機関</t>
    <rPh sb="0" eb="2">
      <t>キンユウ</t>
    </rPh>
    <rPh sb="2" eb="4">
      <t>キカン</t>
    </rPh>
    <phoneticPr fontId="18"/>
  </si>
  <si>
    <t>ここから1</t>
    <phoneticPr fontId="18"/>
  </si>
  <si>
    <t>ここから2</t>
  </si>
  <si>
    <t>ここから3</t>
  </si>
  <si>
    <t>ここから4</t>
  </si>
  <si>
    <t>ここから5</t>
  </si>
  <si>
    <t>ここから6</t>
  </si>
  <si>
    <t>ここから7</t>
  </si>
  <si>
    <t>ここから8</t>
  </si>
  <si>
    <t>東証マザーズＥＴＦ</t>
  </si>
  <si>
    <t>2516</t>
  </si>
  <si>
    <t>ここから9</t>
  </si>
  <si>
    <t>ここから10</t>
  </si>
  <si>
    <t>ここから11</t>
  </si>
  <si>
    <t>ここから12</t>
  </si>
  <si>
    <t>ここから13</t>
  </si>
  <si>
    <t>ここから14</t>
  </si>
  <si>
    <t>ここから15</t>
  </si>
  <si>
    <t>ここから16</t>
  </si>
  <si>
    <t>ここから17</t>
  </si>
  <si>
    <t>ここから18</t>
  </si>
  <si>
    <t>観光</t>
    <rPh sb="0" eb="2">
      <t>カンコウ</t>
    </rPh>
    <phoneticPr fontId="18"/>
  </si>
  <si>
    <t>現預金・豊信</t>
    <rPh sb="0" eb="3">
      <t>ゲンヨキン</t>
    </rPh>
    <rPh sb="4" eb="5">
      <t>トヨ</t>
    </rPh>
    <rPh sb="5" eb="6">
      <t>シン</t>
    </rPh>
    <phoneticPr fontId="18"/>
  </si>
  <si>
    <t>現預金・ネオモバ</t>
    <rPh sb="0" eb="3">
      <t>ゲンヨキン</t>
    </rPh>
    <phoneticPr fontId="18"/>
  </si>
  <si>
    <t>預り金</t>
  </si>
  <si>
    <t>上場Ｊリート</t>
  </si>
  <si>
    <t>IWM</t>
  </si>
  <si>
    <t>通貨</t>
    <rPh sb="0" eb="2">
      <t>ツウカ</t>
    </rPh>
    <phoneticPr fontId="18"/>
  </si>
  <si>
    <t>00-PP</t>
  </si>
  <si>
    <t>XLI</t>
  </si>
  <si>
    <t>資本財セレクト・セクター SPDR ファンド</t>
  </si>
  <si>
    <t>XLB</t>
  </si>
  <si>
    <t>素材セレクト・セクター SPDR ファンド</t>
  </si>
  <si>
    <t>借入金</t>
    <rPh sb="0" eb="3">
      <t>カリイレキン</t>
    </rPh>
    <phoneticPr fontId="18"/>
  </si>
  <si>
    <t>貸付金</t>
    <rPh sb="0" eb="3">
      <t>カシツケキン</t>
    </rPh>
    <phoneticPr fontId="18"/>
  </si>
  <si>
    <t>eMAXIS Slim 全世界株式(オール・カントリー)</t>
  </si>
  <si>
    <t>VTI</t>
  </si>
  <si>
    <t>バンガード・トータル・ストック・マーケットETF</t>
  </si>
  <si>
    <t>年月日</t>
    <rPh sb="0" eb="3">
      <t>ネンガッピ</t>
    </rPh>
    <phoneticPr fontId="18"/>
  </si>
  <si>
    <t>余白2</t>
    <rPh sb="0" eb="2">
      <t>ヨハク</t>
    </rPh>
    <phoneticPr fontId="18"/>
  </si>
  <si>
    <t>余白1</t>
    <rPh sb="0" eb="2">
      <t>ヨハク</t>
    </rPh>
    <phoneticPr fontId="18"/>
  </si>
  <si>
    <t>余白3</t>
    <rPh sb="0" eb="2">
      <t>ヨハク</t>
    </rPh>
    <phoneticPr fontId="18"/>
  </si>
  <si>
    <t>№(合体）</t>
    <rPh sb="2" eb="4">
      <t>ガッタイ</t>
    </rPh>
    <phoneticPr fontId="18"/>
  </si>
  <si>
    <t>№(日毎）</t>
    <rPh sb="2" eb="4">
      <t>ヒゴト</t>
    </rPh>
    <phoneticPr fontId="18"/>
  </si>
  <si>
    <t>余白4</t>
    <rPh sb="0" eb="2">
      <t>ヨハク</t>
    </rPh>
    <phoneticPr fontId="18"/>
  </si>
  <si>
    <t>備考</t>
    <rPh sb="0" eb="2">
      <t>ビコウ</t>
    </rPh>
    <phoneticPr fontId="18"/>
  </si>
  <si>
    <t>ジャパン・ホテル・リート投資法人　投資証券</t>
  </si>
  <si>
    <t>現預金・住信SBIネット銀行・ハイブリッド口座</t>
  </si>
  <si>
    <t>現預金・住信SBIネット銀行・外貨預金</t>
  </si>
  <si>
    <t>現預金・住信SBIネット銀行・外貨預金・簿外（USD)</t>
    <rPh sb="20" eb="22">
      <t>ボガイ</t>
    </rPh>
    <phoneticPr fontId="18"/>
  </si>
  <si>
    <t>ソフトバンクグループ</t>
  </si>
  <si>
    <t>暗号資産</t>
    <rPh sb="0" eb="2">
      <t>アンゴウ</t>
    </rPh>
    <rPh sb="2" eb="4">
      <t>シサン</t>
    </rPh>
    <phoneticPr fontId="18"/>
  </si>
  <si>
    <t>口座区分</t>
    <rPh sb="0" eb="2">
      <t>コウザ</t>
    </rPh>
    <rPh sb="2" eb="4">
      <t>クブン</t>
    </rPh>
    <phoneticPr fontId="18"/>
  </si>
  <si>
    <t>個別株</t>
    <rPh sb="0" eb="3">
      <t>コベツカブ</t>
    </rPh>
    <phoneticPr fontId="18"/>
  </si>
  <si>
    <t>現金</t>
  </si>
  <si>
    <t>名義</t>
  </si>
  <si>
    <t>年月日</t>
  </si>
  <si>
    <t>値</t>
  </si>
  <si>
    <t>行ラベル</t>
  </si>
  <si>
    <t>合計 / 時価評価額[円]</t>
  </si>
  <si>
    <t>時価・割合（％）</t>
  </si>
  <si>
    <t>合計 / 評価損益[円]</t>
  </si>
  <si>
    <t>評価・損益　（％）</t>
  </si>
  <si>
    <t>1投信</t>
  </si>
  <si>
    <t>2現金・米国債など</t>
  </si>
  <si>
    <t>2現金</t>
  </si>
  <si>
    <t>3貴金属･ｺﾓ・仮通</t>
  </si>
  <si>
    <t>3貴金属</t>
  </si>
  <si>
    <t>総計</t>
  </si>
  <si>
    <t>2現金・米国債等</t>
    <rPh sb="7" eb="8">
      <t>ナド</t>
    </rPh>
    <phoneticPr fontId="18"/>
  </si>
  <si>
    <t>2米国債等</t>
    <rPh sb="4" eb="5">
      <t>ナド</t>
    </rPh>
    <phoneticPr fontId="18"/>
  </si>
  <si>
    <t>XOM エクソン モービル</t>
  </si>
  <si>
    <t>ＷＴニッケル上場投信</t>
  </si>
  <si>
    <t>銘柄</t>
    <rPh sb="0" eb="2">
      <t>メイガラ</t>
    </rPh>
    <phoneticPr fontId="18"/>
  </si>
  <si>
    <t>3区分・大</t>
    <rPh sb="1" eb="2">
      <t>ク</t>
    </rPh>
    <rPh sb="2" eb="3">
      <t>ブン</t>
    </rPh>
    <rPh sb="4" eb="5">
      <t>ダイ</t>
    </rPh>
    <phoneticPr fontId="18"/>
  </si>
  <si>
    <t>3区分・中</t>
    <rPh sb="4" eb="5">
      <t>チュウ</t>
    </rPh>
    <phoneticPr fontId="18"/>
  </si>
  <si>
    <t>対象国など</t>
    <rPh sb="0" eb="2">
      <t>タイショウ</t>
    </rPh>
    <rPh sb="2" eb="3">
      <t>コク</t>
    </rPh>
    <phoneticPr fontId="18"/>
  </si>
  <si>
    <t>高配当</t>
    <rPh sb="0" eb="3">
      <t>コウハイトウ</t>
    </rPh>
    <phoneticPr fontId="18"/>
  </si>
  <si>
    <t>番号</t>
    <rPh sb="0" eb="2">
      <t>バンゴウ</t>
    </rPh>
    <phoneticPr fontId="18"/>
  </si>
  <si>
    <t>1株式・投信等</t>
    <rPh sb="1" eb="3">
      <t>カブシキ</t>
    </rPh>
    <rPh sb="4" eb="6">
      <t>トウシン</t>
    </rPh>
    <rPh sb="6" eb="7">
      <t>ナド</t>
    </rPh>
    <phoneticPr fontId="18"/>
  </si>
  <si>
    <t>1株式</t>
    <rPh sb="1" eb="3">
      <t>カブシキ</t>
    </rPh>
    <phoneticPr fontId="18"/>
  </si>
  <si>
    <t>通信</t>
    <rPh sb="0" eb="2">
      <t>ツウシン</t>
    </rPh>
    <phoneticPr fontId="18"/>
  </si>
  <si>
    <t>中国・通信</t>
    <rPh sb="0" eb="2">
      <t>チュウゴク</t>
    </rPh>
    <rPh sb="3" eb="5">
      <t>ツウシン</t>
    </rPh>
    <phoneticPr fontId="18"/>
  </si>
  <si>
    <t>04 中国</t>
    <rPh sb="3" eb="5">
      <t>チュウゴク</t>
    </rPh>
    <phoneticPr fontId="18"/>
  </si>
  <si>
    <t>03 香港ドル(円換算）</t>
    <rPh sb="3" eb="5">
      <t>ホンコン</t>
    </rPh>
    <rPh sb="8" eb="11">
      <t>エンカンザン</t>
    </rPh>
    <phoneticPr fontId="18"/>
  </si>
  <si>
    <t>10 証券口座</t>
    <rPh sb="3" eb="5">
      <t>シケ</t>
    </rPh>
    <rPh sb="5" eb="7">
      <t>コザ</t>
    </rPh>
    <phoneticPr fontId="18"/>
  </si>
  <si>
    <t>20 個別株</t>
    <rPh sb="3" eb="5">
      <t>コベツ</t>
    </rPh>
    <rPh sb="5" eb="6">
      <t>カブ</t>
    </rPh>
    <phoneticPr fontId="18"/>
  </si>
  <si>
    <t>指数</t>
    <rPh sb="0" eb="2">
      <t>シスウ</t>
    </rPh>
    <phoneticPr fontId="18"/>
  </si>
  <si>
    <t>指数・香港</t>
    <rPh sb="0" eb="2">
      <t>シスウ</t>
    </rPh>
    <rPh sb="3" eb="5">
      <t>ホンコン</t>
    </rPh>
    <phoneticPr fontId="18"/>
  </si>
  <si>
    <t>10 ETF・投信等</t>
    <rPh sb="7" eb="9">
      <t>トウシン</t>
    </rPh>
    <rPh sb="9" eb="10">
      <t>ナド</t>
    </rPh>
    <phoneticPr fontId="18"/>
  </si>
  <si>
    <t>指数・トピックス</t>
    <rPh sb="0" eb="2">
      <t>シスウ</t>
    </rPh>
    <phoneticPr fontId="18"/>
  </si>
  <si>
    <t>02 日本</t>
    <rPh sb="3" eb="5">
      <t>ニホン</t>
    </rPh>
    <phoneticPr fontId="18"/>
  </si>
  <si>
    <t>01 日本円</t>
    <rPh sb="3" eb="6">
      <t>ニホンエン</t>
    </rPh>
    <phoneticPr fontId="18"/>
  </si>
  <si>
    <t>指数・日経平均</t>
    <rPh sb="0" eb="2">
      <t>シスウ</t>
    </rPh>
    <rPh sb="3" eb="7">
      <t>ニッケイヘイキン</t>
    </rPh>
    <phoneticPr fontId="18"/>
  </si>
  <si>
    <t>不動産</t>
    <rPh sb="0" eb="3">
      <t>フドウサン</t>
    </rPh>
    <phoneticPr fontId="18"/>
  </si>
  <si>
    <t>3貴金属･ｺﾓ・仮通</t>
    <rPh sb="1" eb="4">
      <t>キキンゾク</t>
    </rPh>
    <rPh sb="8" eb="9">
      <t>カリ</t>
    </rPh>
    <rPh sb="9" eb="10">
      <t>ツウ</t>
    </rPh>
    <phoneticPr fontId="18"/>
  </si>
  <si>
    <t>3貴金属</t>
    <rPh sb="1" eb="4">
      <t>キキンゾク</t>
    </rPh>
    <phoneticPr fontId="18"/>
  </si>
  <si>
    <t>国内・ゴールド</t>
    <rPh sb="0" eb="2">
      <t>コクナイ</t>
    </rPh>
    <phoneticPr fontId="18"/>
  </si>
  <si>
    <t>20 その他</t>
    <rPh sb="5" eb="6">
      <t>タ</t>
    </rPh>
    <phoneticPr fontId="18"/>
  </si>
  <si>
    <t>30 現金・貴金属等</t>
    <rPh sb="3" eb="5">
      <t>ゲンキン</t>
    </rPh>
    <rPh sb="6" eb="9">
      <t>キキンゾク</t>
    </rPh>
    <rPh sb="9" eb="10">
      <t>ナド</t>
    </rPh>
    <phoneticPr fontId="18"/>
  </si>
  <si>
    <t>国内・プラチナ</t>
    <rPh sb="0" eb="2">
      <t>コクナイ</t>
    </rPh>
    <phoneticPr fontId="18"/>
  </si>
  <si>
    <t>純銀上場信託（現物国内保管型）</t>
  </si>
  <si>
    <t>国内・シルバー</t>
    <rPh sb="0" eb="2">
      <t>コクナイ</t>
    </rPh>
    <phoneticPr fontId="18"/>
  </si>
  <si>
    <t>国際石油開発帝石</t>
  </si>
  <si>
    <t>金融</t>
    <rPh sb="0" eb="2">
      <t>キンユウ</t>
    </rPh>
    <phoneticPr fontId="18"/>
  </si>
  <si>
    <t>銀行業</t>
    <rPh sb="0" eb="3">
      <t>ギンコウギョウ</t>
    </rPh>
    <phoneticPr fontId="18"/>
  </si>
  <si>
    <t>iShares S&amp;P 500 ETF</t>
  </si>
  <si>
    <t>SP500指数</t>
    <rPh sb="5" eb="7">
      <t>シスウ</t>
    </rPh>
    <phoneticPr fontId="18"/>
  </si>
  <si>
    <t>03 米国</t>
    <rPh sb="3" eb="5">
      <t>ベイコク</t>
    </rPh>
    <phoneticPr fontId="18"/>
  </si>
  <si>
    <t>2現金・米国債など</t>
    <rPh sb="1" eb="3">
      <t>ゲンキン</t>
    </rPh>
    <rPh sb="4" eb="6">
      <t>ベイコク</t>
    </rPh>
    <phoneticPr fontId="18"/>
  </si>
  <si>
    <t>2米国債など</t>
    <rPh sb="1" eb="2">
      <t>ベイ</t>
    </rPh>
    <rPh sb="2" eb="4">
      <t>コクサイ</t>
    </rPh>
    <phoneticPr fontId="18"/>
  </si>
  <si>
    <t>債券</t>
    <rPh sb="0" eb="2">
      <t>サイケン</t>
    </rPh>
    <phoneticPr fontId="18"/>
  </si>
  <si>
    <t>米国債</t>
    <rPh sb="0" eb="1">
      <t>ベイ</t>
    </rPh>
    <rPh sb="1" eb="3">
      <t>コクサイ</t>
    </rPh>
    <phoneticPr fontId="18"/>
  </si>
  <si>
    <t>米国・リート</t>
    <rPh sb="0" eb="2">
      <t>ベイコク</t>
    </rPh>
    <phoneticPr fontId="18"/>
  </si>
  <si>
    <t>新興国</t>
    <rPh sb="0" eb="3">
      <t>シンコウコク</t>
    </rPh>
    <phoneticPr fontId="18"/>
  </si>
  <si>
    <t>外国債</t>
    <rPh sb="0" eb="3">
      <t>ガイコクサイ</t>
    </rPh>
    <phoneticPr fontId="18"/>
  </si>
  <si>
    <t>マザーズ指数</t>
    <rPh sb="4" eb="6">
      <t>シスウ</t>
    </rPh>
    <phoneticPr fontId="18"/>
  </si>
  <si>
    <t>全世界指数</t>
    <rPh sb="0" eb="3">
      <t>ゼンセカイ</t>
    </rPh>
    <rPh sb="3" eb="5">
      <t>シスウ</t>
    </rPh>
    <phoneticPr fontId="18"/>
  </si>
  <si>
    <t>00 全世界</t>
    <rPh sb="3" eb="6">
      <t>ゼンセカイ</t>
    </rPh>
    <phoneticPr fontId="18"/>
  </si>
  <si>
    <t>上場インデックスファンド米国株式（ＮＡＳＤＡＱ１００）為替ヘッジなし</t>
  </si>
  <si>
    <t>ナスダック指数</t>
    <rPh sb="5" eb="7">
      <t>シスウ</t>
    </rPh>
    <phoneticPr fontId="18"/>
  </si>
  <si>
    <t>日本たばこ産業</t>
  </si>
  <si>
    <t>食料品</t>
    <rPh sb="0" eb="3">
      <t>ショクリョウヒン</t>
    </rPh>
    <phoneticPr fontId="18"/>
  </si>
  <si>
    <t>化学</t>
    <rPh sb="0" eb="2">
      <t>カガク</t>
    </rPh>
    <phoneticPr fontId="18"/>
  </si>
  <si>
    <t>製造業</t>
    <rPh sb="0" eb="3">
      <t>セイゾウギョウ</t>
    </rPh>
    <phoneticPr fontId="18"/>
  </si>
  <si>
    <t>製造業・繊維製品</t>
    <rPh sb="0" eb="3">
      <t>セイゾウギョウ</t>
    </rPh>
    <rPh sb="4" eb="6">
      <t>センイ</t>
    </rPh>
    <rPh sb="6" eb="8">
      <t>セイヒン</t>
    </rPh>
    <phoneticPr fontId="18"/>
  </si>
  <si>
    <t>情報・通信</t>
    <rPh sb="0" eb="2">
      <t>ジョウホウ</t>
    </rPh>
    <rPh sb="3" eb="5">
      <t>ツウシン</t>
    </rPh>
    <phoneticPr fontId="18"/>
  </si>
  <si>
    <t>日本・通信</t>
    <rPh sb="0" eb="2">
      <t>ニホン</t>
    </rPh>
    <rPh sb="3" eb="5">
      <t>ツウシン</t>
    </rPh>
    <phoneticPr fontId="18"/>
  </si>
  <si>
    <t>製造業・ゴム</t>
    <rPh sb="0" eb="3">
      <t>セイゾウギョウ</t>
    </rPh>
    <phoneticPr fontId="18"/>
  </si>
  <si>
    <t>製造業・機械</t>
    <rPh sb="0" eb="2">
      <t>セイゾウ</t>
    </rPh>
    <rPh sb="2" eb="3">
      <t>ギョウ</t>
    </rPh>
    <rPh sb="4" eb="6">
      <t>キカイ</t>
    </rPh>
    <phoneticPr fontId="18"/>
  </si>
  <si>
    <t>キヤノン</t>
  </si>
  <si>
    <t>電気機器</t>
  </si>
  <si>
    <t>製造業・その他製品</t>
    <rPh sb="0" eb="2">
      <t>セイゾウ</t>
    </rPh>
    <rPh sb="2" eb="3">
      <t>ギョウ</t>
    </rPh>
    <rPh sb="6" eb="7">
      <t>タ</t>
    </rPh>
    <rPh sb="7" eb="9">
      <t>セイヒン</t>
    </rPh>
    <phoneticPr fontId="18"/>
  </si>
  <si>
    <t>商社</t>
    <rPh sb="0" eb="2">
      <t>ショウシャ</t>
    </rPh>
    <phoneticPr fontId="18"/>
  </si>
  <si>
    <t>三菱ＵＦＪリース</t>
  </si>
  <si>
    <t>野村ホールディングス</t>
    <rPh sb="0" eb="2">
      <t>ノムラ</t>
    </rPh>
    <phoneticPr fontId="18"/>
  </si>
  <si>
    <t>証券業</t>
    <rPh sb="0" eb="2">
      <t>ショウケン</t>
    </rPh>
    <rPh sb="2" eb="3">
      <t>ギョウ</t>
    </rPh>
    <phoneticPr fontId="18"/>
  </si>
  <si>
    <t>保険業</t>
    <rPh sb="0" eb="3">
      <t>ホケンギョウ</t>
    </rPh>
    <phoneticPr fontId="18"/>
  </si>
  <si>
    <t>センチュリー２１・ジャパン</t>
  </si>
  <si>
    <t>不動産・個別</t>
    <rPh sb="0" eb="3">
      <t>フドウサン</t>
    </rPh>
    <rPh sb="4" eb="6">
      <t>コベツ</t>
    </rPh>
    <phoneticPr fontId="18"/>
  </si>
  <si>
    <t>8985</t>
  </si>
  <si>
    <t>鉄道</t>
    <rPh sb="0" eb="2">
      <t>テツドウ</t>
    </rPh>
    <phoneticPr fontId="18"/>
  </si>
  <si>
    <t>西日本旅客鉄道</t>
  </si>
  <si>
    <t>航空</t>
    <rPh sb="0" eb="2">
      <t>コウクウ</t>
    </rPh>
    <phoneticPr fontId="18"/>
  </si>
  <si>
    <t>9984</t>
  </si>
  <si>
    <t>投資</t>
    <rPh sb="0" eb="2">
      <t>トウシ</t>
    </rPh>
    <phoneticPr fontId="18"/>
  </si>
  <si>
    <t>卸売業</t>
    <rPh sb="0" eb="3">
      <t>オロシウリギョウ</t>
    </rPh>
    <phoneticPr fontId="18"/>
  </si>
  <si>
    <t>航空・米国</t>
    <rPh sb="0" eb="2">
      <t>コウクウ</t>
    </rPh>
    <rPh sb="3" eb="5">
      <t>ベイコク</t>
    </rPh>
    <phoneticPr fontId="18"/>
  </si>
  <si>
    <t>02 米ドル（円換算）</t>
    <rPh sb="3" eb="4">
      <t>ベイ</t>
    </rPh>
    <rPh sb="7" eb="10">
      <t>エンカンザン</t>
    </rPh>
    <phoneticPr fontId="18"/>
  </si>
  <si>
    <t>ヴァンエック・ベクトル・アフリカ・インデックスETF</t>
  </si>
  <si>
    <t>船・米国</t>
    <rPh sb="0" eb="1">
      <t>フネ</t>
    </rPh>
    <rPh sb="2" eb="4">
      <t>ベイコク</t>
    </rPh>
    <phoneticPr fontId="18"/>
  </si>
  <si>
    <t>コモ・その他</t>
    <rPh sb="5" eb="6">
      <t>タ</t>
    </rPh>
    <phoneticPr fontId="18"/>
  </si>
  <si>
    <t>コモ・農業</t>
    <rPh sb="3" eb="5">
      <t>ノウギョウ</t>
    </rPh>
    <phoneticPr fontId="18"/>
  </si>
  <si>
    <t>コモ・全体</t>
    <rPh sb="3" eb="5">
      <t>ゼンタイ</t>
    </rPh>
    <phoneticPr fontId="18"/>
  </si>
  <si>
    <t>1投信</t>
    <rPh sb="1" eb="3">
      <t>トウシン</t>
    </rPh>
    <phoneticPr fontId="18"/>
  </si>
  <si>
    <t>南アフリカ</t>
    <rPh sb="0" eb="1">
      <t>ミナミ</t>
    </rPh>
    <phoneticPr fontId="18"/>
  </si>
  <si>
    <t>09 南アフリカ</t>
    <rPh sb="3" eb="4">
      <t>ミナミ</t>
    </rPh>
    <phoneticPr fontId="18"/>
  </si>
  <si>
    <t>FXI</t>
  </si>
  <si>
    <t>iシェアーズ 中国大型株 ETF</t>
  </si>
  <si>
    <t>中国</t>
    <rPh sb="0" eb="2">
      <t>チュウゴク</t>
    </rPh>
    <phoneticPr fontId="18"/>
  </si>
  <si>
    <t>ヴァンエック・ベクトル・金鉱株ETF</t>
  </si>
  <si>
    <t>金鉱株</t>
    <rPh sb="0" eb="2">
      <t>キンコウ</t>
    </rPh>
    <rPh sb="2" eb="3">
      <t>カブ</t>
    </rPh>
    <phoneticPr fontId="18"/>
  </si>
  <si>
    <t>米国・金鉱株</t>
    <rPh sb="0" eb="2">
      <t>ベイコク</t>
    </rPh>
    <rPh sb="3" eb="5">
      <t>キンコウ</t>
    </rPh>
    <rPh sb="5" eb="6">
      <t>カブ</t>
    </rPh>
    <phoneticPr fontId="18"/>
  </si>
  <si>
    <t>GDXJ</t>
  </si>
  <si>
    <t>ヴァンエック・ベクトル・中小型金鉱株ETF</t>
  </si>
  <si>
    <t>GLD</t>
  </si>
  <si>
    <t>SPDR ゴールド・シェア</t>
  </si>
  <si>
    <t>米国・ゴールド</t>
    <rPh sb="0" eb="2">
      <t>ベイコク</t>
    </rPh>
    <phoneticPr fontId="18"/>
  </si>
  <si>
    <t>HDV</t>
  </si>
  <si>
    <t>iシェアーズ　コア米国高配当株 ETF</t>
  </si>
  <si>
    <t>高配当ETF</t>
    <rPh sb="0" eb="3">
      <t>コウハイトウ</t>
    </rPh>
    <phoneticPr fontId="18"/>
  </si>
  <si>
    <t>HYG</t>
  </si>
  <si>
    <t>iシェアーズ iBoxx 米ドル建てハイイールド社債 ETF</t>
  </si>
  <si>
    <t>社債</t>
    <rPh sb="0" eb="2">
      <t>シャサイ</t>
    </rPh>
    <phoneticPr fontId="18"/>
  </si>
  <si>
    <t>ラッセル指数</t>
    <rPh sb="4" eb="6">
      <t>シスウ</t>
    </rPh>
    <phoneticPr fontId="18"/>
  </si>
  <si>
    <t>米国・不動産ETF</t>
    <rPh sb="0" eb="2">
      <t>ベイコク</t>
    </rPh>
    <rPh sb="3" eb="6">
      <t>フドウサン</t>
    </rPh>
    <phoneticPr fontId="18"/>
  </si>
  <si>
    <t>JNK</t>
  </si>
  <si>
    <t>SPDR ブルームバーグ・バークレイズ・ハイ・イールド債券 ETF</t>
  </si>
  <si>
    <t>LQD</t>
  </si>
  <si>
    <t>米国・社債</t>
    <rPh sb="0" eb="2">
      <t>ベイコク</t>
    </rPh>
    <rPh sb="3" eb="5">
      <t>シャサイ</t>
    </rPh>
    <phoneticPr fontId="18"/>
  </si>
  <si>
    <t>LUV</t>
  </si>
  <si>
    <t>サウスウエスト・エアライン</t>
  </si>
  <si>
    <t>PFF</t>
  </si>
  <si>
    <t>SBI-SBI・V・S&amp;P500インデックス・ファンド</t>
  </si>
  <si>
    <t>ＳＢＩ－ＳＢＩ・Ｖ・全米株式インデックス・ファンド</t>
  </si>
  <si>
    <t>全米国指数</t>
    <rPh sb="0" eb="2">
      <t>ゼンベイ</t>
    </rPh>
    <rPh sb="2" eb="3">
      <t>コク</t>
    </rPh>
    <rPh sb="3" eb="5">
      <t>シスウ</t>
    </rPh>
    <phoneticPr fontId="18"/>
  </si>
  <si>
    <t>SBI-SBI・V・全米株式インデックス・ファンド</t>
  </si>
  <si>
    <t>SBIハイブリッド預金</t>
  </si>
  <si>
    <t>2現金</t>
    <rPh sb="1" eb="3">
      <t>ゲンキン</t>
    </rPh>
    <phoneticPr fontId="18"/>
  </si>
  <si>
    <t>20 銀行・口座</t>
    <rPh sb="3" eb="5">
      <t>ギコ</t>
    </rPh>
    <rPh sb="6" eb="8">
      <t>コザ</t>
    </rPh>
    <phoneticPr fontId="18"/>
  </si>
  <si>
    <t>米国・シルバー</t>
    <rPh sb="0" eb="2">
      <t>ベイコク</t>
    </rPh>
    <phoneticPr fontId="18"/>
  </si>
  <si>
    <t>SPYD</t>
  </si>
  <si>
    <t>SPDR ポートフォリオS&amp;P 500 高配当株式ETF</t>
  </si>
  <si>
    <t>米国･通信</t>
    <rPh sb="0" eb="2">
      <t>ベイコク</t>
    </rPh>
    <rPh sb="3" eb="5">
      <t>ツウシン</t>
    </rPh>
    <phoneticPr fontId="18"/>
  </si>
  <si>
    <t>TLT</t>
  </si>
  <si>
    <t>iシェアーズ 米国国債 20年超 ETF</t>
  </si>
  <si>
    <t>新興国ETF</t>
    <rPh sb="0" eb="3">
      <t>シンコウコク</t>
    </rPh>
    <phoneticPr fontId="18"/>
  </si>
  <si>
    <t>10 新興国</t>
    <rPh sb="3" eb="6">
      <t>シンコウコク</t>
    </rPh>
    <phoneticPr fontId="18"/>
  </si>
  <si>
    <t>VYM</t>
  </si>
  <si>
    <t>バンガード・米国高配当株式ETF</t>
  </si>
  <si>
    <t>素材</t>
    <rPh sb="0" eb="2">
      <t>ソザイ</t>
    </rPh>
    <phoneticPr fontId="18"/>
  </si>
  <si>
    <t>資本財</t>
    <rPh sb="0" eb="3">
      <t>シホンザイ</t>
    </rPh>
    <phoneticPr fontId="18"/>
  </si>
  <si>
    <t>石油</t>
    <rPh sb="0" eb="2">
      <t>セキユ</t>
    </rPh>
    <phoneticPr fontId="18"/>
  </si>
  <si>
    <t>3暗号資産</t>
    <rPh sb="1" eb="3">
      <t>アンゴウ</t>
    </rPh>
    <rPh sb="3" eb="5">
      <t>シサン</t>
    </rPh>
    <phoneticPr fontId="18"/>
  </si>
  <si>
    <t>ﾋﾞｯﾄｺｲﾝ等</t>
    <rPh sb="7" eb="8">
      <t>ナド</t>
    </rPh>
    <phoneticPr fontId="18"/>
  </si>
  <si>
    <t>30 その他</t>
    <rPh sb="5" eb="6">
      <t>タ</t>
    </rPh>
    <phoneticPr fontId="18"/>
  </si>
  <si>
    <t>現預金・SBI証券・日本円</t>
    <rPh sb="0" eb="3">
      <t>ゲンヨキン</t>
    </rPh>
    <rPh sb="4" eb="9">
      <t>ッシ</t>
    </rPh>
    <rPh sb="10" eb="13">
      <t>ニホンエン</t>
    </rPh>
    <phoneticPr fontId="18"/>
  </si>
  <si>
    <t>現預金・SBI証券・日本円</t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</si>
  <si>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8"/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</si>
  <si>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8"/>
  </si>
  <si>
    <t>預り金</t>
    <rPh sb="0" eb="1">
      <t>アズカ</t>
    </rPh>
    <rPh sb="2" eb="3">
      <t>キン</t>
    </rPh>
    <phoneticPr fontId="18"/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</si>
  <si>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8"/>
  </si>
  <si>
    <t>円預金(普通預金)</t>
  </si>
  <si>
    <t>全米株式</t>
    <rPh sb="0" eb="2">
      <t>ゼンベイ</t>
    </rPh>
    <rPh sb="2" eb="4">
      <t>カブシキ</t>
    </rPh>
    <phoneticPr fontId="18"/>
  </si>
  <si>
    <t>楽天・全米株式インデックス・ファンド(楽天・バンガード・ファンド(全米株式))</t>
  </si>
  <si>
    <t>現金残高(ハイブリッド預金除く)</t>
  </si>
  <si>
    <t>現預金・SBI証券・米ドル</t>
  </si>
  <si>
    <t>現預金・住信SBIネット銀行・普通口座</t>
  </si>
  <si>
    <t>香港ドル 現金</t>
  </si>
  <si>
    <t>三菱UFJ国際-eMAXIS Slim 全世界株式(オール・カントリー)</t>
  </si>
  <si>
    <t>三菱ＵＦＪ国際－ｅＭＡＸＩＳ　Ｓｌｉｍ　全世界株式（除く日本）</t>
  </si>
  <si>
    <t>三菱UFJ国際-eMAXIS Slim 全世界株式(除く日本)</t>
  </si>
  <si>
    <t>代表口座 - 円普通</t>
  </si>
  <si>
    <t>代表口座 - 南アランド普通</t>
  </si>
  <si>
    <t>買付可能額</t>
  </si>
  <si>
    <t>米ドル</t>
  </si>
  <si>
    <t>米ドル 現金</t>
  </si>
  <si>
    <t>個別・ETF・投信・ほか</t>
    <rPh sb="0" eb="2">
      <t>コベツ</t>
    </rPh>
    <rPh sb="7" eb="9">
      <t>トウシン</t>
    </rPh>
    <phoneticPr fontId="18"/>
  </si>
  <si>
    <t>内側</t>
    <rPh sb="0" eb="2">
      <t>ウチガワ</t>
    </rPh>
    <phoneticPr fontId="18"/>
  </si>
  <si>
    <t>外側</t>
    <rPh sb="0" eb="2">
      <t>ソトガワ</t>
    </rPh>
    <phoneticPr fontId="18"/>
  </si>
  <si>
    <t>ｵﾘｼﾞﾅﾙ区分</t>
    <rPh sb="6" eb="8">
      <t>クブン</t>
    </rPh>
    <phoneticPr fontId="18"/>
  </si>
  <si>
    <t>←検算</t>
    <rPh sb="1" eb="3">
      <t>ケンザン</t>
    </rPh>
    <phoneticPr fontId="18"/>
  </si>
  <si>
    <t>ネオモバイル証券・買付可能額</t>
    <rPh sb="6" eb="8">
      <t>シケ</t>
    </rPh>
    <phoneticPr fontId="18"/>
  </si>
  <si>
    <t>PP</t>
    <phoneticPr fontId="18"/>
  </si>
  <si>
    <t>評価額</t>
  </si>
  <si>
    <t>評価損益</t>
  </si>
  <si>
    <t>エネルギー</t>
  </si>
  <si>
    <t>01 全世界（除く日本）</t>
  </si>
  <si>
    <t>三菱ＵＦＪ国際－ｅＭＡＸＩＳ　Ｓｌｉｍ　全世界株式（オール・カントリー）</t>
  </si>
  <si>
    <t>現預金・SBI証券・香港ドル</t>
  </si>
  <si>
    <t>XOM</t>
  </si>
  <si>
    <t>XLE</t>
  </si>
  <si>
    <t>ベライゾン</t>
  </si>
  <si>
    <t>VZ</t>
  </si>
  <si>
    <t>バンガード S&amp;P 500 ETF</t>
  </si>
  <si>
    <t>VOO</t>
  </si>
  <si>
    <t>バンガード 米国長期国債 ETF</t>
  </si>
  <si>
    <t>VGLT</t>
  </si>
  <si>
    <t>08 タイ</t>
  </si>
  <si>
    <t>タイ</t>
  </si>
  <si>
    <t>AT&amp;T</t>
  </si>
  <si>
    <t>T</t>
  </si>
  <si>
    <t>SPDR ポートフォリオ米国長期国債ETF</t>
  </si>
  <si>
    <t>SPTL</t>
  </si>
  <si>
    <t>シルバー</t>
  </si>
  <si>
    <t>ＳＢＩ－ＳＢＩ・Ｖ・Ｓ＆Ｐ５００インデックス・ファンド</t>
  </si>
  <si>
    <t>ＳＢＩ－ＳＢＩ・バンガード・Ｓ＆Ｐ５００インデックス・ファンド</t>
  </si>
  <si>
    <t>インベスコ QQQ トラスト シリーズ</t>
  </si>
  <si>
    <t>QQQ</t>
  </si>
  <si>
    <t>iシェアーズ 米国不動産 ETF</t>
  </si>
  <si>
    <t>IYR</t>
  </si>
  <si>
    <t>iシェアーズ ラッセル 2000 ETF</t>
  </si>
  <si>
    <t>05 インド</t>
  </si>
  <si>
    <t>インド</t>
  </si>
  <si>
    <t>ヴァンエック インディア グロース ETF</t>
  </si>
  <si>
    <t>GLIN</t>
  </si>
  <si>
    <t>ゴールド</t>
  </si>
  <si>
    <t>06 フィリピン</t>
  </si>
  <si>
    <t>フィリピン</t>
  </si>
  <si>
    <t>07 インドネシア</t>
  </si>
  <si>
    <t>インドネシア</t>
  </si>
  <si>
    <t>3ｺﾓﾃﾞｨﾃｲ</t>
  </si>
  <si>
    <t>11 アフリカ</t>
  </si>
  <si>
    <t>アフリカ</t>
  </si>
  <si>
    <t>AFK</t>
  </si>
  <si>
    <t>AAL</t>
  </si>
  <si>
    <t>9986</t>
  </si>
  <si>
    <t>9436</t>
  </si>
  <si>
    <t>ソフトバンク</t>
  </si>
  <si>
    <t>9434</t>
  </si>
  <si>
    <t>9433</t>
  </si>
  <si>
    <t>9432</t>
  </si>
  <si>
    <t>チャイナ・モバイル</t>
  </si>
  <si>
    <t>941</t>
  </si>
  <si>
    <t>9202</t>
  </si>
  <si>
    <t>9201</t>
  </si>
  <si>
    <t>9142</t>
  </si>
  <si>
    <t>9022</t>
  </si>
  <si>
    <t>9021</t>
  </si>
  <si>
    <t>9020</t>
  </si>
  <si>
    <t>Jリート</t>
  </si>
  <si>
    <t>8898</t>
  </si>
  <si>
    <t>8766</t>
  </si>
  <si>
    <t>8750</t>
  </si>
  <si>
    <t>8604</t>
  </si>
  <si>
    <t>リース</t>
  </si>
  <si>
    <t>8593</t>
  </si>
  <si>
    <t>8591</t>
  </si>
  <si>
    <t>8439</t>
  </si>
  <si>
    <t>8424</t>
  </si>
  <si>
    <t>8411</t>
  </si>
  <si>
    <t>8316</t>
  </si>
  <si>
    <t>8306</t>
  </si>
  <si>
    <t>8096</t>
  </si>
  <si>
    <t>8058</t>
  </si>
  <si>
    <t>8053</t>
  </si>
  <si>
    <t>8031</t>
  </si>
  <si>
    <t>8002</t>
  </si>
  <si>
    <t>8001</t>
  </si>
  <si>
    <t>7995</t>
  </si>
  <si>
    <t>7820</t>
  </si>
  <si>
    <t>7751</t>
  </si>
  <si>
    <t>6301</t>
  </si>
  <si>
    <t>6113</t>
  </si>
  <si>
    <t>サービス</t>
  </si>
  <si>
    <t>6087</t>
  </si>
  <si>
    <t>5108</t>
  </si>
  <si>
    <t>楽天</t>
  </si>
  <si>
    <t>4755</t>
  </si>
  <si>
    <t>4732</t>
  </si>
  <si>
    <t>4327</t>
  </si>
  <si>
    <t>4326</t>
  </si>
  <si>
    <t>3763</t>
  </si>
  <si>
    <t>3597</t>
  </si>
  <si>
    <t>3407</t>
  </si>
  <si>
    <t>2914</t>
  </si>
  <si>
    <t>Tracker Fund香港</t>
  </si>
  <si>
    <t>2800</t>
  </si>
  <si>
    <t>ｉＳ米国債二十ヘジ</t>
  </si>
  <si>
    <t>2621</t>
  </si>
  <si>
    <t>2568</t>
  </si>
  <si>
    <t>2559</t>
  </si>
  <si>
    <t>2558</t>
  </si>
  <si>
    <t>2556</t>
  </si>
  <si>
    <t>2511</t>
  </si>
  <si>
    <t>2393</t>
  </si>
  <si>
    <t>2169</t>
  </si>
  <si>
    <t>WT・ニッケル</t>
  </si>
  <si>
    <t>ニッケル</t>
  </si>
  <si>
    <t>1694</t>
  </si>
  <si>
    <t>1678</t>
  </si>
  <si>
    <t>1659</t>
  </si>
  <si>
    <t>1656</t>
  </si>
  <si>
    <t>1655</t>
  </si>
  <si>
    <t>1615</t>
  </si>
  <si>
    <t>1605</t>
  </si>
  <si>
    <t>1542</t>
  </si>
  <si>
    <t>プラチナ</t>
  </si>
  <si>
    <t>1541</t>
  </si>
  <si>
    <t>1540</t>
  </si>
  <si>
    <t>1488</t>
  </si>
  <si>
    <t>1476</t>
  </si>
  <si>
    <t>1345</t>
  </si>
  <si>
    <t>1343</t>
  </si>
  <si>
    <t>ＮＦ日経２２５</t>
  </si>
  <si>
    <t>1321</t>
  </si>
  <si>
    <t>1306</t>
  </si>
  <si>
    <t>02800</t>
  </si>
  <si>
    <t>00941</t>
  </si>
  <si>
    <t>セクター・2</t>
  </si>
  <si>
    <t>セクター・1</t>
  </si>
  <si>
    <t>ｺｰﾄﾞ・ﾃｨｯｶｰ等</t>
    <rPh sb="10" eb="11">
      <t>ナド</t>
    </rPh>
    <phoneticPr fontId="18"/>
  </si>
  <si>
    <t>90 その他（円換算）</t>
    <rPh sb="5" eb="6">
      <t>タ</t>
    </rPh>
    <rPh sb="7" eb="10">
      <t>エンカンザン</t>
    </rPh>
    <phoneticPr fontId="18"/>
  </si>
  <si>
    <t>NISA</t>
    <phoneticPr fontId="18"/>
  </si>
  <si>
    <t>03-ネオモバイル証券</t>
    <phoneticPr fontId="18"/>
  </si>
  <si>
    <t>右→残高</t>
    <rPh sb="0" eb="1">
      <t>ミギ</t>
    </rPh>
    <rPh sb="2" eb="4">
      <t>ザンダカ</t>
    </rPh>
    <phoneticPr fontId="18"/>
  </si>
  <si>
    <t>neomoba</t>
    <phoneticPr fontId="18"/>
  </si>
  <si>
    <t>右→個別</t>
    <rPh sb="0" eb="1">
      <t>ミギ</t>
    </rPh>
    <rPh sb="2" eb="4">
      <t>コベツ</t>
    </rPh>
    <phoneticPr fontId="18"/>
  </si>
  <si>
    <t>●1～最後まで、PCサイトの画面を一括コピーペースト</t>
    <rPh sb="3" eb="5">
      <t>サイゴ</t>
    </rPh>
    <rPh sb="14" eb="16">
      <t>ガメン</t>
    </rPh>
    <rPh sb="17" eb="19">
      <t>イッカツ</t>
    </rPh>
    <phoneticPr fontId="18"/>
  </si>
  <si>
    <t>ＮＥＸＴ　ＦＵＮＤＳ　東証ＲＥＩＴ指数連動型上場投信</t>
  </si>
  <si>
    <t>2,121円 / -15   -0.7%</t>
  </si>
  <si>
    <t>4株</t>
  </si>
  <si>
    <t>0株</t>
  </si>
  <si>
    <t>1,983円</t>
  </si>
  <si>
    <t>上場インデックスファンドＪリート（東証ＲＥＩＴ指数）隔月分配型</t>
  </si>
  <si>
    <t>ｉシェアーズ・コア　Ｊリート　ＥＴＦ</t>
  </si>
  <si>
    <t>・</t>
    <phoneticPr fontId="18"/>
  </si>
  <si>
    <t>ダイワ上場投信−東証ＲＥＩＴ指数</t>
  </si>
  <si>
    <t>純プラチナ上場信託（現物国内保管型）</t>
  </si>
  <si>
    <t>ＮＥＸＴ　ＦＵＮＤＳ　東証銀行業株価指数連動型上場投信</t>
  </si>
  <si>
    <t>ｉシェアーズ　Ｓ＆Ｐ　５００　米国株　ＥＴＦ</t>
  </si>
  <si>
    <t>ｉシェアーズ　米国リート　ＥＴＦ</t>
  </si>
  <si>
    <t>ＮＥＸＴ　ＦＵＮＤＳ　外国債券・ＦＴＳＥ世界国債インデックス（除く日本・為替ヘッ</t>
  </si>
  <si>
    <t>Ｏｎｅ　ＥＴＦ　東証ＲＥＩＴ指数</t>
  </si>
  <si>
    <t>ｉシェアーズ　米国債２０年超　ＥＴＦ（為替ヘッジあり）</t>
  </si>
  <si>
    <t>2米国債など</t>
  </si>
  <si>
    <t>●ここにコピペ→</t>
    <phoneticPr fontId="18"/>
  </si>
  <si>
    <t>●ここに入力→</t>
    <rPh sb="4" eb="6">
      <t>ニリ</t>
    </rPh>
    <phoneticPr fontId="18"/>
  </si>
  <si>
    <t>7,618円</t>
  </si>
  <si>
    <t>-314円</t>
  </si>
  <si>
    <t>61,095円</t>
  </si>
  <si>
    <t xml:space="preserve"> 7,155円</t>
  </si>
  <si>
    <t>7,638円</t>
  </si>
  <si>
    <t>-646円</t>
  </si>
  <si>
    <t>56,579円</t>
  </si>
  <si>
    <t xml:space="preserve"> 6,612円</t>
  </si>
  <si>
    <t>60,155.5円</t>
  </si>
  <si>
    <t xml:space="preserve"> 6,215円</t>
  </si>
  <si>
    <t>51,940円</t>
  </si>
  <si>
    <t xml:space="preserve"> 7,882円</t>
  </si>
  <si>
    <t>15,741円</t>
  </si>
  <si>
    <t xml:space="preserve"> 891円</t>
  </si>
  <si>
    <t>17,805円</t>
  </si>
  <si>
    <t xml:space="preserve"> 7,755円</t>
  </si>
  <si>
    <t>71,712円</t>
  </si>
  <si>
    <t xml:space="preserve"> 2,592円</t>
  </si>
  <si>
    <t>45,305円</t>
  </si>
  <si>
    <t xml:space="preserve"> 17,799円</t>
  </si>
  <si>
    <t>112,370.2円</t>
  </si>
  <si>
    <t xml:space="preserve"> 11,267円</t>
  </si>
  <si>
    <t>11,298円</t>
  </si>
  <si>
    <t xml:space="preserve"> 3,248円</t>
  </si>
  <si>
    <t>18,070円</t>
  </si>
  <si>
    <t xml:space="preserve"> 1,586円</t>
  </si>
  <si>
    <t>12,702.3円</t>
  </si>
  <si>
    <t>-414円</t>
  </si>
  <si>
    <t>20,550.4円</t>
  </si>
  <si>
    <t>-12,471円</t>
  </si>
  <si>
    <t xml:space="preserve"> 7,176円</t>
  </si>
  <si>
    <t>56,940円</t>
  </si>
  <si>
    <t xml:space="preserve"> 17,848円</t>
  </si>
  <si>
    <t>26,160円</t>
  </si>
  <si>
    <t xml:space="preserve"> 10,800円</t>
  </si>
  <si>
    <t>39,330円</t>
  </si>
  <si>
    <t>-798円</t>
  </si>
  <si>
    <t>25,325円</t>
  </si>
  <si>
    <t xml:space="preserve"> 6,225円</t>
  </si>
  <si>
    <t>46,130円</t>
  </si>
  <si>
    <t xml:space="preserve"> 4,305円</t>
  </si>
  <si>
    <t>11,560円</t>
  </si>
  <si>
    <t xml:space="preserve"> 3,008円</t>
  </si>
  <si>
    <t>33,231円</t>
  </si>
  <si>
    <t xml:space="preserve"> 18,658円</t>
  </si>
  <si>
    <t>25,650円</t>
  </si>
  <si>
    <t xml:space="preserve"> 7,866円</t>
  </si>
  <si>
    <t>17,658円</t>
  </si>
  <si>
    <t xml:space="preserve"> 5,220円</t>
  </si>
  <si>
    <t>21,405円</t>
  </si>
  <si>
    <t xml:space="preserve"> 5,605円</t>
  </si>
  <si>
    <t>17,250円</t>
  </si>
  <si>
    <t xml:space="preserve"> 7,500円</t>
  </si>
  <si>
    <t>12,519円</t>
  </si>
  <si>
    <t xml:space="preserve"> 2,431円</t>
  </si>
  <si>
    <t>13,575円</t>
  </si>
  <si>
    <t xml:space="preserve"> 5,000円</t>
  </si>
  <si>
    <t>8,224円</t>
  </si>
  <si>
    <t xml:space="preserve"> 1,160円</t>
  </si>
  <si>
    <t>17,745円</t>
  </si>
  <si>
    <t xml:space="preserve"> 4,641円</t>
  </si>
  <si>
    <t>39,360円</t>
  </si>
  <si>
    <t xml:space="preserve"> 9,944円</t>
  </si>
  <si>
    <t>19,120円</t>
  </si>
  <si>
    <t>-7,736円</t>
  </si>
  <si>
    <t>33,422円</t>
  </si>
  <si>
    <t xml:space="preserve"> 10,489円</t>
  </si>
  <si>
    <t>●ﾔﾌｰﾌｧｲﾅﾝｽの現在値</t>
    <rPh sb="11" eb="14">
      <t>ゲンザイチ</t>
    </rPh>
    <phoneticPr fontId="18"/>
  </si>
  <si>
    <t>10-住信SBIネット銀行</t>
    <rPh sb="3" eb="13">
      <t>スネ</t>
    </rPh>
    <phoneticPr fontId="18"/>
  </si>
  <si>
    <t>00・SBI・現預金・残高</t>
    <rPh sb="7" eb="10">
      <t>ゲンヨキン</t>
    </rPh>
    <rPh sb="11" eb="13">
      <t>ザンダカ</t>
    </rPh>
    <phoneticPr fontId="18"/>
  </si>
  <si>
    <t>00-・01-SBI証券・残高→→→左半分に貼付</t>
    <rPh sb="13" eb="15">
      <t>ザンダカ</t>
    </rPh>
    <rPh sb="18" eb="21">
      <t>ヒダリハンブン</t>
    </rPh>
    <rPh sb="22" eb="24">
      <t>ハリツケ</t>
    </rPh>
    <phoneticPr fontId="18"/>
  </si>
  <si>
    <t>現預金・住信SBIネット銀行・普通口座</t>
    <phoneticPr fontId="18"/>
  </si>
  <si>
    <t>現預金・住信SBIネット銀行・ハイブリッド口座</t>
    <phoneticPr fontId="18"/>
  </si>
  <si>
    <t>現預金・住信SBIネット銀行・外貨預金</t>
    <phoneticPr fontId="18"/>
  </si>
  <si>
    <t>01-SBI証券</t>
    <phoneticPr fontId="18"/>
  </si>
  <si>
    <t>SBI・個別･貼付</t>
    <rPh sb="4" eb="6">
      <t>コベツ</t>
    </rPh>
    <rPh sb="7" eb="9">
      <t>ハリツケ</t>
    </rPh>
    <phoneticPr fontId="18"/>
  </si>
  <si>
    <t>・01-SBI証券→→→左半分に貼付</t>
    <rPh sb="16" eb="18">
      <t>ハリツケ</t>
    </rPh>
    <phoneticPr fontId="18"/>
  </si>
  <si>
    <t>SBI証券口座分</t>
    <phoneticPr fontId="18"/>
  </si>
  <si>
    <t>現預金・SBI証券・日本円</t>
    <phoneticPr fontId="18"/>
  </si>
  <si>
    <t>米ドル(USD)</t>
  </si>
  <si>
    <t>為替</t>
    <rPh sb="0" eb="2">
      <t>カワセ</t>
    </rPh>
    <phoneticPr fontId="18"/>
  </si>
  <si>
    <t>米ドル/円</t>
  </si>
  <si>
    <t>(02/25 14:30)</t>
  </si>
  <si>
    <t>現預金・SBI証券・米ドル</t>
    <phoneticPr fontId="18"/>
  </si>
  <si>
    <t>←●他国通貨があれば→</t>
    <rPh sb="2" eb="4">
      <t>タコク</t>
    </rPh>
    <rPh sb="4" eb="6">
      <t>ツウカ</t>
    </rPh>
    <phoneticPr fontId="18"/>
  </si>
  <si>
    <t>PP・SBI・個別･貼付</t>
    <rPh sb="7" eb="9">
      <t>コベツ</t>
    </rPh>
    <rPh sb="10" eb="12">
      <t>ハリツケ</t>
    </rPh>
    <phoneticPr fontId="18"/>
  </si>
  <si>
    <t>●↓評価額(円）</t>
    <rPh sb="2" eb="5">
      <t>ヒョウカガク</t>
    </rPh>
    <rPh sb="6" eb="7">
      <t>エン</t>
    </rPh>
    <phoneticPr fontId="18"/>
  </si>
  <si>
    <t>●↓評価損益(円）</t>
    <rPh sb="2" eb="4">
      <t>ヒョウカ</t>
    </rPh>
    <rPh sb="4" eb="6">
      <t>ソンエキ</t>
    </rPh>
    <rPh sb="7" eb="8">
      <t>エン</t>
    </rPh>
    <phoneticPr fontId="18"/>
  </si>
  <si>
    <t>PP・01-SBI証券→→→左半分に貼付</t>
    <rPh sb="18" eb="20">
      <t>ハリツケ</t>
    </rPh>
    <phoneticPr fontId="18"/>
  </si>
  <si>
    <t>1541 純プラ信 メールアラート画面へ</t>
  </si>
  <si>
    <t xml:space="preserve">現買 現売 </t>
  </si>
  <si>
    <t>PP・国内分</t>
    <rPh sb="3" eb="5">
      <t>コクナイ</t>
    </rPh>
    <rPh sb="5" eb="6">
      <t>ブン</t>
    </rPh>
    <phoneticPr fontId="18"/>
  </si>
  <si>
    <t>（日本株）</t>
    <rPh sb="1" eb="3">
      <t>ニホン</t>
    </rPh>
    <rPh sb="3" eb="4">
      <t>カブ</t>
    </rPh>
    <phoneticPr fontId="18"/>
  </si>
  <si>
    <t>9020 ＪＲ東 メールアラート画面へ</t>
  </si>
  <si>
    <t>9021 ＪＲ西 メールアラート画面へ</t>
  </si>
  <si>
    <t>9022 ＪＲ東海 メールアラート画面へ</t>
  </si>
  <si>
    <t>9142 ＪＲ九州 メールアラート画面へ</t>
  </si>
  <si>
    <t>9201 ＪＡＬ メールアラート画面へ</t>
  </si>
  <si>
    <t>9202 ＡＮＡ メールアラート画面へ</t>
  </si>
  <si>
    <t>投資信託（金額/つみたてNISA預り）</t>
  </si>
  <si>
    <t>（NISA）</t>
    <phoneticPr fontId="18"/>
  </si>
  <si>
    <t>保有口数</t>
  </si>
  <si>
    <t>取得単価</t>
  </si>
  <si>
    <t>基準価額</t>
  </si>
  <si>
    <t>（国内分）</t>
    <rPh sb="1" eb="3">
      <t>コクナイ</t>
    </rPh>
    <rPh sb="3" eb="4">
      <t>ブン</t>
    </rPh>
    <phoneticPr fontId="18"/>
  </si>
  <si>
    <t>三菱ＵＦＪ国際－ｅＭＡＸＩＳ　Ｓｌｉｍ　全世界株式（オール・カントリー） メールアラート画面へ</t>
  </si>
  <si>
    <t xml:space="preserve">積立 売却 </t>
  </si>
  <si>
    <t>ＳＢＩ－ＳＢＩ・Ｖ・Ｓ＆Ｐ５００インデックス・ファンド メールアラート画面へ</t>
  </si>
  <si>
    <t>AAL アメリカン エアラインズ グループ</t>
  </si>
  <si>
    <t xml:space="preserve">現買  現売  定期  </t>
  </si>
  <si>
    <t>PP・海外分</t>
    <rPh sb="3" eb="5">
      <t>カイガイ</t>
    </rPh>
    <rPh sb="5" eb="6">
      <t>ブン</t>
    </rPh>
    <phoneticPr fontId="18"/>
  </si>
  <si>
    <t>（海外株）</t>
    <rPh sb="1" eb="4">
      <t>カイガイカブ</t>
    </rPh>
    <phoneticPr fontId="18"/>
  </si>
  <si>
    <t>（円換算分）</t>
    <rPh sb="1" eb="4">
      <t>エンカンザン</t>
    </rPh>
    <rPh sb="4" eb="5">
      <t>ブン</t>
    </rPh>
    <phoneticPr fontId="18"/>
  </si>
  <si>
    <t>CCL カーニバル</t>
  </si>
  <si>
    <t>DAL デルタ エアーラインズ</t>
  </si>
  <si>
    <t>GLIN ヴァンエック インディア グロース ETF</t>
  </si>
  <si>
    <t>LUV サウスウエスト エアラインズ</t>
  </si>
  <si>
    <t>NCLH ノルウェージャン クルーズ ライン</t>
  </si>
  <si>
    <t>QQQ インベスコ QQQ トラスト シリーズ1 ET</t>
  </si>
  <si>
    <t>RCL ロイヤル カリビアン クルーズ</t>
  </si>
  <si>
    <t>UAL ユナイテッド エアラインズ</t>
  </si>
  <si>
    <t>（海外分）</t>
    <rPh sb="1" eb="3">
      <t>カイガイ</t>
    </rPh>
    <rPh sb="3" eb="4">
      <t>ブン</t>
    </rPh>
    <phoneticPr fontId="18"/>
  </si>
  <si>
    <t>20-楽天銀行</t>
    <rPh sb="5" eb="7">
      <t>ギコ</t>
    </rPh>
    <phoneticPr fontId="18"/>
  </si>
  <si>
    <t>00-楽天銀行用</t>
    <rPh sb="3" eb="5">
      <t>ラテ</t>
    </rPh>
    <rPh sb="5" eb="7">
      <t>ギンコウ</t>
    </rPh>
    <rPh sb="7" eb="8">
      <t>ヨウ</t>
    </rPh>
    <phoneticPr fontId="18"/>
  </si>
  <si>
    <t>00-PP楽天証券→→→左半分に貼付</t>
    <rPh sb="5" eb="7">
      <t>ラテ</t>
    </rPh>
    <rPh sb="7" eb="9">
      <t>シケ</t>
    </rPh>
    <rPh sb="16" eb="18">
      <t>ハリツケ</t>
    </rPh>
    <phoneticPr fontId="18"/>
  </si>
  <si>
    <t>楽天銀行普通預金残高</t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</si>
  <si>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18"/>
  </si>
  <si>
    <t>02-楽天証券</t>
  </si>
  <si>
    <t>PP楽天証券用</t>
    <rPh sb="2" eb="4">
      <t>ラテ</t>
    </rPh>
    <rPh sb="4" eb="6">
      <t>シケ</t>
    </rPh>
    <rPh sb="6" eb="7">
      <t>ヨウ</t>
    </rPh>
    <phoneticPr fontId="18"/>
  </si>
  <si>
    <t>右→</t>
    <rPh sb="0" eb="1">
      <t>ミギ</t>
    </rPh>
    <phoneticPr fontId="18"/>
  </si>
  <si>
    <t>ここに↓1</t>
    <phoneticPr fontId="18"/>
  </si>
  <si>
    <t>ここに↓2</t>
  </si>
  <si>
    <t>ここに↓3</t>
  </si>
  <si>
    <t>ここに↓4</t>
  </si>
  <si>
    <t>ここに↓5</t>
  </si>
  <si>
    <t>ここに↓6</t>
  </si>
  <si>
    <t>ここに↓7</t>
  </si>
  <si>
    <t>ここに↓8</t>
  </si>
  <si>
    <t>ここに↓9</t>
  </si>
  <si>
    <t>ここに↓10</t>
  </si>
  <si>
    <t>ここに↓11</t>
  </si>
  <si>
    <t>ここに↓12</t>
  </si>
  <si>
    <t>ここに↓13</t>
  </si>
  <si>
    <t>ここに↓14</t>
  </si>
  <si>
    <t>ここに↓15</t>
  </si>
  <si>
    <t>ここに↓16</t>
  </si>
  <si>
    <t>ここに↓17</t>
  </si>
  <si>
    <t>ここに↓18</t>
  </si>
  <si>
    <t>PP楽天証券→→→左半分に貼付</t>
    <rPh sb="2" eb="4">
      <t>ラテ</t>
    </rPh>
    <rPh sb="4" eb="6">
      <t>シケ</t>
    </rPh>
    <rPh sb="9" eb="12">
      <t>ヒダリハンブン</t>
    </rPh>
    <rPh sb="13" eb="15">
      <t>ハリツケ</t>
    </rPh>
    <phoneticPr fontId="18"/>
  </si>
  <si>
    <t xml:space="preserve"> </t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</si>
  <si>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18"/>
  </si>
  <si>
    <t>外貨預り金</t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</si>
  <si>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18"/>
  </si>
  <si>
    <t>●ここにコピペ→→→→→</t>
    <phoneticPr fontId="18"/>
  </si>
  <si>
    <t>国内株式</t>
  </si>
  <si>
    <t>株</t>
  </si>
  <si>
    <t>円</t>
  </si>
  <si>
    <t>-</t>
  </si>
  <si>
    <t>＜CSVファイルより＞</t>
    <phoneticPr fontId="18"/>
  </si>
  <si>
    <t>NISA</t>
  </si>
  <si>
    <t>ＮＦインド株</t>
  </si>
  <si>
    <t>米国株式</t>
  </si>
  <si>
    <t>USD</t>
  </si>
  <si>
    <t>2,220.90 USD</t>
  </si>
  <si>
    <t>481.40 USD</t>
  </si>
  <si>
    <t>621.30 USD</t>
  </si>
  <si>
    <t>100.42 USD</t>
  </si>
  <si>
    <t>498.36 USD</t>
  </si>
  <si>
    <t>695.47 USD</t>
  </si>
  <si>
    <t>409.10 USD</t>
  </si>
  <si>
    <t>788.80 USD</t>
  </si>
  <si>
    <t>300.24 USD</t>
  </si>
  <si>
    <t>507.04 USD</t>
  </si>
  <si>
    <t>126.76 USD</t>
  </si>
  <si>
    <t>投資信託</t>
  </si>
  <si>
    <t>口</t>
  </si>
  <si>
    <t>01-SBI証券</t>
  </si>
  <si>
    <t>03-ネオモバイル証券</t>
  </si>
  <si>
    <t>10-住信SBIネット銀行</t>
  </si>
  <si>
    <t>20-楽天銀行</t>
  </si>
  <si>
    <t>金融機関</t>
  </si>
  <si>
    <t>(複数のアイテム)</t>
  </si>
  <si>
    <t>●評価額欄は、数式を入れて円換算のこと！</t>
    <rPh sb="1" eb="4">
      <t>ヒョウカガク</t>
    </rPh>
    <rPh sb="4" eb="5">
      <t>ラン</t>
    </rPh>
    <rPh sb="7" eb="9">
      <t>スウシキ</t>
    </rPh>
    <rPh sb="10" eb="11">
      <t>イ</t>
    </rPh>
    <rPh sb="13" eb="16">
      <t>エンカンザン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</si>
</sst>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0.0%"/>
    <numFmt numFmtId="178" formatCode="#,##0_ "/>
    <numFmt numFmtId="179" formatCode="0.00_);[Red]\(0.00\)"/>
    <numFmt numFmtId="180" formatCode="0_);[Red]\(0\)"/>
    <numFmt numFmtId="181" formatCode="0.00_ "/>
    <numFmt numFmtId="182" formatCode="#,##0_);[Red]\(#,##0\)"/>
  </numFmts>
  <fonts count="2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9.35"/>
      <color theme="10"/>
      <name val="ＭＳ Ｐゴシック"/>
      <family val="3"/>
      <charset val="128"/>
    </font>
    <font>
      <b/>
      <sz val="11"/>
      <name val="ＭＳ Ｐゴシック"/>
      <family val="2"/>
      <charset val="128"/>
      <scheme val="minor"/>
    </font>
    <font>
      <b/>
      <sz val="11"/>
      <color theme="0"/>
      <name val="ＭＳ Ｐゴシック"/>
      <family val="3"/>
      <charset val="128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</cellStyleXfs>
  <cellXfs count="180">
    <xf numFmtId="0" fontId="0" fillId="0" borderId="0" xfId="0">
      <alignment vertical="center"/>
    </xf>
    <xf numFmtId="0" fontId="0" fillId="33" borderId="0" xfId="0" applyFill="1">
      <alignment vertical="center"/>
    </xf>
    <xf numFmtId="49" fontId="0" fillId="0" borderId="0" xfId="0" applyNumberFormat="1">
      <alignment vertical="center"/>
    </xf>
    <xf numFmtId="38" fontId="0" fillId="0" borderId="0" xfId="42" applyFont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38" fontId="0" fillId="35" borderId="0" xfId="42" applyFont="1" applyFill="1">
      <alignment vertical="center"/>
    </xf>
    <xf numFmtId="0" fontId="0" fillId="36" borderId="0" xfId="0" applyFill="1">
      <alignment vertical="center"/>
    </xf>
    <xf numFmtId="49" fontId="0" fillId="35" borderId="0" xfId="0" applyNumberFormat="1" applyFill="1">
      <alignment vertical="center"/>
    </xf>
    <xf numFmtId="0" fontId="20" fillId="34" borderId="11" xfId="0" applyFont="1" applyFill="1" applyBorder="1">
      <alignment vertical="center"/>
    </xf>
    <xf numFmtId="0" fontId="21" fillId="35" borderId="0" xfId="0" applyFont="1" applyFill="1">
      <alignment vertical="center"/>
    </xf>
    <xf numFmtId="0" fontId="21" fillId="0" borderId="0" xfId="0" applyFont="1">
      <alignment vertical="center"/>
    </xf>
    <xf numFmtId="14" fontId="0" fillId="0" borderId="0" xfId="0" applyNumberFormat="1">
      <alignment vertical="center"/>
    </xf>
    <xf numFmtId="0" fontId="0" fillId="37" borderId="0" xfId="0" applyFill="1">
      <alignment vertical="center"/>
    </xf>
    <xf numFmtId="0" fontId="20" fillId="34" borderId="12" xfId="0" applyFont="1" applyFill="1" applyBorder="1">
      <alignment vertical="center"/>
    </xf>
    <xf numFmtId="10" fontId="0" fillId="0" borderId="0" xfId="0" applyNumberFormat="1">
      <alignment vertical="center"/>
    </xf>
    <xf numFmtId="176" fontId="0" fillId="35" borderId="0" xfId="42" applyNumberFormat="1" applyFont="1" applyFill="1">
      <alignment vertical="center"/>
    </xf>
    <xf numFmtId="176" fontId="0" fillId="0" borderId="0" xfId="42" applyNumberFormat="1" applyFont="1">
      <alignment vertical="center"/>
    </xf>
    <xf numFmtId="14" fontId="0" fillId="34" borderId="0" xfId="0" applyNumberFormat="1" applyFill="1">
      <alignment vertical="center"/>
    </xf>
    <xf numFmtId="14" fontId="24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0" fillId="33" borderId="0" xfId="0" applyFill="1" applyAlignment="1">
      <alignment horizontal="right" vertical="center"/>
    </xf>
    <xf numFmtId="0" fontId="0" fillId="39" borderId="0" xfId="0" applyFill="1">
      <alignment vertical="center"/>
    </xf>
    <xf numFmtId="0" fontId="0" fillId="40" borderId="0" xfId="0" applyFill="1">
      <alignment vertical="center"/>
    </xf>
    <xf numFmtId="0" fontId="20" fillId="40" borderId="10" xfId="0" applyFont="1" applyFill="1" applyBorder="1">
      <alignment vertical="center"/>
    </xf>
    <xf numFmtId="0" fontId="21" fillId="34" borderId="0" xfId="0" applyFont="1" applyFill="1">
      <alignment vertical="center"/>
    </xf>
    <xf numFmtId="179" fontId="0" fillId="33" borderId="0" xfId="0" applyNumberFormat="1" applyFill="1">
      <alignment vertical="center"/>
    </xf>
    <xf numFmtId="179" fontId="0" fillId="0" borderId="0" xfId="0" applyNumberFormat="1">
      <alignment vertical="center"/>
    </xf>
    <xf numFmtId="0" fontId="0" fillId="0" borderId="10" xfId="0" applyBorder="1">
      <alignment vertical="center"/>
    </xf>
    <xf numFmtId="38" fontId="0" fillId="33" borderId="0" xfId="42" applyFont="1" applyFill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NumberFormat="1">
      <alignment vertical="center"/>
    </xf>
    <xf numFmtId="0" fontId="0" fillId="0" borderId="0" xfId="43" applyNumberFormat="1" applyFont="1">
      <alignment vertical="center"/>
    </xf>
    <xf numFmtId="0" fontId="0" fillId="33" borderId="0" xfId="43" applyNumberFormat="1" applyFont="1" applyFill="1">
      <alignment vertical="center"/>
    </xf>
    <xf numFmtId="0" fontId="0" fillId="0" borderId="0" xfId="0" pivotButton="1">
      <alignment vertical="center"/>
    </xf>
    <xf numFmtId="0" fontId="25" fillId="33" borderId="0" xfId="0" applyFont="1" applyFill="1">
      <alignment vertical="center"/>
    </xf>
    <xf numFmtId="49" fontId="27" fillId="33" borderId="13" xfId="0" applyNumberFormat="1" applyFont="1" applyFill="1" applyBorder="1">
      <alignment vertical="center"/>
    </xf>
    <xf numFmtId="38" fontId="0" fillId="0" borderId="10" xfId="42" applyFont="1" applyBorder="1">
      <alignment vertical="center"/>
    </xf>
    <xf numFmtId="0" fontId="20" fillId="33" borderId="10" xfId="0" applyFont="1" applyFill="1" applyBorder="1">
      <alignment vertical="center"/>
    </xf>
    <xf numFmtId="0" fontId="19" fillId="33" borderId="0" xfId="0" applyFont="1" applyFill="1">
      <alignment vertical="center"/>
    </xf>
    <xf numFmtId="0" fontId="21" fillId="41" borderId="0" xfId="0" applyFont="1" applyFill="1">
      <alignment vertical="center"/>
    </xf>
    <xf numFmtId="0" fontId="20" fillId="37" borderId="0" xfId="0" applyFont="1" applyFill="1">
      <alignment vertical="center"/>
    </xf>
    <xf numFmtId="0" fontId="20" fillId="40" borderId="0" xfId="0" applyFont="1" applyFill="1">
      <alignment vertical="center"/>
    </xf>
    <xf numFmtId="0" fontId="20" fillId="35" borderId="0" xfId="0" applyFont="1" applyFill="1">
      <alignment vertical="center"/>
    </xf>
    <xf numFmtId="0" fontId="20" fillId="35" borderId="15" xfId="0" applyFont="1" applyFill="1" applyBorder="1">
      <alignment vertical="center"/>
    </xf>
    <xf numFmtId="0" fontId="21" fillId="35" borderId="11" xfId="0" applyFont="1" applyFill="1" applyBorder="1">
      <alignment vertical="center"/>
    </xf>
    <xf numFmtId="0" fontId="20" fillId="35" borderId="16" xfId="0" applyFont="1" applyFill="1" applyBorder="1">
      <alignment vertical="center"/>
    </xf>
    <xf numFmtId="0" fontId="20" fillId="35" borderId="10" xfId="0" applyFont="1" applyFill="1" applyBorder="1">
      <alignment vertical="center"/>
    </xf>
    <xf numFmtId="0" fontId="20" fillId="35" borderId="14" xfId="0" applyFont="1" applyFill="1" applyBorder="1">
      <alignment vertical="center"/>
    </xf>
    <xf numFmtId="0" fontId="20" fillId="37" borderId="10" xfId="0" applyFont="1" applyFill="1" applyBorder="1">
      <alignment vertical="center"/>
    </xf>
    <xf numFmtId="49" fontId="20" fillId="35" borderId="10" xfId="0" applyNumberFormat="1" applyFont="1" applyFill="1" applyBorder="1">
      <alignment vertical="center"/>
    </xf>
    <xf numFmtId="179" fontId="20" fillId="35" borderId="10" xfId="0" applyNumberFormat="1" applyFont="1" applyFill="1" applyBorder="1">
      <alignment vertical="center"/>
    </xf>
    <xf numFmtId="3" fontId="20" fillId="35" borderId="10" xfId="0" applyNumberFormat="1" applyFont="1" applyFill="1" applyBorder="1">
      <alignment vertical="center"/>
    </xf>
    <xf numFmtId="176" fontId="20" fillId="35" borderId="10" xfId="42" applyNumberFormat="1" applyFont="1" applyFill="1" applyBorder="1">
      <alignment vertical="center"/>
    </xf>
    <xf numFmtId="38" fontId="20" fillId="35" borderId="10" xfId="42" applyFont="1" applyFill="1" applyBorder="1">
      <alignment vertical="center"/>
    </xf>
    <xf numFmtId="10" fontId="20" fillId="35" borderId="10" xfId="0" applyNumberFormat="1" applyFont="1" applyFill="1" applyBorder="1">
      <alignment vertical="center"/>
    </xf>
    <xf numFmtId="0" fontId="21" fillId="0" borderId="0" xfId="0" applyFont="1" applyAlignment="1">
      <alignment horizontal="center" vertical="center"/>
    </xf>
    <xf numFmtId="179" fontId="20" fillId="35" borderId="0" xfId="0" applyNumberFormat="1" applyFont="1" applyFill="1">
      <alignment vertical="center"/>
    </xf>
    <xf numFmtId="3" fontId="20" fillId="35" borderId="0" xfId="0" applyNumberFormat="1" applyFont="1" applyFill="1">
      <alignment vertical="center"/>
    </xf>
    <xf numFmtId="3" fontId="20" fillId="35" borderId="0" xfId="0" applyNumberFormat="1" applyFont="1" applyFill="1" applyAlignment="1">
      <alignment horizontal="right" vertical="center"/>
    </xf>
    <xf numFmtId="176" fontId="0" fillId="42" borderId="0" xfId="42" applyNumberFormat="1" applyFont="1" applyFill="1">
      <alignment vertical="center"/>
    </xf>
    <xf numFmtId="38" fontId="20" fillId="35" borderId="0" xfId="42" applyFont="1" applyFill="1" applyBorder="1">
      <alignment vertical="center"/>
    </xf>
    <xf numFmtId="10" fontId="20" fillId="35" borderId="0" xfId="0" applyNumberFormat="1" applyFont="1" applyFill="1">
      <alignment vertical="center"/>
    </xf>
    <xf numFmtId="49" fontId="20" fillId="35" borderId="0" xfId="0" applyNumberFormat="1" applyFont="1" applyFill="1">
      <alignment vertical="center"/>
    </xf>
    <xf numFmtId="176" fontId="20" fillId="35" borderId="0" xfId="42" applyNumberFormat="1" applyFont="1" applyFill="1" applyBorder="1">
      <alignment vertical="center"/>
    </xf>
    <xf numFmtId="0" fontId="20" fillId="35" borderId="11" xfId="0" applyFont="1" applyFill="1" applyBorder="1">
      <alignment vertical="center"/>
    </xf>
    <xf numFmtId="0" fontId="0" fillId="43" borderId="0" xfId="0" applyFill="1">
      <alignment vertical="center"/>
    </xf>
    <xf numFmtId="0" fontId="0" fillId="44" borderId="0" xfId="0" applyFill="1">
      <alignment vertical="center"/>
    </xf>
    <xf numFmtId="0" fontId="0" fillId="42" borderId="0" xfId="0" applyFill="1">
      <alignment vertical="center"/>
    </xf>
    <xf numFmtId="179" fontId="0" fillId="42" borderId="0" xfId="0" applyNumberFormat="1" applyFill="1">
      <alignment vertical="center"/>
    </xf>
    <xf numFmtId="178" fontId="0" fillId="42" borderId="0" xfId="0" applyNumberFormat="1" applyFill="1">
      <alignment vertical="center"/>
    </xf>
    <xf numFmtId="38" fontId="0" fillId="42" borderId="0" xfId="42" applyFont="1" applyFill="1">
      <alignment vertical="center"/>
    </xf>
    <xf numFmtId="10" fontId="0" fillId="42" borderId="0" xfId="0" applyNumberFormat="1" applyFill="1">
      <alignment vertical="center"/>
    </xf>
    <xf numFmtId="49" fontId="0" fillId="42" borderId="0" xfId="0" applyNumberFormat="1" applyFill="1">
      <alignment vertical="center"/>
    </xf>
    <xf numFmtId="10" fontId="0" fillId="44" borderId="0" xfId="0" applyNumberFormat="1" applyFill="1">
      <alignment vertical="center"/>
    </xf>
    <xf numFmtId="38" fontId="20" fillId="43" borderId="0" xfId="42" applyFont="1" applyFill="1">
      <alignment vertical="center"/>
    </xf>
    <xf numFmtId="178" fontId="0" fillId="42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left" vertical="center"/>
    </xf>
    <xf numFmtId="0" fontId="0" fillId="38" borderId="0" xfId="0" applyFill="1">
      <alignment vertical="center"/>
    </xf>
    <xf numFmtId="0" fontId="20" fillId="38" borderId="12" xfId="0" applyFont="1" applyFill="1" applyBorder="1">
      <alignment vertical="center"/>
    </xf>
    <xf numFmtId="49" fontId="20" fillId="38" borderId="17" xfId="0" applyNumberFormat="1" applyFont="1" applyFill="1" applyBorder="1">
      <alignment vertical="center"/>
    </xf>
    <xf numFmtId="0" fontId="20" fillId="38" borderId="18" xfId="0" applyFont="1" applyFill="1" applyBorder="1">
      <alignment vertical="center"/>
    </xf>
    <xf numFmtId="0" fontId="20" fillId="38" borderId="19" xfId="0" applyFont="1" applyFill="1" applyBorder="1">
      <alignment vertical="center"/>
    </xf>
    <xf numFmtId="0" fontId="20" fillId="38" borderId="14" xfId="0" applyFont="1" applyFill="1" applyBorder="1">
      <alignment vertical="center"/>
    </xf>
    <xf numFmtId="180" fontId="20" fillId="38" borderId="20" xfId="0" applyNumberFormat="1" applyFont="1" applyFill="1" applyBorder="1">
      <alignment vertical="center"/>
    </xf>
    <xf numFmtId="49" fontId="20" fillId="38" borderId="20" xfId="0" applyNumberFormat="1" applyFont="1" applyFill="1" applyBorder="1">
      <alignment vertical="center"/>
    </xf>
    <xf numFmtId="38" fontId="20" fillId="38" borderId="20" xfId="42" applyFont="1" applyFill="1" applyBorder="1">
      <alignment vertical="center"/>
    </xf>
    <xf numFmtId="10" fontId="20" fillId="38" borderId="20" xfId="43" applyNumberFormat="1" applyFont="1" applyFill="1" applyBorder="1">
      <alignment vertical="center"/>
    </xf>
    <xf numFmtId="180" fontId="20" fillId="38" borderId="20" xfId="42" applyNumberFormat="1" applyFont="1" applyFill="1" applyBorder="1">
      <alignment vertical="center"/>
    </xf>
    <xf numFmtId="180" fontId="0" fillId="40" borderId="0" xfId="0" applyNumberFormat="1" applyFill="1">
      <alignment vertical="center"/>
    </xf>
    <xf numFmtId="180" fontId="20" fillId="38" borderId="10" xfId="0" applyNumberFormat="1" applyFont="1" applyFill="1" applyBorder="1">
      <alignment vertical="center"/>
    </xf>
    <xf numFmtId="0" fontId="20" fillId="33" borderId="21" xfId="0" applyFont="1" applyFill="1" applyBorder="1">
      <alignment vertical="center"/>
    </xf>
    <xf numFmtId="0" fontId="0" fillId="41" borderId="0" xfId="0" applyFill="1">
      <alignment vertical="center"/>
    </xf>
    <xf numFmtId="0" fontId="20" fillId="41" borderId="0" xfId="0" applyFont="1" applyFill="1">
      <alignment vertical="center"/>
    </xf>
    <xf numFmtId="0" fontId="20" fillId="0" borderId="0" xfId="0" applyFont="1">
      <alignment vertical="center"/>
    </xf>
    <xf numFmtId="3" fontId="20" fillId="0" borderId="0" xfId="0" applyNumberFormat="1" applyFont="1">
      <alignment vertical="center"/>
    </xf>
    <xf numFmtId="180" fontId="20" fillId="41" borderId="0" xfId="0" applyNumberFormat="1" applyFont="1" applyFill="1">
      <alignment vertical="center"/>
    </xf>
    <xf numFmtId="0" fontId="20" fillId="45" borderId="22" xfId="0" applyFont="1" applyFill="1" applyBorder="1">
      <alignment vertical="center"/>
    </xf>
    <xf numFmtId="38" fontId="20" fillId="41" borderId="0" xfId="42" applyFont="1" applyFill="1" applyBorder="1">
      <alignment vertical="center"/>
    </xf>
    <xf numFmtId="10" fontId="20" fillId="41" borderId="0" xfId="43" applyNumberFormat="1" applyFont="1" applyFill="1" applyBorder="1">
      <alignment vertical="center"/>
    </xf>
    <xf numFmtId="180" fontId="20" fillId="41" borderId="0" xfId="42" applyNumberFormat="1" applyFont="1" applyFill="1" applyBorder="1">
      <alignment vertical="center"/>
    </xf>
    <xf numFmtId="0" fontId="20" fillId="38" borderId="20" xfId="0" applyFont="1" applyFill="1" applyBorder="1">
      <alignment vertical="center"/>
    </xf>
    <xf numFmtId="49" fontId="20" fillId="38" borderId="10" xfId="0" applyNumberFormat="1" applyFont="1" applyFill="1" applyBorder="1">
      <alignment vertical="center"/>
    </xf>
    <xf numFmtId="38" fontId="20" fillId="38" borderId="10" xfId="42" applyFont="1" applyFill="1" applyBorder="1">
      <alignment vertical="center"/>
    </xf>
    <xf numFmtId="10" fontId="20" fillId="38" borderId="10" xfId="43" applyNumberFormat="1" applyFont="1" applyFill="1" applyBorder="1">
      <alignment vertical="center"/>
    </xf>
    <xf numFmtId="180" fontId="20" fillId="38" borderId="10" xfId="42" applyNumberFormat="1" applyFont="1" applyFill="1" applyBorder="1">
      <alignment vertical="center"/>
    </xf>
    <xf numFmtId="0" fontId="21" fillId="0" borderId="10" xfId="0" applyFont="1" applyBorder="1">
      <alignment vertical="center"/>
    </xf>
    <xf numFmtId="0" fontId="20" fillId="46" borderId="0" xfId="0" applyFont="1" applyFill="1">
      <alignment vertical="center"/>
    </xf>
    <xf numFmtId="38" fontId="20" fillId="46" borderId="0" xfId="42" applyFont="1" applyFill="1" applyBorder="1">
      <alignment vertical="center"/>
    </xf>
    <xf numFmtId="3" fontId="20" fillId="41" borderId="0" xfId="0" applyNumberFormat="1" applyFont="1" applyFill="1">
      <alignment vertical="center"/>
    </xf>
    <xf numFmtId="176" fontId="20" fillId="41" borderId="0" xfId="42" applyNumberFormat="1" applyFont="1" applyFill="1" applyBorder="1">
      <alignment vertical="center"/>
    </xf>
    <xf numFmtId="0" fontId="20" fillId="41" borderId="0" xfId="0" applyFont="1" applyFill="1" applyAlignment="1">
      <alignment horizontal="right" vertical="center"/>
    </xf>
    <xf numFmtId="0" fontId="20" fillId="42" borderId="0" xfId="0" applyFont="1" applyFill="1">
      <alignment vertical="center"/>
    </xf>
    <xf numFmtId="181" fontId="20" fillId="42" borderId="0" xfId="0" applyNumberFormat="1" applyFont="1" applyFill="1">
      <alignment vertical="center"/>
    </xf>
    <xf numFmtId="0" fontId="20" fillId="38" borderId="10" xfId="0" applyFont="1" applyFill="1" applyBorder="1">
      <alignment vertical="center"/>
    </xf>
    <xf numFmtId="3" fontId="21" fillId="36" borderId="20" xfId="0" applyNumberFormat="1" applyFont="1" applyFill="1" applyBorder="1">
      <alignment vertical="center"/>
    </xf>
    <xf numFmtId="3" fontId="21" fillId="36" borderId="10" xfId="0" applyNumberFormat="1" applyFont="1" applyFill="1" applyBorder="1">
      <alignment vertical="center"/>
    </xf>
    <xf numFmtId="3" fontId="20" fillId="38" borderId="10" xfId="0" applyNumberFormat="1" applyFont="1" applyFill="1" applyBorder="1">
      <alignment vertical="center"/>
    </xf>
    <xf numFmtId="176" fontId="20" fillId="38" borderId="10" xfId="42" applyNumberFormat="1" applyFont="1" applyFill="1" applyBorder="1">
      <alignment vertical="center"/>
    </xf>
    <xf numFmtId="10" fontId="20" fillId="38" borderId="10" xfId="0" applyNumberFormat="1" applyFont="1" applyFill="1" applyBorder="1">
      <alignment vertical="center"/>
    </xf>
    <xf numFmtId="0" fontId="0" fillId="47" borderId="23" xfId="0" applyFill="1" applyBorder="1">
      <alignment vertical="center"/>
    </xf>
    <xf numFmtId="180" fontId="0" fillId="0" borderId="0" xfId="0" applyNumberFormat="1">
      <alignment vertical="center"/>
    </xf>
    <xf numFmtId="182" fontId="0" fillId="36" borderId="0" xfId="0" applyNumberFormat="1" applyFill="1">
      <alignment vertical="center"/>
    </xf>
    <xf numFmtId="0" fontId="0" fillId="48" borderId="0" xfId="0" applyFill="1">
      <alignment vertical="center"/>
    </xf>
    <xf numFmtId="0" fontId="14" fillId="0" borderId="0" xfId="0" applyFont="1">
      <alignment vertical="center"/>
    </xf>
    <xf numFmtId="49" fontId="0" fillId="36" borderId="0" xfId="0" applyNumberFormat="1" applyFill="1">
      <alignment vertical="center"/>
    </xf>
    <xf numFmtId="3" fontId="0" fillId="36" borderId="0" xfId="0" applyNumberFormat="1" applyFill="1">
      <alignment vertical="center"/>
    </xf>
    <xf numFmtId="176" fontId="0" fillId="36" borderId="0" xfId="42" applyNumberFormat="1" applyFont="1" applyFill="1">
      <alignment vertical="center"/>
    </xf>
    <xf numFmtId="38" fontId="0" fillId="36" borderId="0" xfId="42" applyFont="1" applyFill="1">
      <alignment vertical="center"/>
    </xf>
    <xf numFmtId="10" fontId="0" fillId="36" borderId="0" xfId="0" applyNumberFormat="1" applyFill="1">
      <alignment vertical="center"/>
    </xf>
    <xf numFmtId="3" fontId="0" fillId="48" borderId="0" xfId="0" applyNumberFormat="1" applyFill="1">
      <alignment vertical="center"/>
    </xf>
    <xf numFmtId="0" fontId="0" fillId="49" borderId="0" xfId="0" applyFill="1">
      <alignment vertical="center"/>
    </xf>
    <xf numFmtId="3" fontId="0" fillId="49" borderId="0" xfId="0" applyNumberFormat="1" applyFill="1">
      <alignment vertical="center"/>
    </xf>
    <xf numFmtId="4" fontId="0" fillId="49" borderId="0" xfId="0" applyNumberFormat="1" applyFill="1">
      <alignment vertical="center"/>
    </xf>
    <xf numFmtId="182" fontId="0" fillId="49" borderId="0" xfId="0" applyNumberFormat="1" applyFill="1">
      <alignment vertical="center"/>
    </xf>
    <xf numFmtId="3" fontId="20" fillId="49" borderId="0" xfId="0" applyNumberFormat="1" applyFont="1" applyFill="1">
      <alignment vertical="center"/>
    </xf>
    <xf numFmtId="4" fontId="0" fillId="36" borderId="0" xfId="0" applyNumberFormat="1" applyFill="1">
      <alignment vertical="center"/>
    </xf>
    <xf numFmtId="0" fontId="0" fillId="50" borderId="0" xfId="0" applyFill="1">
      <alignment vertical="center"/>
    </xf>
    <xf numFmtId="182" fontId="0" fillId="50" borderId="0" xfId="0" applyNumberFormat="1" applyFill="1">
      <alignment vertical="center"/>
    </xf>
    <xf numFmtId="3" fontId="0" fillId="47" borderId="0" xfId="0" applyNumberFormat="1" applyFill="1">
      <alignment vertical="center"/>
    </xf>
    <xf numFmtId="0" fontId="0" fillId="47" borderId="0" xfId="0" applyFill="1">
      <alignment vertical="center"/>
    </xf>
    <xf numFmtId="49" fontId="0" fillId="39" borderId="0" xfId="0" applyNumberFormat="1" applyFill="1">
      <alignment vertical="center"/>
    </xf>
    <xf numFmtId="3" fontId="0" fillId="39" borderId="0" xfId="0" applyNumberFormat="1" applyFill="1">
      <alignment vertical="center"/>
    </xf>
    <xf numFmtId="176" fontId="0" fillId="39" borderId="0" xfId="42" applyNumberFormat="1" applyFont="1" applyFill="1">
      <alignment vertical="center"/>
    </xf>
    <xf numFmtId="38" fontId="0" fillId="39" borderId="0" xfId="42" applyFont="1" applyFill="1">
      <alignment vertical="center"/>
    </xf>
    <xf numFmtId="10" fontId="0" fillId="39" borderId="0" xfId="0" applyNumberFormat="1" applyFill="1">
      <alignment vertical="center"/>
    </xf>
    <xf numFmtId="180" fontId="0" fillId="39" borderId="0" xfId="0" applyNumberFormat="1" applyFill="1">
      <alignment vertical="center"/>
    </xf>
    <xf numFmtId="0" fontId="28" fillId="38" borderId="0" xfId="0" applyFont="1" applyFill="1">
      <alignment vertical="center"/>
    </xf>
    <xf numFmtId="0" fontId="20" fillId="51" borderId="12" xfId="0" applyFont="1" applyFill="1" applyBorder="1">
      <alignment vertical="center"/>
    </xf>
    <xf numFmtId="0" fontId="20" fillId="51" borderId="15" xfId="0" applyFont="1" applyFill="1" applyBorder="1">
      <alignment vertical="center"/>
    </xf>
    <xf numFmtId="0" fontId="20" fillId="51" borderId="18" xfId="0" applyFont="1" applyFill="1" applyBorder="1">
      <alignment vertical="center"/>
    </xf>
    <xf numFmtId="0" fontId="20" fillId="51" borderId="10" xfId="0" applyFont="1" applyFill="1" applyBorder="1">
      <alignment vertical="center"/>
    </xf>
    <xf numFmtId="49" fontId="20" fillId="51" borderId="10" xfId="0" applyNumberFormat="1" applyFont="1" applyFill="1" applyBorder="1">
      <alignment vertical="center"/>
    </xf>
    <xf numFmtId="3" fontId="20" fillId="51" borderId="10" xfId="0" applyNumberFormat="1" applyFont="1" applyFill="1" applyBorder="1">
      <alignment vertical="center"/>
    </xf>
    <xf numFmtId="176" fontId="20" fillId="51" borderId="10" xfId="42" applyNumberFormat="1" applyFont="1" applyFill="1" applyBorder="1">
      <alignment vertical="center"/>
    </xf>
    <xf numFmtId="38" fontId="20" fillId="51" borderId="10" xfId="42" applyFont="1" applyFill="1" applyBorder="1">
      <alignment vertical="center"/>
    </xf>
    <xf numFmtId="10" fontId="20" fillId="51" borderId="10" xfId="0" applyNumberFormat="1" applyFont="1" applyFill="1" applyBorder="1">
      <alignment vertical="center"/>
    </xf>
    <xf numFmtId="0" fontId="0" fillId="34" borderId="10" xfId="0" applyFill="1" applyBorder="1">
      <alignment vertical="center"/>
    </xf>
    <xf numFmtId="0" fontId="0" fillId="43" borderId="24" xfId="0" applyFill="1" applyBorder="1">
      <alignment vertical="center"/>
    </xf>
    <xf numFmtId="3" fontId="0" fillId="42" borderId="11" xfId="0" applyNumberFormat="1" applyFill="1" applyBorder="1" applyAlignment="1">
      <alignment vertical="center" wrapText="1"/>
    </xf>
    <xf numFmtId="3" fontId="0" fillId="34" borderId="0" xfId="0" applyNumberFormat="1" applyFill="1">
      <alignment vertical="center"/>
    </xf>
    <xf numFmtId="38" fontId="0" fillId="34" borderId="0" xfId="42" applyFont="1" applyFill="1" applyBorder="1">
      <alignment vertical="center"/>
    </xf>
    <xf numFmtId="10" fontId="0" fillId="34" borderId="0" xfId="0" applyNumberFormat="1" applyFill="1">
      <alignment vertical="center"/>
    </xf>
    <xf numFmtId="49" fontId="0" fillId="34" borderId="0" xfId="0" applyNumberFormat="1" applyFill="1">
      <alignment vertical="center"/>
    </xf>
    <xf numFmtId="176" fontId="0" fillId="34" borderId="0" xfId="42" applyNumberFormat="1" applyFont="1" applyFill="1" applyBorder="1">
      <alignment vertical="center"/>
    </xf>
    <xf numFmtId="0" fontId="20" fillId="51" borderId="11" xfId="0" applyFont="1" applyFill="1" applyBorder="1">
      <alignment vertical="center"/>
    </xf>
    <xf numFmtId="0" fontId="20" fillId="51" borderId="16" xfId="0" applyFont="1" applyFill="1" applyBorder="1">
      <alignment vertical="center"/>
    </xf>
    <xf numFmtId="0" fontId="0" fillId="43" borderId="22" xfId="0" applyFill="1" applyBorder="1">
      <alignment vertical="center"/>
    </xf>
    <xf numFmtId="3" fontId="0" fillId="42" borderId="25" xfId="0" applyNumberFormat="1" applyFill="1" applyBorder="1">
      <alignment vertical="center"/>
    </xf>
    <xf numFmtId="3" fontId="0" fillId="42" borderId="26" xfId="0" applyNumberFormat="1" applyFill="1" applyBorder="1">
      <alignment vertical="center"/>
    </xf>
    <xf numFmtId="176" fontId="0" fillId="48" borderId="0" xfId="42" applyNumberFormat="1" applyFont="1" applyFill="1">
      <alignment vertical="center"/>
    </xf>
    <xf numFmtId="38" fontId="0" fillId="48" borderId="0" xfId="42" applyFont="1" applyFill="1">
      <alignment vertical="center"/>
    </xf>
    <xf numFmtId="10" fontId="0" fillId="48" borderId="0" xfId="0" applyNumberFormat="1" applyFill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 indent="2"/>
    </xf>
    <xf numFmtId="0" fontId="20" fillId="52" borderId="0" xfId="0" applyFont="1" applyFill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" xfId="43" builtinId="5"/>
    <cellStyle name="ハイパーリンク 2" xfId="44" xr:uid="{D648D2A0-E005-449C-8398-305A1D3B6B44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51"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font>
        <strike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minor"/>
      </font>
      <fill>
        <patternFill patternType="solid">
          <fgColor indexed="64"/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5930485948246947"/>
          <c:y val="2.9785375263480452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7026404727947891"/>
          <c:y val="0.2000377203243166"/>
          <c:w val="0.66728110855277256"/>
          <c:h val="0.75065477987845464"/>
        </c:manualLayout>
      </c:layout>
      <c:doughnut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21C-4AC5-A316-6C78E9C4392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21C-4AC5-A316-6C78E9C43922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21C-4AC5-A316-6C78E9C43922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21C-4AC5-A316-6C78E9C43922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21C-4AC5-A316-6C78E9C43922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21C-4AC5-A316-6C78E9C43922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21C-4AC5-A316-6C78E9C43922}"/>
              </c:ext>
            </c:extLst>
          </c:dPt>
          <c:dLbls>
            <c:dLbl>
              <c:idx val="5"/>
              <c:layout>
                <c:manualLayout>
                  <c:x val="-3.2407407407407642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C-4AC5-A316-6C78E9C43922}"/>
                </c:ext>
              </c:extLst>
            </c:dLbl>
            <c:dLbl>
              <c:idx val="7"/>
              <c:layout>
                <c:manualLayout>
                  <c:x val="-9.8982244482662227E-2"/>
                  <c:y val="-0.28920465816688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C-4AC5-A316-6C78E9C43922}"/>
                </c:ext>
              </c:extLst>
            </c:dLbl>
            <c:dLbl>
              <c:idx val="8"/>
              <c:layout>
                <c:manualLayout>
                  <c:x val="-2.469135587981805E-2"/>
                  <c:y val="-0.276794085140439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C-4AC5-A316-6C78E9C43922}"/>
                </c:ext>
              </c:extLst>
            </c:dLbl>
            <c:dLbl>
              <c:idx val="9"/>
              <c:layout>
                <c:manualLayout>
                  <c:x val="5.1589143037727707E-2"/>
                  <c:y val="-0.27182985592986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C-4AC5-A316-6C78E9C43922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'【D】見える化(3証券・合体分）'!$G$15:$G$24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'【D】見える化(3証券・合体分）'!$H$15:$H$24</c:f>
              <c:numCache>
                <c:formatCode>#,##0_);[Red]\(#,##0\)</c:formatCode>
                <c:ptCount val="10"/>
                <c:pt idx="1">
                  <c:v>3346041.6</c:v>
                </c:pt>
                <c:pt idx="2">
                  <c:v>1140895</c:v>
                </c:pt>
                <c:pt idx="4">
                  <c:v>5258554.0218000002</c:v>
                </c:pt>
                <c:pt idx="5">
                  <c:v>181179.3</c:v>
                </c:pt>
                <c:pt idx="7">
                  <c:v>327302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1C-4AC5-A316-6C78E9C43922}"/>
            </c:ext>
          </c:extLst>
        </c:ser>
        <c:ser>
          <c:idx val="1"/>
          <c:order val="1"/>
          <c:spPr>
            <a:ln w="57150">
              <a:solidFill>
                <a:schemeClr val="bg1">
                  <a:alpha val="52000"/>
                </a:scheme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21C-4AC5-A316-6C78E9C4392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F21C-4AC5-A316-6C78E9C4392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21C-4AC5-A316-6C78E9C43922}"/>
              </c:ext>
            </c:extLst>
          </c:dPt>
          <c:dLbls>
            <c:dLbl>
              <c:idx val="0"/>
              <c:layout>
                <c:manualLayout>
                  <c:x val="6.5338534072130238E-3"/>
                  <c:y val="-4.7550694544383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C-4AC5-A316-6C78E9C43922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C-4AC5-A316-6C78E9C43922}"/>
                </c:ext>
              </c:extLst>
            </c:dLbl>
            <c:dLbl>
              <c:idx val="6"/>
              <c:layout>
                <c:manualLayout>
                  <c:x val="-5.4333138913191898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C-4AC5-A316-6C78E9C43922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'【D】見える化(3証券・合体分）'!$G$15:$G$24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'【D】見える化(3証券・合体分）'!$I$15:$I$24</c:f>
              <c:numCache>
                <c:formatCode>#,##0_);[Red]\(#,##0\)</c:formatCode>
                <c:ptCount val="10"/>
                <c:pt idx="0">
                  <c:v>4486936.5999999996</c:v>
                </c:pt>
                <c:pt idx="3">
                  <c:v>5439733.3218</c:v>
                </c:pt>
                <c:pt idx="6">
                  <c:v>327302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1C-4AC5-A316-6C78E9C43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16"/>
      </c:doughnut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6811434810460904"/>
          <c:y val="3.9584860899156832E-2"/>
        </c:manualLayout>
      </c:layout>
      <c:overlay val="1"/>
      <c:spPr>
        <a:solidFill>
          <a:schemeClr val="bg1"/>
        </a:solidFill>
      </c:spPr>
    </c:title>
    <c:autoTitleDeleted val="0"/>
    <c:view3D>
      <c:rotX val="4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94533537175706"/>
          <c:y val="0.19003651061308105"/>
          <c:w val="0.66728110855277289"/>
          <c:h val="0.75065477987845464"/>
        </c:manualLayout>
      </c:layout>
      <c:pie3D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28-4E79-97CC-470803D56B88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28-4E79-97CC-470803D56B88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28-4E79-97CC-470803D56B88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28-4E79-97CC-470803D56B88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28-4E79-97CC-470803D56B88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28-4E79-97CC-470803D56B88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B28-4E79-97CC-470803D56B88}"/>
              </c:ext>
            </c:extLst>
          </c:dPt>
          <c:dLbls>
            <c:dLbl>
              <c:idx val="5"/>
              <c:layout>
                <c:manualLayout>
                  <c:x val="-3.2407407407407655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8-4E79-97CC-470803D56B88}"/>
                </c:ext>
              </c:extLst>
            </c:dLbl>
            <c:dLbl>
              <c:idx val="7"/>
              <c:layout>
                <c:manualLayout>
                  <c:x val="-5.9339158048730814E-2"/>
                  <c:y val="-8.67537786697701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28-4E79-97CC-470803D56B88}"/>
                </c:ext>
              </c:extLst>
            </c:dLbl>
            <c:dLbl>
              <c:idx val="8"/>
              <c:layout>
                <c:manualLayout>
                  <c:x val="-2.0286615952728036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8-4E79-97CC-470803D56B88}"/>
                </c:ext>
              </c:extLst>
            </c:dLbl>
            <c:dLbl>
              <c:idx val="9"/>
              <c:layout>
                <c:manualLayout>
                  <c:x val="3.1767659268369407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28-4E79-97CC-470803D56B88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'【D】見える化(3証券・合体分）'!$G$15:$G$24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'【D】見える化(3証券・合体分）'!$H$15:$H$24</c:f>
              <c:numCache>
                <c:formatCode>#,##0_);[Red]\(#,##0\)</c:formatCode>
                <c:ptCount val="10"/>
                <c:pt idx="1">
                  <c:v>3346041.6</c:v>
                </c:pt>
                <c:pt idx="2">
                  <c:v>1140895</c:v>
                </c:pt>
                <c:pt idx="4">
                  <c:v>5258554.0218000002</c:v>
                </c:pt>
                <c:pt idx="5">
                  <c:v>181179.3</c:v>
                </c:pt>
                <c:pt idx="7">
                  <c:v>327302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28-4E79-97CC-470803D56B88}"/>
            </c:ext>
          </c:extLst>
        </c:ser>
        <c:ser>
          <c:idx val="1"/>
          <c:order val="1"/>
          <c:spPr>
            <a:ln w="57150">
              <a:solidFill>
                <a:srgbClr val="1F497D">
                  <a:lumMod val="60000"/>
                  <a:lumOff val="40000"/>
                  <a:alpha val="52000"/>
                </a:srgb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B28-4E79-97CC-470803D56B88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BB28-4E79-97CC-470803D56B88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BB28-4E79-97CC-470803D56B88}"/>
              </c:ext>
            </c:extLst>
          </c:dPt>
          <c:dLbls>
            <c:dLbl>
              <c:idx val="0"/>
              <c:layout>
                <c:manualLayout>
                  <c:x val="6.5338534072130281E-3"/>
                  <c:y val="-4.75506945443834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28-4E79-97CC-470803D56B88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28-4E79-97CC-470803D56B88}"/>
                </c:ext>
              </c:extLst>
            </c:dLbl>
            <c:dLbl>
              <c:idx val="6"/>
              <c:layout>
                <c:manualLayout>
                  <c:x val="-5.4333138913191933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28-4E79-97CC-470803D56B88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'【D】見える化(3証券・合体分）'!$G$15:$G$24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'【D】見える化(3証券・合体分）'!$I$15:$I$24</c:f>
              <c:numCache>
                <c:formatCode>#,##0_);[Red]\(#,##0\)</c:formatCode>
                <c:ptCount val="10"/>
                <c:pt idx="0">
                  <c:v>4486936.5999999996</c:v>
                </c:pt>
                <c:pt idx="3">
                  <c:v>5439733.3218</c:v>
                </c:pt>
                <c:pt idx="6">
                  <c:v>327302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28-4E79-97CC-470803D56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[20220613【公開用】10-合体（楽天・SBI・ネオモバ）Ver..xlsx]【D】見える化(3証券・合体分）!ﾋﾟﾎﾞｯﾄﾃｰﾌﾞﾙ7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rgbClr val="FFFF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4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8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2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6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0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1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2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3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5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6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7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'【D】見える化(3証券・合体分）'!$B$13:$B$14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0047-47B5-BA91-9692327C4D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047-47B5-BA91-9692327C4DD4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047-47B5-BA91-9692327C4D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0047-47B5-BA91-9692327C4DD4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047-47B5-BA91-9692327C4D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DB3-46EB-BC1B-7F2D663EB98F}"/>
              </c:ext>
            </c:extLst>
          </c:dPt>
          <c:dLbls>
            <c:dLbl>
              <c:idx val="4"/>
              <c:layout>
                <c:manualLayout>
                  <c:x val="0.17662857655260833"/>
                  <c:y val="8.959189922141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37546567924363"/>
                      <c:h val="0.10318393278928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047-47B5-BA91-9692327C4DD4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'【D】見える化(3証券・合体分）'!$A$15:$A$23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'【D】見える化(3証券・合体分）'!$B$15:$B$23</c:f>
              <c:numCache>
                <c:formatCode>#,##0_ </c:formatCode>
                <c:ptCount val="5"/>
                <c:pt idx="0">
                  <c:v>3346041.6</c:v>
                </c:pt>
                <c:pt idx="1">
                  <c:v>1140895</c:v>
                </c:pt>
                <c:pt idx="2">
                  <c:v>5258554.0218000002</c:v>
                </c:pt>
                <c:pt idx="3">
                  <c:v>181179.3</c:v>
                </c:pt>
                <c:pt idx="4">
                  <c:v>327302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7-47B5-BA91-9692327C4DD4}"/>
            </c:ext>
          </c:extLst>
        </c:ser>
        <c:ser>
          <c:idx val="1"/>
          <c:order val="1"/>
          <c:tx>
            <c:strRef>
              <c:f>'【D】見える化(3証券・合体分）'!$C$13:$C$14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'【D】見える化(3証券・合体分）'!$A$15:$A$23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'【D】見える化(3証券・合体分）'!$C$15:$C$23</c:f>
              <c:numCache>
                <c:formatCode>0.00%</c:formatCode>
                <c:ptCount val="5"/>
                <c:pt idx="0">
                  <c:v>0.32631663374134057</c:v>
                </c:pt>
                <c:pt idx="1">
                  <c:v>0.11126371407107633</c:v>
                </c:pt>
                <c:pt idx="2">
                  <c:v>0.51283093633407428</c:v>
                </c:pt>
                <c:pt idx="3">
                  <c:v>1.7669182379445748E-2</c:v>
                </c:pt>
                <c:pt idx="4">
                  <c:v>3.1919533474063275E-2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7-47B5-BA91-9692327C4DD4}"/>
            </c:ext>
          </c:extLst>
        </c:ser>
        <c:ser>
          <c:idx val="2"/>
          <c:order val="2"/>
          <c:tx>
            <c:strRef>
              <c:f>'【D】見える化(3証券・合体分）'!$D$13:$D$14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'【D】見える化(3証券・合体分）'!$A$15:$A$23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'【D】見える化(3証券・合体分）'!$D$15:$D$23</c:f>
              <c:numCache>
                <c:formatCode>#,##0_ ;[Red]\-#,##0\ </c:formatCode>
                <c:ptCount val="5"/>
                <c:pt idx="0">
                  <c:v>417888</c:v>
                </c:pt>
                <c:pt idx="1">
                  <c:v>220580</c:v>
                </c:pt>
                <c:pt idx="3">
                  <c:v>3687</c:v>
                </c:pt>
                <c:pt idx="4">
                  <c:v>16694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7-47B5-BA91-9692327C4DD4}"/>
            </c:ext>
          </c:extLst>
        </c:ser>
        <c:ser>
          <c:idx val="3"/>
          <c:order val="3"/>
          <c:tx>
            <c:strRef>
              <c:f>'【D】見える化(3証券・合体分）'!$E$13:$E$14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'【D】見える化(3証券・合体分）'!$A$15:$A$23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'【D】見える化(3証券・合体分）'!$E$15:$E$23</c:f>
              <c:numCache>
                <c:formatCode>0.0%</c:formatCode>
                <c:ptCount val="5"/>
                <c:pt idx="0">
                  <c:v>0.14271382484853254</c:v>
                </c:pt>
                <c:pt idx="1">
                  <c:v>0.23967880562633445</c:v>
                </c:pt>
                <c:pt idx="2">
                  <c:v>0</c:v>
                </c:pt>
                <c:pt idx="3">
                  <c:v>2.0772732112886026E-2</c:v>
                </c:pt>
                <c:pt idx="4">
                  <c:v>5.3746200999330349E-2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7-47B5-BA91-9692327C4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[20220613【公開用】10-合体（楽天・SBI・ネオモバ）Ver..xlsx]【使用例-1】見える化(証券会社・毎）!ﾋﾟﾎﾞｯﾄﾃｰﾌﾞﾙ7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rgbClr val="FFFF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0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4"/>
        <c:spPr>
          <a:solidFill>
            <a:schemeClr val="accent3">
              <a:lumMod val="7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6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7"/>
        <c:spPr>
          <a:solidFill>
            <a:schemeClr val="accent3">
              <a:lumMod val="75000"/>
            </a:schemeClr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9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0"/>
        <c:spPr>
          <a:solidFill>
            <a:srgbClr val="FFFF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3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4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5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6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79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0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1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2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5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6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7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88"/>
        <c:spPr>
          <a:solidFill>
            <a:schemeClr val="accent5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'【使用例-1】見える化(証券会社・毎）'!$B$13:$B$14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D06E-46FF-A0E2-DFED0778516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D06E-46FF-A0E2-DFED07785169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D06E-46FF-A0E2-DFED077851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D06E-46FF-A0E2-DFED07785169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D06E-46FF-A0E2-DFED07785169}"/>
              </c:ext>
            </c:extLst>
          </c:dPt>
          <c:dLbls>
            <c:dLbl>
              <c:idx val="4"/>
              <c:layout>
                <c:manualLayout>
                  <c:x val="0.17662857655260833"/>
                  <c:y val="8.95918992214154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37546567924363"/>
                      <c:h val="0.10318393278928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06E-46FF-A0E2-DFED07785169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'【使用例-1】見える化(証券会社・毎）'!$A$15:$A$23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'【使用例-1】見える化(証券会社・毎）'!$B$15:$B$23</c:f>
              <c:numCache>
                <c:formatCode>#,##0_ </c:formatCode>
                <c:ptCount val="5"/>
                <c:pt idx="0">
                  <c:v>1511369</c:v>
                </c:pt>
                <c:pt idx="1">
                  <c:v>49079</c:v>
                </c:pt>
                <c:pt idx="2">
                  <c:v>1530748</c:v>
                </c:pt>
                <c:pt idx="3">
                  <c:v>57435</c:v>
                </c:pt>
                <c:pt idx="4">
                  <c:v>226482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6E-46FF-A0E2-DFED07785169}"/>
            </c:ext>
          </c:extLst>
        </c:ser>
        <c:ser>
          <c:idx val="1"/>
          <c:order val="1"/>
          <c:tx>
            <c:strRef>
              <c:f>'【使用例-1】見える化(証券会社・毎）'!$C$13:$C$14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D06E-46FF-A0E2-DFED077851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D06E-46FF-A0E2-DFED077851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2-D06E-46FF-A0E2-DFED077851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4-D06E-46FF-A0E2-DFED077851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6-D06E-46FF-A0E2-DFED07785169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'【使用例-1】見える化(証券会社・毎）'!$A$15:$A$23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'【使用例-1】見える化(証券会社・毎）'!$C$15:$C$23</c:f>
              <c:numCache>
                <c:formatCode>0.00%</c:formatCode>
                <c:ptCount val="5"/>
                <c:pt idx="0">
                  <c:v>0.4477980440951162</c:v>
                </c:pt>
                <c:pt idx="1">
                  <c:v>1.4541439057003424E-2</c:v>
                </c:pt>
                <c:pt idx="2">
                  <c:v>0.45353977777929211</c:v>
                </c:pt>
                <c:pt idx="3">
                  <c:v>1.7017208016442707E-2</c:v>
                </c:pt>
                <c:pt idx="4">
                  <c:v>6.7103531052145518E-2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06E-46FF-A0E2-DFED07785169}"/>
            </c:ext>
          </c:extLst>
        </c:ser>
        <c:ser>
          <c:idx val="2"/>
          <c:order val="2"/>
          <c:tx>
            <c:strRef>
              <c:f>'【使用例-1】見える化(証券会社・毎）'!$D$13:$D$14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D06E-46FF-A0E2-DFED077851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D06E-46FF-A0E2-DFED077851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D06E-46FF-A0E2-DFED077851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D06E-46FF-A0E2-DFED077851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D06E-46FF-A0E2-DFED07785169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'【使用例-1】見える化(証券会社・毎）'!$A$15:$A$23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'【使用例-1】見える化(証券会社・毎）'!$D$15:$D$23</c:f>
              <c:numCache>
                <c:formatCode>#,##0_ ;[Red]\-#,##0\ </c:formatCode>
                <c:ptCount val="5"/>
                <c:pt idx="0">
                  <c:v>200188</c:v>
                </c:pt>
                <c:pt idx="1">
                  <c:v>-4550</c:v>
                </c:pt>
                <c:pt idx="3">
                  <c:v>2307</c:v>
                </c:pt>
                <c:pt idx="4">
                  <c:v>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06E-46FF-A0E2-DFED07785169}"/>
            </c:ext>
          </c:extLst>
        </c:ser>
        <c:ser>
          <c:idx val="3"/>
          <c:order val="3"/>
          <c:tx>
            <c:strRef>
              <c:f>'【使用例-1】見える化(証券会社・毎）'!$E$13:$E$14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8-D06E-46FF-A0E2-DFED077851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A-D06E-46FF-A0E2-DFED077851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C-D06E-46FF-A0E2-DFED077851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E-D06E-46FF-A0E2-DFED077851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30-D06E-46FF-A0E2-DFED07785169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'【使用例-1】見える化(証券会社・毎）'!$A$15:$A$23</c:f>
              <c:multiLvlStrCache>
                <c:ptCount val="5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2米国債など</c:v>
                  </c:pt>
                  <c:pt idx="4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4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'【使用例-1】見える化(証券会社・毎）'!$E$15:$E$23</c:f>
              <c:numCache>
                <c:formatCode>0.0%</c:formatCode>
                <c:ptCount val="5"/>
                <c:pt idx="0">
                  <c:v>0.15267762421816666</c:v>
                </c:pt>
                <c:pt idx="1">
                  <c:v>-8.4842156296033866E-2</c:v>
                </c:pt>
                <c:pt idx="2">
                  <c:v>0</c:v>
                </c:pt>
                <c:pt idx="3">
                  <c:v>4.1848062690465822E-2</c:v>
                </c:pt>
                <c:pt idx="4">
                  <c:v>3.7385489190179554E-2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06E-46FF-A0E2-DFED0778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[20220613【公開用】10-合体（楽天・SBI・ネオモバ）Ver..xlsx]【使用例-1】見える化(証券会社・毎）!ピボットテーブル4</c:name>
    <c:fmtId val="9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3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rgbClr val="C0000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rgbClr val="92D05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rgbClr val="FFFF0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7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8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9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'【使用例-1】見える化(証券会社・毎）'!$H$13:$H$14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FE-43F6-98E1-2185368D27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51-4BEC-AD87-A0BCE5C65E92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A2FE-43F6-98E1-2185368D27C6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FE-43F6-98E1-2185368D27C6}"/>
              </c:ext>
            </c:extLst>
          </c:dPt>
          <c:cat>
            <c:multiLvlStrRef>
              <c:f>'【使用例-1】見える化(証券会社・毎）'!$G$15:$G$22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'【使用例-1】見える化(証券会社・毎）'!$H$15:$H$22</c:f>
              <c:numCache>
                <c:formatCode>#,##0_ </c:formatCode>
                <c:ptCount val="4"/>
                <c:pt idx="0">
                  <c:v>915018</c:v>
                </c:pt>
                <c:pt idx="1">
                  <c:v>1091816</c:v>
                </c:pt>
                <c:pt idx="2">
                  <c:v>3407522.0218000002</c:v>
                </c:pt>
                <c:pt idx="3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E-43F6-98E1-2185368D27C6}"/>
            </c:ext>
          </c:extLst>
        </c:ser>
        <c:ser>
          <c:idx val="1"/>
          <c:order val="1"/>
          <c:tx>
            <c:strRef>
              <c:f>'【使用例-1】見える化(証券会社・毎）'!$I$13:$I$14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51-4BEC-AD87-A0BCE5C65E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8D51-4BEC-AD87-A0BCE5C65E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8D51-4BEC-AD87-A0BCE5C65E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D51-4BEC-AD87-A0BCE5C65E92}"/>
              </c:ext>
            </c:extLst>
          </c:dPt>
          <c:cat>
            <c:multiLvlStrRef>
              <c:f>'【使用例-1】見える化(証券会社・毎）'!$G$15:$G$22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'【使用例-1】見える化(証券会社・毎）'!$I$15:$I$22</c:f>
              <c:numCache>
                <c:formatCode>0.00%</c:formatCode>
                <c:ptCount val="4"/>
                <c:pt idx="0">
                  <c:v>0.16748644875469326</c:v>
                </c:pt>
                <c:pt idx="1">
                  <c:v>0.19984785494225707</c:v>
                </c:pt>
                <c:pt idx="2">
                  <c:v>0.62371861808696061</c:v>
                </c:pt>
                <c:pt idx="3">
                  <c:v>8.94707821608909E-3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E-43F6-98E1-2185368D27C6}"/>
            </c:ext>
          </c:extLst>
        </c:ser>
        <c:ser>
          <c:idx val="2"/>
          <c:order val="2"/>
          <c:tx>
            <c:strRef>
              <c:f>'【使用例-1】見える化(証券会社・毎）'!$J$13:$J$14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8D51-4BEC-AD87-A0BCE5C65E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8D51-4BEC-AD87-A0BCE5C65E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8D51-4BEC-AD87-A0BCE5C65E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D51-4BEC-AD87-A0BCE5C65E92}"/>
              </c:ext>
            </c:extLst>
          </c:dPt>
          <c:cat>
            <c:multiLvlStrRef>
              <c:f>'【使用例-1】見える化(証券会社・毎）'!$G$15:$G$22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'【使用例-1】見える化(証券会社・毎）'!$J$15:$J$22</c:f>
              <c:numCache>
                <c:formatCode>#,##0_ ;[Red]\-#,##0\ </c:formatCode>
                <c:ptCount val="4"/>
                <c:pt idx="0">
                  <c:v>48463</c:v>
                </c:pt>
                <c:pt idx="1">
                  <c:v>225130</c:v>
                </c:pt>
                <c:pt idx="3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E-43F6-98E1-2185368D27C6}"/>
            </c:ext>
          </c:extLst>
        </c:ser>
        <c:ser>
          <c:idx val="3"/>
          <c:order val="3"/>
          <c:tx>
            <c:strRef>
              <c:f>'【使用例-1】見える化(証券会社・毎）'!$K$13:$K$14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8D51-4BEC-AD87-A0BCE5C65E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8D51-4BEC-AD87-A0BCE5C65E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8D51-4BEC-AD87-A0BCE5C65E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8D51-4BEC-AD87-A0BCE5C65E92}"/>
              </c:ext>
            </c:extLst>
          </c:dPt>
          <c:cat>
            <c:multiLvlStrRef>
              <c:f>'【使用例-1】見える化(証券会社・毎）'!$G$15:$G$22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'【使用例-1】見える化(証券会社・毎）'!$K$15:$K$22</c:f>
              <c:numCache>
                <c:formatCode>0.0%</c:formatCode>
                <c:ptCount val="4"/>
                <c:pt idx="0">
                  <c:v>5.5926052010547511E-2</c:v>
                </c:pt>
                <c:pt idx="1">
                  <c:v>0.25975958997837739</c:v>
                </c:pt>
                <c:pt idx="2">
                  <c:v>0</c:v>
                </c:pt>
                <c:pt idx="3">
                  <c:v>1.3477088948787063E-2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FE-43F6-98E1-2185368D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[20220613【公開用】10-合体（楽天・SBI・ネオモバ）Ver..xlsx]【使用例-1】見える化(証券会社・毎）!ピボットテーブル5</c:name>
    <c:fmtId val="9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rgbClr val="92D05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C0000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4">
              <a:lumMod val="75000"/>
            </a:schemeClr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rgbClr val="FFFF0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rgbClr val="92D050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7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8"/>
        <c:spPr>
          <a:solidFill>
            <a:schemeClr val="accent3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9"/>
        <c:spPr>
          <a:solidFill>
            <a:schemeClr val="accent4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'【使用例-1】見える化(証券会社・毎）'!$N$13:$N$14</c:f>
              <c:strCache>
                <c:ptCount val="1"/>
                <c:pt idx="0">
                  <c:v>合計 / 時価評価額[円]</c:v>
                </c:pt>
              </c:strCache>
            </c:strRef>
          </c:tx>
          <c:spPr>
            <a:solidFill>
              <a:srgbClr val="92D050"/>
            </a:solidFill>
          </c:spPr>
          <c:dPt>
            <c:idx val="0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B2-407E-B0B8-BC80C8BE1F38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B71-49C6-AE51-5C8C5D4B700F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DB71-49C6-AE51-5C8C5D4B700F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71-49C6-AE51-5C8C5D4B700F}"/>
              </c:ext>
            </c:extLst>
          </c:dPt>
          <c:cat>
            <c:multiLvlStrRef>
              <c:f>'【使用例-1】見える化(証券会社・毎）'!$M$15:$M$22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'【使用例-1】見える化(証券会社・毎）'!$N$15:$N$22</c:f>
              <c:numCache>
                <c:formatCode>#,##0_ </c:formatCode>
                <c:ptCount val="4"/>
                <c:pt idx="0">
                  <c:v>919654.6</c:v>
                </c:pt>
                <c:pt idx="1">
                  <c:v>320284</c:v>
                </c:pt>
                <c:pt idx="2">
                  <c:v>123744.3</c:v>
                </c:pt>
                <c:pt idx="3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1-49C6-AE51-5C8C5D4B700F}"/>
            </c:ext>
          </c:extLst>
        </c:ser>
        <c:ser>
          <c:idx val="1"/>
          <c:order val="1"/>
          <c:tx>
            <c:strRef>
              <c:f>'【使用例-1】見える化(証券会社・毎）'!$O$13:$O$14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B2-407E-B0B8-BC80C8BE1F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76B2-407E-B0B8-BC80C8BE1F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76B2-407E-B0B8-BC80C8BE1F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76B2-407E-B0B8-BC80C8BE1F38}"/>
              </c:ext>
            </c:extLst>
          </c:dPt>
          <c:cat>
            <c:multiLvlStrRef>
              <c:f>'【使用例-1】見える化(証券会社・毎）'!$M$15:$M$22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'【使用例-1】見える化(証券会社・毎）'!$O$15:$O$22</c:f>
              <c:numCache>
                <c:formatCode>0.00%</c:formatCode>
                <c:ptCount val="4"/>
                <c:pt idx="0">
                  <c:v>0.64964659726824148</c:v>
                </c:pt>
                <c:pt idx="1">
                  <c:v>0.22624951885138339</c:v>
                </c:pt>
                <c:pt idx="2">
                  <c:v>8.7413321725722304E-2</c:v>
                </c:pt>
                <c:pt idx="3">
                  <c:v>3.6690562154652911E-2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1-49C6-AE51-5C8C5D4B700F}"/>
            </c:ext>
          </c:extLst>
        </c:ser>
        <c:ser>
          <c:idx val="2"/>
          <c:order val="2"/>
          <c:tx>
            <c:strRef>
              <c:f>'【使用例-1】見える化(証券会社・毎）'!$P$13:$P$14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76B2-407E-B0B8-BC80C8BE1F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76B2-407E-B0B8-BC80C8BE1F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76B2-407E-B0B8-BC80C8BE1F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76B2-407E-B0B8-BC80C8BE1F38}"/>
              </c:ext>
            </c:extLst>
          </c:dPt>
          <c:cat>
            <c:multiLvlStrRef>
              <c:f>'【使用例-1】見える化(証券会社・毎）'!$M$15:$M$22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'【使用例-1】見える化(証券会社・毎）'!$P$15:$P$22</c:f>
              <c:numCache>
                <c:formatCode>#,##0_ ;[Red]\-#,##0\ </c:formatCode>
                <c:ptCount val="4"/>
                <c:pt idx="0">
                  <c:v>169237</c:v>
                </c:pt>
                <c:pt idx="2">
                  <c:v>1380</c:v>
                </c:pt>
                <c:pt idx="3">
                  <c:v>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71-49C6-AE51-5C8C5D4B700F}"/>
            </c:ext>
          </c:extLst>
        </c:ser>
        <c:ser>
          <c:idx val="3"/>
          <c:order val="3"/>
          <c:tx>
            <c:strRef>
              <c:f>'【使用例-1】見える化(証券会社・毎）'!$Q$13:$Q$14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76B2-407E-B0B8-BC80C8BE1F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76B2-407E-B0B8-BC80C8BE1F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D-76B2-407E-B0B8-BC80C8BE1F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F-76B2-407E-B0B8-BC80C8BE1F38}"/>
              </c:ext>
            </c:extLst>
          </c:dPt>
          <c:cat>
            <c:multiLvlStrRef>
              <c:f>'【使用例-1】見える化(証券会社・毎）'!$M$15:$M$22</c:f>
              <c:multiLvlStrCache>
                <c:ptCount val="4"/>
                <c:lvl>
                  <c:pt idx="0">
                    <c:v>1株式</c:v>
                  </c:pt>
                  <c:pt idx="1">
                    <c:v>2現金</c:v>
                  </c:pt>
                  <c:pt idx="2">
                    <c:v>2米国債など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'【使用例-1】見える化(証券会社・毎）'!$Q$15:$Q$22</c:f>
              <c:numCache>
                <c:formatCode>0.0%</c:formatCode>
                <c:ptCount val="4"/>
                <c:pt idx="0">
                  <c:v>0.22552376170281721</c:v>
                </c:pt>
                <c:pt idx="1">
                  <c:v>0</c:v>
                </c:pt>
                <c:pt idx="2">
                  <c:v>1.1277799162010488E-2</c:v>
                </c:pt>
                <c:pt idx="3">
                  <c:v>0.17890054019701304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71-49C6-AE51-5C8C5D4B7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moneyforward.com/accounts/show/aTl3rewj2uJV-_RaZJQlYA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75</xdr:col>
      <xdr:colOff>9525</xdr:colOff>
      <xdr:row>465</xdr:row>
      <xdr:rowOff>85725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903B4BF-A733-4161-8557-6FA77D8DF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"/>
          <a:ext cx="50758725" cy="796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570973</xdr:colOff>
      <xdr:row>386</xdr:row>
      <xdr:rowOff>16990</xdr:rowOff>
    </xdr:from>
    <xdr:to>
      <xdr:col>20</xdr:col>
      <xdr:colOff>215178</xdr:colOff>
      <xdr:row>402</xdr:row>
      <xdr:rowOff>62711</xdr:rowOff>
    </xdr:to>
    <xdr:sp macro="" textlink="">
      <xdr:nvSpPr>
        <xdr:cNvPr id="9" name="矢印: 上下 8">
          <a:extLst>
            <a:ext uri="{FF2B5EF4-FFF2-40B4-BE49-F238E27FC236}">
              <a16:creationId xmlns:a16="http://schemas.microsoft.com/office/drawing/2014/main" id="{8DA83576-C842-4F2F-8A99-853249344C08}"/>
            </a:ext>
          </a:extLst>
        </xdr:cNvPr>
        <xdr:cNvSpPr/>
      </xdr:nvSpPr>
      <xdr:spPr>
        <a:xfrm>
          <a:off x="13701866" y="39994776"/>
          <a:ext cx="2283991" cy="2876006"/>
        </a:xfrm>
        <a:prstGeom prst="upDownArrow">
          <a:avLst>
            <a:gd name="adj1" fmla="val 5814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枠が足りない場合は、行コピーで増やしてください。</a:t>
          </a:r>
          <a:endParaRPr kumimoji="1" lang="en-US" altLang="ja-JP" sz="1100" b="1"/>
        </a:p>
        <a:p>
          <a:pPr algn="l"/>
          <a:r>
            <a:rPr kumimoji="1" lang="en-US" altLang="ja-JP" sz="1100" b="1"/>
            <a:t>※</a:t>
          </a:r>
          <a:r>
            <a:rPr kumimoji="1" lang="ja-JP" altLang="en-US" sz="1100" b="1"/>
            <a:t>確実に、数式をコピーしてください。</a:t>
          </a:r>
          <a:endParaRPr kumimoji="1" lang="en-US" altLang="ja-JP" sz="1100" b="1"/>
        </a:p>
      </xdr:txBody>
    </xdr:sp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104775</xdr:colOff>
      <xdr:row>57</xdr:row>
      <xdr:rowOff>66675</xdr:rowOff>
    </xdr:to>
    <xdr:pic>
      <xdr:nvPicPr>
        <xdr:cNvPr id="6" name="Picture 135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E75A6B-6E21-41E7-B385-3C5BB592C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5825" y="1590675"/>
          <a:ext cx="104775" cy="666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104775</xdr:colOff>
      <xdr:row>57</xdr:row>
      <xdr:rowOff>66675</xdr:rowOff>
    </xdr:to>
    <xdr:pic>
      <xdr:nvPicPr>
        <xdr:cNvPr id="8" name="Picture 136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277F29-8293-4857-8FB2-50BD2AE0C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81625" y="1590675"/>
          <a:ext cx="104775" cy="66675"/>
        </a:xfrm>
        <a:prstGeom prst="rect">
          <a:avLst/>
        </a:prstGeom>
        <a:noFill/>
      </xdr:spPr>
    </xdr:pic>
    <xdr:clientData/>
  </xdr:twoCellAnchor>
  <xdr:oneCellAnchor>
    <xdr:from>
      <xdr:col>6</xdr:col>
      <xdr:colOff>0</xdr:colOff>
      <xdr:row>57</xdr:row>
      <xdr:rowOff>0</xdr:rowOff>
    </xdr:from>
    <xdr:ext cx="104775" cy="66675"/>
    <xdr:pic>
      <xdr:nvPicPr>
        <xdr:cNvPr id="11" name="Picture 135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8183F0-7FE3-4285-AB31-09861AA7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95825" y="1590675"/>
          <a:ext cx="104775" cy="66675"/>
        </a:xfrm>
        <a:prstGeom prst="rect">
          <a:avLst/>
        </a:prstGeom>
        <a:noFill/>
      </xdr:spPr>
    </xdr:pic>
    <xdr:clientData/>
  </xdr:oneCellAnchor>
  <xdr:oneCellAnchor>
    <xdr:from>
      <xdr:col>7</xdr:col>
      <xdr:colOff>0</xdr:colOff>
      <xdr:row>57</xdr:row>
      <xdr:rowOff>0</xdr:rowOff>
    </xdr:from>
    <xdr:ext cx="104775" cy="66675"/>
    <xdr:pic>
      <xdr:nvPicPr>
        <xdr:cNvPr id="12" name="Picture 136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16F3A2-B613-45C0-883F-A7C8B7F2B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81625" y="1590675"/>
          <a:ext cx="104775" cy="6667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20731</xdr:colOff>
      <xdr:row>29</xdr:row>
      <xdr:rowOff>2241</xdr:rowOff>
    </xdr:from>
    <xdr:to>
      <xdr:col>11</xdr:col>
      <xdr:colOff>1275228</xdr:colOff>
      <xdr:row>58</xdr:row>
      <xdr:rowOff>145675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30172C2-3F26-4119-BD84-24D13DC39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65</xdr:row>
      <xdr:rowOff>44823</xdr:rowOff>
    </xdr:from>
    <xdr:to>
      <xdr:col>11</xdr:col>
      <xdr:colOff>1299883</xdr:colOff>
      <xdr:row>94</xdr:row>
      <xdr:rowOff>143434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EE6A697-42B3-454D-A09E-9F0E1385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174812</xdr:colOff>
      <xdr:row>29</xdr:row>
      <xdr:rowOff>0</xdr:rowOff>
    </xdr:from>
    <xdr:to>
      <xdr:col>4</xdr:col>
      <xdr:colOff>1143000</xdr:colOff>
      <xdr:row>59</xdr:row>
      <xdr:rowOff>11207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1C32296-2B41-4819-8577-70FE73FDF0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EE422C69-88EB-4006-B54B-794E7D53F256}"/>
            </a:ext>
          </a:extLst>
        </xdr:cNvPr>
        <xdr:cNvSpPr/>
      </xdr:nvSpPr>
      <xdr:spPr>
        <a:xfrm>
          <a:off x="259975" y="939353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oneCellAnchor>
    <xdr:from>
      <xdr:col>6</xdr:col>
      <xdr:colOff>44823</xdr:colOff>
      <xdr:row>6</xdr:row>
      <xdr:rowOff>80683</xdr:rowOff>
    </xdr:from>
    <xdr:ext cx="3316941" cy="360382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0C35EE25-B604-44B3-B8A8-2D32DCA243E8}"/>
            </a:ext>
          </a:extLst>
        </xdr:cNvPr>
        <xdr:cNvSpPr/>
      </xdr:nvSpPr>
      <xdr:spPr>
        <a:xfrm>
          <a:off x="7619999" y="1102659"/>
          <a:ext cx="3316941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en-US" sz="1400" b="1"/>
            <a:t>二重円グラフ用に左表からデータを抽出</a:t>
          </a:r>
        </a:p>
      </xdr:txBody>
    </xdr:sp>
    <xdr:clientData/>
  </xdr:oneCellAnchor>
  <xdr:twoCellAnchor>
    <xdr:from>
      <xdr:col>1</xdr:col>
      <xdr:colOff>869576</xdr:colOff>
      <xdr:row>25</xdr:row>
      <xdr:rowOff>107576</xdr:rowOff>
    </xdr:from>
    <xdr:to>
      <xdr:col>2</xdr:col>
      <xdr:colOff>71717</xdr:colOff>
      <xdr:row>28</xdr:row>
      <xdr:rowOff>98612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AD5911C0-4DF7-43FC-8DA0-CDC43221C615}"/>
            </a:ext>
          </a:extLst>
        </xdr:cNvPr>
        <xdr:cNvSpPr/>
      </xdr:nvSpPr>
      <xdr:spPr>
        <a:xfrm>
          <a:off x="2366682" y="3514164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430306</xdr:colOff>
      <xdr:row>25</xdr:row>
      <xdr:rowOff>98611</xdr:rowOff>
    </xdr:from>
    <xdr:to>
      <xdr:col>8</xdr:col>
      <xdr:colOff>502024</xdr:colOff>
      <xdr:row>28</xdr:row>
      <xdr:rowOff>89647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E4112EFF-ED88-4DA8-955B-5CDB51C16D82}"/>
            </a:ext>
          </a:extLst>
        </xdr:cNvPr>
        <xdr:cNvSpPr/>
      </xdr:nvSpPr>
      <xdr:spPr>
        <a:xfrm>
          <a:off x="9090212" y="3505199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22412</xdr:colOff>
      <xdr:row>7</xdr:row>
      <xdr:rowOff>44823</xdr:rowOff>
    </xdr:from>
    <xdr:to>
      <xdr:col>4</xdr:col>
      <xdr:colOff>1120589</xdr:colOff>
      <xdr:row>11</xdr:row>
      <xdr:rowOff>11205</xdr:rowOff>
    </xdr:to>
    <xdr:sp macro="" textlink="">
      <xdr:nvSpPr>
        <xdr:cNvPr id="10" name="吹き出し: 線 (枠付き、強調線付き) 9">
          <a:extLst>
            <a:ext uri="{FF2B5EF4-FFF2-40B4-BE49-F238E27FC236}">
              <a16:creationId xmlns:a16="http://schemas.microsoft.com/office/drawing/2014/main" id="{91DD90D1-1589-4F9F-909E-46FD6CE964CE}"/>
            </a:ext>
          </a:extLst>
        </xdr:cNvPr>
        <xdr:cNvSpPr/>
      </xdr:nvSpPr>
      <xdr:spPr>
        <a:xfrm>
          <a:off x="4515971" y="1221441"/>
          <a:ext cx="2689412" cy="638735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219635</xdr:colOff>
      <xdr:row>28</xdr:row>
      <xdr:rowOff>67234</xdr:rowOff>
    </xdr:from>
    <xdr:to>
      <xdr:col>4</xdr:col>
      <xdr:colOff>1187823</xdr:colOff>
      <xdr:row>58</xdr:row>
      <xdr:rowOff>78441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E6B3E77-65C2-4CCE-A7A3-4D263B1BE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A04A254C-883D-4A2B-A20D-838A00F6B7A3}"/>
            </a:ext>
          </a:extLst>
        </xdr:cNvPr>
        <xdr:cNvSpPr/>
      </xdr:nvSpPr>
      <xdr:spPr>
        <a:xfrm>
          <a:off x="259975" y="944956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1</xdr:col>
      <xdr:colOff>1194547</xdr:colOff>
      <xdr:row>24</xdr:row>
      <xdr:rowOff>129988</xdr:rowOff>
    </xdr:from>
    <xdr:to>
      <xdr:col>2</xdr:col>
      <xdr:colOff>396688</xdr:colOff>
      <xdr:row>27</xdr:row>
      <xdr:rowOff>121025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2FB64C54-FB86-4CC8-A460-F85DC54B720E}"/>
            </a:ext>
          </a:extLst>
        </xdr:cNvPr>
        <xdr:cNvSpPr/>
      </xdr:nvSpPr>
      <xdr:spPr>
        <a:xfrm>
          <a:off x="2740959" y="4164106"/>
          <a:ext cx="961464" cy="4953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67235</xdr:colOff>
      <xdr:row>7</xdr:row>
      <xdr:rowOff>44823</xdr:rowOff>
    </xdr:from>
    <xdr:to>
      <xdr:col>4</xdr:col>
      <xdr:colOff>1165412</xdr:colOff>
      <xdr:row>11</xdr:row>
      <xdr:rowOff>11205</xdr:rowOff>
    </xdr:to>
    <xdr:sp macro="" textlink="">
      <xdr:nvSpPr>
        <xdr:cNvPr id="9" name="吹き出し: 線 (枠付き、強調線付き) 8">
          <a:extLst>
            <a:ext uri="{FF2B5EF4-FFF2-40B4-BE49-F238E27FC236}">
              <a16:creationId xmlns:a16="http://schemas.microsoft.com/office/drawing/2014/main" id="{990E88DF-2ABB-4A18-B8EC-ED07F7396AA1}"/>
            </a:ext>
          </a:extLst>
        </xdr:cNvPr>
        <xdr:cNvSpPr/>
      </xdr:nvSpPr>
      <xdr:spPr>
        <a:xfrm>
          <a:off x="4563035" y="1244973"/>
          <a:ext cx="2688852" cy="652182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  <xdr:oneCellAnchor>
    <xdr:from>
      <xdr:col>6</xdr:col>
      <xdr:colOff>259975</xdr:colOff>
      <xdr:row>5</xdr:row>
      <xdr:rowOff>87706</xdr:rowOff>
    </xdr:from>
    <xdr:ext cx="2976283" cy="360382"/>
    <xdr:sp macro="" textlink="">
      <xdr:nvSpPr>
        <xdr:cNvPr id="11" name="四角形: 角を丸くする 10">
          <a:extLst>
            <a:ext uri="{FF2B5EF4-FFF2-40B4-BE49-F238E27FC236}">
              <a16:creationId xmlns:a16="http://schemas.microsoft.com/office/drawing/2014/main" id="{FB468C2B-D419-4A30-B245-3850E1EB3F25}"/>
            </a:ext>
          </a:extLst>
        </xdr:cNvPr>
        <xdr:cNvSpPr/>
      </xdr:nvSpPr>
      <xdr:spPr>
        <a:xfrm>
          <a:off x="259975" y="928147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7</xdr:col>
      <xdr:colOff>1194547</xdr:colOff>
      <xdr:row>24</xdr:row>
      <xdr:rowOff>129988</xdr:rowOff>
    </xdr:from>
    <xdr:to>
      <xdr:col>8</xdr:col>
      <xdr:colOff>396688</xdr:colOff>
      <xdr:row>27</xdr:row>
      <xdr:rowOff>121025</xdr:rowOff>
    </xdr:to>
    <xdr:sp macro="" textlink="">
      <xdr:nvSpPr>
        <xdr:cNvPr id="12" name="矢印: 下 11">
          <a:extLst>
            <a:ext uri="{FF2B5EF4-FFF2-40B4-BE49-F238E27FC236}">
              <a16:creationId xmlns:a16="http://schemas.microsoft.com/office/drawing/2014/main" id="{D943200A-2792-4FBC-82EC-3DAFC7ED115E}"/>
            </a:ext>
          </a:extLst>
        </xdr:cNvPr>
        <xdr:cNvSpPr/>
      </xdr:nvSpPr>
      <xdr:spPr>
        <a:xfrm>
          <a:off x="2740959" y="4164106"/>
          <a:ext cx="961464" cy="49530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67235</xdr:colOff>
      <xdr:row>7</xdr:row>
      <xdr:rowOff>44823</xdr:rowOff>
    </xdr:from>
    <xdr:to>
      <xdr:col>10</xdr:col>
      <xdr:colOff>1165412</xdr:colOff>
      <xdr:row>11</xdr:row>
      <xdr:rowOff>11205</xdr:rowOff>
    </xdr:to>
    <xdr:sp macro="" textlink="">
      <xdr:nvSpPr>
        <xdr:cNvPr id="13" name="吹き出し: 線 (枠付き、強調線付き) 12">
          <a:extLst>
            <a:ext uri="{FF2B5EF4-FFF2-40B4-BE49-F238E27FC236}">
              <a16:creationId xmlns:a16="http://schemas.microsoft.com/office/drawing/2014/main" id="{D63FF498-5A5B-4E0C-8F57-B5550FF699B8}"/>
            </a:ext>
          </a:extLst>
        </xdr:cNvPr>
        <xdr:cNvSpPr/>
      </xdr:nvSpPr>
      <xdr:spPr>
        <a:xfrm>
          <a:off x="4560794" y="1221441"/>
          <a:ext cx="2689412" cy="638735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  <xdr:oneCellAnchor>
    <xdr:from>
      <xdr:col>0</xdr:col>
      <xdr:colOff>820269</xdr:colOff>
      <xdr:row>1</xdr:row>
      <xdr:rowOff>121324</xdr:rowOff>
    </xdr:from>
    <xdr:ext cx="5443819" cy="360382"/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D2C84512-CBC9-4CF9-AE89-C82D2EE5809A}"/>
            </a:ext>
          </a:extLst>
        </xdr:cNvPr>
        <xdr:cNvSpPr/>
      </xdr:nvSpPr>
      <xdr:spPr>
        <a:xfrm>
          <a:off x="820269" y="289412"/>
          <a:ext cx="5443819" cy="360382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金融機関別・</a:t>
          </a:r>
          <a:r>
            <a:rPr kumimoji="1" lang="en-US" altLang="ja-JP" sz="1400" b="1">
              <a:effectLst/>
            </a:rPr>
            <a:t>【</a:t>
          </a:r>
          <a:r>
            <a:rPr kumimoji="1" lang="ja-JP" altLang="en-US" sz="1400" b="1">
              <a:effectLst/>
            </a:rPr>
            <a:t>楽天証券・楽天銀行</a:t>
          </a:r>
          <a:r>
            <a:rPr kumimoji="1" lang="en-US" altLang="ja-JP" sz="1400" b="1">
              <a:effectLst/>
            </a:rPr>
            <a:t>】</a:t>
          </a:r>
          <a:r>
            <a:rPr kumimoji="1" lang="ja-JP" altLang="en-US" sz="1400" b="1">
              <a:effectLst/>
            </a:rPr>
            <a:t>・ポートフォリオ</a:t>
          </a:r>
        </a:p>
      </xdr:txBody>
    </xdr:sp>
    <xdr:clientData/>
  </xdr:oneCellAnchor>
  <xdr:oneCellAnchor>
    <xdr:from>
      <xdr:col>6</xdr:col>
      <xdr:colOff>820269</xdr:colOff>
      <xdr:row>1</xdr:row>
      <xdr:rowOff>121324</xdr:rowOff>
    </xdr:from>
    <xdr:ext cx="5443819" cy="360382"/>
    <xdr:sp macro="" textlink="">
      <xdr:nvSpPr>
        <xdr:cNvPr id="15" name="四角形: 角を丸くする 14">
          <a:extLst>
            <a:ext uri="{FF2B5EF4-FFF2-40B4-BE49-F238E27FC236}">
              <a16:creationId xmlns:a16="http://schemas.microsoft.com/office/drawing/2014/main" id="{0884537A-F514-4BDB-8025-B380D92D0476}"/>
            </a:ext>
          </a:extLst>
        </xdr:cNvPr>
        <xdr:cNvSpPr/>
      </xdr:nvSpPr>
      <xdr:spPr>
        <a:xfrm>
          <a:off x="8709210" y="289412"/>
          <a:ext cx="5443819" cy="360382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金融機関別・</a:t>
          </a:r>
          <a:r>
            <a:rPr kumimoji="1" lang="en-US" altLang="ja-JP" sz="1400" b="1">
              <a:effectLst/>
            </a:rPr>
            <a:t>【SBI</a:t>
          </a:r>
          <a:r>
            <a:rPr kumimoji="1" lang="ja-JP" altLang="en-US" sz="1400" b="1">
              <a:effectLst/>
            </a:rPr>
            <a:t>証券・住信</a:t>
          </a:r>
          <a:r>
            <a:rPr kumimoji="1" lang="en-US" altLang="ja-JP" sz="1400" b="1">
              <a:effectLst/>
            </a:rPr>
            <a:t>SBI</a:t>
          </a:r>
          <a:r>
            <a:rPr kumimoji="1" lang="ja-JP" altLang="en-US" sz="1400" b="1">
              <a:effectLst/>
            </a:rPr>
            <a:t>ネット銀行</a:t>
          </a:r>
          <a:r>
            <a:rPr kumimoji="1" lang="en-US" altLang="ja-JP" sz="1400" b="1">
              <a:effectLst/>
            </a:rPr>
            <a:t>】</a:t>
          </a:r>
          <a:r>
            <a:rPr kumimoji="1" lang="ja-JP" altLang="en-US" sz="1400" b="1">
              <a:effectLst/>
            </a:rPr>
            <a:t>・ポートフォリオ</a:t>
          </a:r>
        </a:p>
      </xdr:txBody>
    </xdr:sp>
    <xdr:clientData/>
  </xdr:oneCellAnchor>
  <xdr:oneCellAnchor>
    <xdr:from>
      <xdr:col>12</xdr:col>
      <xdr:colOff>259975</xdr:colOff>
      <xdr:row>5</xdr:row>
      <xdr:rowOff>87706</xdr:rowOff>
    </xdr:from>
    <xdr:ext cx="2976283" cy="360382"/>
    <xdr:sp macro="" textlink="">
      <xdr:nvSpPr>
        <xdr:cNvPr id="17" name="四角形: 角を丸くする 16">
          <a:extLst>
            <a:ext uri="{FF2B5EF4-FFF2-40B4-BE49-F238E27FC236}">
              <a16:creationId xmlns:a16="http://schemas.microsoft.com/office/drawing/2014/main" id="{4D2D0575-564B-4A92-BA8B-EF8F5F068665}"/>
            </a:ext>
          </a:extLst>
        </xdr:cNvPr>
        <xdr:cNvSpPr/>
      </xdr:nvSpPr>
      <xdr:spPr>
        <a:xfrm>
          <a:off x="8157066" y="953615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13</xdr:col>
      <xdr:colOff>1194547</xdr:colOff>
      <xdr:row>24</xdr:row>
      <xdr:rowOff>129988</xdr:rowOff>
    </xdr:from>
    <xdr:to>
      <xdr:col>14</xdr:col>
      <xdr:colOff>396688</xdr:colOff>
      <xdr:row>27</xdr:row>
      <xdr:rowOff>121025</xdr:rowOff>
    </xdr:to>
    <xdr:sp macro="" textlink="">
      <xdr:nvSpPr>
        <xdr:cNvPr id="18" name="矢印: 下 17">
          <a:extLst>
            <a:ext uri="{FF2B5EF4-FFF2-40B4-BE49-F238E27FC236}">
              <a16:creationId xmlns:a16="http://schemas.microsoft.com/office/drawing/2014/main" id="{47507EBB-67DB-4262-BC6A-1620ABC6A356}"/>
            </a:ext>
          </a:extLst>
        </xdr:cNvPr>
        <xdr:cNvSpPr/>
      </xdr:nvSpPr>
      <xdr:spPr>
        <a:xfrm>
          <a:off x="10632956" y="4286352"/>
          <a:ext cx="968596" cy="5105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67235</xdr:colOff>
      <xdr:row>7</xdr:row>
      <xdr:rowOff>44823</xdr:rowOff>
    </xdr:from>
    <xdr:to>
      <xdr:col>16</xdr:col>
      <xdr:colOff>1165412</xdr:colOff>
      <xdr:row>11</xdr:row>
      <xdr:rowOff>11205</xdr:rowOff>
    </xdr:to>
    <xdr:sp macro="" textlink="">
      <xdr:nvSpPr>
        <xdr:cNvPr id="19" name="吹き出し: 線 (枠付き、強調線付き) 18">
          <a:extLst>
            <a:ext uri="{FF2B5EF4-FFF2-40B4-BE49-F238E27FC236}">
              <a16:creationId xmlns:a16="http://schemas.microsoft.com/office/drawing/2014/main" id="{D4CF7211-CA86-4C46-8EC7-E5D92A535785}"/>
            </a:ext>
          </a:extLst>
        </xdr:cNvPr>
        <xdr:cNvSpPr/>
      </xdr:nvSpPr>
      <xdr:spPr>
        <a:xfrm>
          <a:off x="12467053" y="1257096"/>
          <a:ext cx="2691450" cy="659109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  <xdr:oneCellAnchor>
    <xdr:from>
      <xdr:col>12</xdr:col>
      <xdr:colOff>820269</xdr:colOff>
      <xdr:row>1</xdr:row>
      <xdr:rowOff>121324</xdr:rowOff>
    </xdr:from>
    <xdr:ext cx="5443819" cy="360382"/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647683DD-4460-4763-9D01-89BB9DCDAB62}"/>
            </a:ext>
          </a:extLst>
        </xdr:cNvPr>
        <xdr:cNvSpPr/>
      </xdr:nvSpPr>
      <xdr:spPr>
        <a:xfrm>
          <a:off x="16575740" y="289412"/>
          <a:ext cx="5443819" cy="360382"/>
        </a:xfrm>
        <a:prstGeom prst="roundRect">
          <a:avLst/>
        </a:prstGeom>
        <a:solidFill>
          <a:schemeClr val="accent3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金融機関別・</a:t>
          </a:r>
          <a:r>
            <a:rPr kumimoji="1" lang="en-US" altLang="ja-JP" sz="1400" b="1">
              <a:effectLst/>
            </a:rPr>
            <a:t>【SBI</a:t>
          </a:r>
          <a:r>
            <a:rPr kumimoji="1" lang="ja-JP" altLang="en-US" sz="1400" b="1">
              <a:effectLst/>
            </a:rPr>
            <a:t>ネオモバイル証券</a:t>
          </a:r>
          <a:r>
            <a:rPr kumimoji="1" lang="en-US" altLang="ja-JP" sz="1400" b="1">
              <a:effectLst/>
            </a:rPr>
            <a:t>】</a:t>
          </a:r>
          <a:r>
            <a:rPr kumimoji="1" lang="ja-JP" altLang="en-US" sz="1400" b="1">
              <a:effectLst/>
            </a:rPr>
            <a:t>・ポートフォリオ</a:t>
          </a:r>
        </a:p>
      </xdr:txBody>
    </xdr:sp>
    <xdr:clientData/>
  </xdr:oneCellAnchor>
  <xdr:twoCellAnchor>
    <xdr:from>
      <xdr:col>6</xdr:col>
      <xdr:colOff>128867</xdr:colOff>
      <xdr:row>28</xdr:row>
      <xdr:rowOff>29135</xdr:rowOff>
    </xdr:from>
    <xdr:to>
      <xdr:col>9</xdr:col>
      <xdr:colOff>1389530</xdr:colOff>
      <xdr:row>46</xdr:row>
      <xdr:rowOff>33617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027157EC-F67A-417C-BAEB-4DC1BED05A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39219</xdr:colOff>
      <xdr:row>28</xdr:row>
      <xdr:rowOff>6723</xdr:rowOff>
    </xdr:from>
    <xdr:to>
      <xdr:col>15</xdr:col>
      <xdr:colOff>896471</xdr:colOff>
      <xdr:row>46</xdr:row>
      <xdr:rowOff>44823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D3F7314B-0AE5-423D-8EA4-4267FE62C5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581FF358-64A4-4BB9-893A-BB942E3BC682}"/>
            </a:ext>
          </a:extLst>
        </xdr:cNvPr>
        <xdr:cNvSpPr/>
      </xdr:nvSpPr>
      <xdr:spPr>
        <a:xfrm>
          <a:off x="259975" y="944956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twoCellAnchor>
    <xdr:from>
      <xdr:col>3</xdr:col>
      <xdr:colOff>67235</xdr:colOff>
      <xdr:row>7</xdr:row>
      <xdr:rowOff>44823</xdr:rowOff>
    </xdr:from>
    <xdr:to>
      <xdr:col>4</xdr:col>
      <xdr:colOff>1165412</xdr:colOff>
      <xdr:row>11</xdr:row>
      <xdr:rowOff>11205</xdr:rowOff>
    </xdr:to>
    <xdr:sp macro="" textlink="">
      <xdr:nvSpPr>
        <xdr:cNvPr id="5" name="吹き出し: 線 (枠付き、強調線付き) 4">
          <a:extLst>
            <a:ext uri="{FF2B5EF4-FFF2-40B4-BE49-F238E27FC236}">
              <a16:creationId xmlns:a16="http://schemas.microsoft.com/office/drawing/2014/main" id="{666B36AA-764E-42B1-9DA2-1A1E6BD67D29}"/>
            </a:ext>
          </a:extLst>
        </xdr:cNvPr>
        <xdr:cNvSpPr/>
      </xdr:nvSpPr>
      <xdr:spPr>
        <a:xfrm>
          <a:off x="4563035" y="1244973"/>
          <a:ext cx="2688852" cy="652182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ji" refreshedDate="44725.306309259257" createdVersion="7" refreshedVersion="8" minRefreshableVersion="3" recordCount="403" xr:uid="{5CB2565A-C621-42B0-B35A-AA88F7A4892F}">
  <cacheSource type="worksheet">
    <worksheetSource ref="A1:AZ1048576" sheet="【C】データベース（自作）"/>
  </cacheSource>
  <cacheFields count="54">
    <cacheField name="№(合体）" numFmtId="0">
      <sharedItems containsNonDate="0" containsString="0" containsBlank="1"/>
    </cacheField>
    <cacheField name="年月日" numFmtId="14">
      <sharedItems containsNonDate="0" containsDate="1" containsString="0" containsBlank="1" minDate="2022-04-10T00:00:00" maxDate="2022-04-11T00:00:00" count="2">
        <d v="2022-04-10T00:00:00"/>
        <m/>
      </sharedItems>
    </cacheField>
    <cacheField name="№(日毎）" numFmtId="0">
      <sharedItems containsString="0" containsBlank="1" containsNumber="1" containsInteger="1" minValue="1" maxValue="402"/>
    </cacheField>
    <cacheField name="名義" numFmtId="0">
      <sharedItems containsBlank="1" count="2">
        <s v="00-PP"/>
        <m/>
      </sharedItems>
    </cacheField>
    <cacheField name="金融機関" numFmtId="0">
      <sharedItems containsBlank="1" count="6">
        <s v="20-楽天銀行"/>
        <s v="02-楽天証券"/>
        <s v="10-住信SBIネット銀行"/>
        <s v="01-SBI証券"/>
        <s v="03-ネオモバイル証券"/>
        <m/>
      </sharedItems>
    </cacheField>
    <cacheField name="備考" numFmtId="0">
      <sharedItems containsBlank="1"/>
    </cacheField>
    <cacheField name="現預金" numFmtId="0">
      <sharedItems containsBlank="1"/>
    </cacheField>
    <cacheField name="ここから1" numFmtId="0">
      <sharedItems containsBlank="1" containsMixedTypes="1" containsNumber="1" containsInteger="1" minValue="2" maxValue="474098"/>
    </cacheField>
    <cacheField name="ここから2" numFmtId="0">
      <sharedItems containsBlank="1" containsMixedTypes="1" containsNumber="1" minValue="6.9599999999999995E-2" maxValue="866667"/>
    </cacheField>
    <cacheField name="ここから3" numFmtId="0">
      <sharedItems containsBlank="1" containsMixedTypes="1" containsNumber="1" minValue="17.87" maxValue="16350"/>
    </cacheField>
    <cacheField name="ここから4" numFmtId="0">
      <sharedItems containsBlank="1" containsMixedTypes="1" containsNumber="1" containsInteger="1" minValue="44935" maxValue="755190"/>
    </cacheField>
    <cacheField name="ここから5" numFmtId="0">
      <sharedItems containsBlank="1" containsMixedTypes="1" containsNumber="1" containsInteger="1" minValue="1" maxValue="474098"/>
    </cacheField>
    <cacheField name="ここから6" numFmtId="0">
      <sharedItems containsBlank="1" containsMixedTypes="1" containsNumber="1" minValue="17.89" maxValue="16881"/>
    </cacheField>
    <cacheField name="ここから7" numFmtId="0">
      <sharedItems containsBlank="1" containsMixedTypes="1" containsNumber="1" minValue="17.87" maxValue="19692.650000000001"/>
    </cacheField>
    <cacheField name="ここから8" numFmtId="0">
      <sharedItems containsBlank="1" containsMixedTypes="1" containsNumber="1" containsInteger="1" minValue="-11580" maxValue="122554"/>
    </cacheField>
    <cacheField name="ここから9" numFmtId="0">
      <sharedItems containsBlank="1" containsMixedTypes="1" containsNumber="1" minValue="20.71" maxValue="18022"/>
    </cacheField>
    <cacheField name="ここから10" numFmtId="0">
      <sharedItems containsBlank="1" containsMixedTypes="1" containsNumber="1" containsInteger="1" minValue="1" maxValue="21"/>
    </cacheField>
    <cacheField name="ここから11" numFmtId="0">
      <sharedItems containsBlank="1"/>
    </cacheField>
    <cacheField name="ここから12" numFmtId="0">
      <sharedItems containsBlank="1"/>
    </cacheField>
    <cacheField name="ここから13" numFmtId="0">
      <sharedItems containsBlank="1" containsMixedTypes="1" containsNumber="1" minValue="-11" maxValue="53"/>
    </cacheField>
    <cacheField name="ここから14" numFmtId="0">
      <sharedItems containsBlank="1"/>
    </cacheField>
    <cacheField name="ここから15" numFmtId="0">
      <sharedItems containsBlank="1" containsMixedTypes="1" containsNumber="1" containsInteger="1" minValue="2621" maxValue="262100"/>
    </cacheField>
    <cacheField name="ここから16" numFmtId="0">
      <sharedItems containsBlank="1"/>
    </cacheField>
    <cacheField name="ここから17" numFmtId="0">
      <sharedItems containsBlank="1" containsMixedTypes="1" containsNumber="1" containsInteger="1" minValue="-7196" maxValue="116403"/>
    </cacheField>
    <cacheField name="ここから18" numFmtId="0">
      <sharedItems containsBlank="1" containsMixedTypes="1" containsNumber="1" minValue="-13.24" maxValue="80.260000000000005"/>
    </cacheField>
    <cacheField name="余白1" numFmtId="0">
      <sharedItems containsNonDate="0" containsString="0" containsBlank="1"/>
    </cacheField>
    <cacheField name="余白2" numFmtId="0">
      <sharedItems containsNonDate="0" containsString="0" containsBlank="1"/>
    </cacheField>
    <cacheField name="種別" numFmtId="0">
      <sharedItems containsBlank="1" containsMixedTypes="1" containsNumber="1" containsInteger="1" minValue="0" maxValue="0"/>
    </cacheField>
    <cacheField name="銘柄コード・ティッカー" numFmtId="0">
      <sharedItems containsBlank="1"/>
    </cacheField>
    <cacheField name="銘柄" numFmtId="0">
      <sharedItems containsBlank="1"/>
    </cacheField>
    <cacheField name="NISA" numFmtId="0">
      <sharedItems containsBlank="1" containsMixedTypes="1" containsNumber="1" containsInteger="1" minValue="0" maxValue="0"/>
    </cacheField>
    <cacheField name="保有数量" numFmtId="0">
      <sharedItems containsBlank="1" containsMixedTypes="1" containsNumber="1" containsInteger="1" minValue="0" maxValue="474098"/>
    </cacheField>
    <cacheField name="［単位］" numFmtId="0">
      <sharedItems containsBlank="1" containsMixedTypes="1" containsNumber="1" containsInteger="1" minValue="0" maxValue="0"/>
    </cacheField>
    <cacheField name="平均取得価額" numFmtId="0">
      <sharedItems containsBlank="1" containsMixedTypes="1" containsNumber="1" minValue="0" maxValue="19692.650000000001"/>
    </cacheField>
    <cacheField name="［単位］2" numFmtId="0">
      <sharedItems containsBlank="1" containsMixedTypes="1" containsNumber="1" containsInteger="1" minValue="0" maxValue="0"/>
    </cacheField>
    <cacheField name="現在値" numFmtId="0">
      <sharedItems containsBlank="1" containsMixedTypes="1" containsNumber="1" minValue="0" maxValue="18022"/>
    </cacheField>
    <cacheField name="［単位］3" numFmtId="0">
      <sharedItems containsBlank="1" containsMixedTypes="1" containsNumber="1" containsInteger="1" minValue="0" maxValue="0"/>
    </cacheField>
    <cacheField name="現在値(更新日)" numFmtId="0">
      <sharedItems containsString="0" containsBlank="1" containsNumber="1" containsInteger="1" minValue="0" maxValue="0"/>
    </cacheField>
    <cacheField name="(参考為替)" numFmtId="0">
      <sharedItems containsString="0" containsBlank="1" containsNumber="1" containsInteger="1" minValue="0" maxValue="0"/>
    </cacheField>
    <cacheField name="前日比" numFmtId="0">
      <sharedItems containsString="0" containsBlank="1" containsNumber="1" minValue="-11" maxValue="53"/>
    </cacheField>
    <cacheField name="［単位］4" numFmtId="0">
      <sharedItems containsBlank="1" containsMixedTypes="1" containsNumber="1" containsInteger="1" minValue="0" maxValue="0"/>
    </cacheField>
    <cacheField name="時価評価額[円]" numFmtId="0">
      <sharedItems containsBlank="1" containsMixedTypes="1" containsNumber="1" minValue="0" maxValue="1732432.0218"/>
    </cacheField>
    <cacheField name="時価評価額[外貨]" numFmtId="0">
      <sharedItems containsBlank="1" containsMixedTypes="1" containsNumber="1" containsInteger="1" minValue="0" maxValue="0"/>
    </cacheField>
    <cacheField name="評価損益[円]" numFmtId="0">
      <sharedItems containsBlank="1" containsMixedTypes="1" containsNumber="1" containsInteger="1" minValue="-12471" maxValue="122554"/>
    </cacheField>
    <cacheField name="評価損益[％]" numFmtId="0">
      <sharedItems containsBlank="1" containsMixedTypes="1" containsNumber="1" minValue="-0.37766418140963132" maxValue="1.2803129074315516"/>
    </cacheField>
    <cacheField name="余白4" numFmtId="0">
      <sharedItems containsNonDate="0" containsString="0" containsBlank="1"/>
    </cacheField>
    <cacheField name="余白3" numFmtId="0">
      <sharedItems containsNonDate="0" containsString="0" containsBlank="1"/>
    </cacheField>
    <cacheField name="3区分・大" numFmtId="0">
      <sharedItems containsBlank="1" count="6">
        <m/>
        <s v="2現金・米国債など"/>
        <e v="#N/A"/>
        <s v="3貴金属･ｺﾓ・仮通"/>
        <s v="1株式・投信等"/>
        <e v="#VALUE!"/>
      </sharedItems>
    </cacheField>
    <cacheField name="3区分・中" numFmtId="0">
      <sharedItems containsBlank="1" count="8">
        <m/>
        <s v="2現金"/>
        <e v="#N/A"/>
        <s v="3貴金属"/>
        <s v="1株式"/>
        <s v="2米国債など"/>
        <s v="1投信"/>
        <e v="#VALUE!"/>
      </sharedItems>
    </cacheField>
    <cacheField name="セクター・1" numFmtId="0">
      <sharedItems containsBlank="1"/>
    </cacheField>
    <cacheField name="セクター・2" numFmtId="0">
      <sharedItems containsBlank="1"/>
    </cacheField>
    <cacheField name="通貨" numFmtId="0">
      <sharedItems containsBlank="1"/>
    </cacheField>
    <cacheField name="評価損益・割合(%)" numFmtId="0" formula="'評価損益[円]'/'時価評価額[円]'-'評価損益[円]'" databaseField="0"/>
    <cacheField name="評価・損益（％）" numFmtId="0" formula="'評価損益[円]'/('時価評価額[円]'-'評価損益[円]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ji" refreshedDate="44725.306313541667" createdVersion="7" refreshedVersion="8" minRefreshableVersion="3" recordCount="402" xr:uid="{CDD7D7F2-453D-40E6-ABE3-60F0DCB9E9AF}">
  <cacheSource type="worksheet">
    <worksheetSource ref="A1:AZ403" sheet="【C】データベース（自作）"/>
  </cacheSource>
  <cacheFields count="54">
    <cacheField name="№(合体）" numFmtId="0">
      <sharedItems containsNonDate="0" containsString="0" containsBlank="1"/>
    </cacheField>
    <cacheField name="年月日" numFmtId="14">
      <sharedItems containsSemiMixedTypes="0" containsNonDate="0" containsDate="1" containsString="0" minDate="2022-02-20T00:00:00" maxDate="2022-04-11T00:00:00" count="2">
        <d v="2022-04-10T00:00:00"/>
        <d v="2022-02-20T00:00:00" u="1"/>
      </sharedItems>
    </cacheField>
    <cacheField name="№(日毎）" numFmtId="0">
      <sharedItems containsSemiMixedTypes="0" containsString="0" containsNumber="1" containsInteger="1" minValue="1" maxValue="402"/>
    </cacheField>
    <cacheField name="名義" numFmtId="0">
      <sharedItems count="1">
        <s v="00-PP"/>
      </sharedItems>
    </cacheField>
    <cacheField name="金融機関" numFmtId="0">
      <sharedItems/>
    </cacheField>
    <cacheField name="備考" numFmtId="0">
      <sharedItems containsBlank="1"/>
    </cacheField>
    <cacheField name="現預金" numFmtId="0">
      <sharedItems containsBlank="1"/>
    </cacheField>
    <cacheField name="ここから1" numFmtId="0">
      <sharedItems containsBlank="1" containsMixedTypes="1" containsNumber="1" containsInteger="1" minValue="2" maxValue="474098"/>
    </cacheField>
    <cacheField name="ここから2" numFmtId="0">
      <sharedItems containsBlank="1" containsMixedTypes="1" containsNumber="1" minValue="6.9599999999999995E-2" maxValue="866667"/>
    </cacheField>
    <cacheField name="ここから3" numFmtId="0">
      <sharedItems containsBlank="1" containsMixedTypes="1" containsNumber="1" minValue="17.87" maxValue="16350"/>
    </cacheField>
    <cacheField name="ここから4" numFmtId="0">
      <sharedItems containsBlank="1" containsMixedTypes="1" containsNumber="1" containsInteger="1" minValue="44935" maxValue="755190"/>
    </cacheField>
    <cacheField name="ここから5" numFmtId="0">
      <sharedItems containsBlank="1" containsMixedTypes="1" containsNumber="1" containsInteger="1" minValue="1" maxValue="474098"/>
    </cacheField>
    <cacheField name="ここから6" numFmtId="0">
      <sharedItems containsBlank="1" containsMixedTypes="1" containsNumber="1" minValue="17.89" maxValue="16881"/>
    </cacheField>
    <cacheField name="ここから7" numFmtId="0">
      <sharedItems containsBlank="1" containsMixedTypes="1" containsNumber="1" minValue="17.87" maxValue="19692.650000000001"/>
    </cacheField>
    <cacheField name="ここから8" numFmtId="0">
      <sharedItems containsBlank="1" containsMixedTypes="1" containsNumber="1" containsInteger="1" minValue="-11580" maxValue="122554"/>
    </cacheField>
    <cacheField name="ここから9" numFmtId="0">
      <sharedItems containsBlank="1" containsMixedTypes="1" containsNumber="1" minValue="20.71" maxValue="18022"/>
    </cacheField>
    <cacheField name="ここから10" numFmtId="0">
      <sharedItems containsBlank="1" containsMixedTypes="1" containsNumber="1" containsInteger="1" minValue="1" maxValue="21"/>
    </cacheField>
    <cacheField name="ここから11" numFmtId="0">
      <sharedItems containsBlank="1"/>
    </cacheField>
    <cacheField name="ここから12" numFmtId="0">
      <sharedItems containsBlank="1"/>
    </cacheField>
    <cacheField name="ここから13" numFmtId="0">
      <sharedItems containsBlank="1" containsMixedTypes="1" containsNumber="1" minValue="-11" maxValue="53"/>
    </cacheField>
    <cacheField name="ここから14" numFmtId="0">
      <sharedItems containsBlank="1"/>
    </cacheField>
    <cacheField name="ここから15" numFmtId="0">
      <sharedItems containsBlank="1" containsMixedTypes="1" containsNumber="1" containsInteger="1" minValue="2621" maxValue="262100"/>
    </cacheField>
    <cacheField name="ここから16" numFmtId="0">
      <sharedItems containsBlank="1"/>
    </cacheField>
    <cacheField name="ここから17" numFmtId="0">
      <sharedItems containsBlank="1" containsMixedTypes="1" containsNumber="1" containsInteger="1" minValue="-7196" maxValue="116403"/>
    </cacheField>
    <cacheField name="ここから18" numFmtId="0">
      <sharedItems containsBlank="1" containsMixedTypes="1" containsNumber="1" minValue="-13.24" maxValue="80.260000000000005"/>
    </cacheField>
    <cacheField name="余白1" numFmtId="0">
      <sharedItems containsNonDate="0" containsString="0" containsBlank="1"/>
    </cacheField>
    <cacheField name="余白2" numFmtId="0">
      <sharedItems containsNonDate="0" containsString="0" containsBlank="1"/>
    </cacheField>
    <cacheField name="種別" numFmtId="0">
      <sharedItems containsBlank="1" containsMixedTypes="1" containsNumber="1" containsInteger="1" minValue="0" maxValue="0"/>
    </cacheField>
    <cacheField name="銘柄コード・ティッカー" numFmtId="0">
      <sharedItems containsBlank="1"/>
    </cacheField>
    <cacheField name="銘柄" numFmtId="0">
      <sharedItems containsBlank="1"/>
    </cacheField>
    <cacheField name="NISA" numFmtId="0">
      <sharedItems containsBlank="1" containsMixedTypes="1" containsNumber="1" containsInteger="1" minValue="0" maxValue="0"/>
    </cacheField>
    <cacheField name="保有数量" numFmtId="0">
      <sharedItems containsBlank="1" containsMixedTypes="1" containsNumber="1" containsInteger="1" minValue="0" maxValue="474098"/>
    </cacheField>
    <cacheField name="［単位］" numFmtId="0">
      <sharedItems containsBlank="1" containsMixedTypes="1" containsNumber="1" containsInteger="1" minValue="0" maxValue="0"/>
    </cacheField>
    <cacheField name="平均取得価額" numFmtId="0">
      <sharedItems containsBlank="1" containsMixedTypes="1" containsNumber="1" minValue="0" maxValue="19692.650000000001"/>
    </cacheField>
    <cacheField name="［単位］2" numFmtId="0">
      <sharedItems containsBlank="1" containsMixedTypes="1" containsNumber="1" containsInteger="1" minValue="0" maxValue="0"/>
    </cacheField>
    <cacheField name="現在値" numFmtId="0">
      <sharedItems containsBlank="1" containsMixedTypes="1" containsNumber="1" minValue="0" maxValue="18022"/>
    </cacheField>
    <cacheField name="［単位］3" numFmtId="0">
      <sharedItems containsBlank="1" containsMixedTypes="1" containsNumber="1" containsInteger="1" minValue="0" maxValue="0"/>
    </cacheField>
    <cacheField name="現在値(更新日)" numFmtId="0">
      <sharedItems containsString="0" containsBlank="1" containsNumber="1" containsInteger="1" minValue="0" maxValue="0"/>
    </cacheField>
    <cacheField name="(参考為替)" numFmtId="0">
      <sharedItems containsString="0" containsBlank="1" containsNumber="1" containsInteger="1" minValue="0" maxValue="0"/>
    </cacheField>
    <cacheField name="前日比" numFmtId="0">
      <sharedItems containsString="0" containsBlank="1" containsNumber="1" minValue="-11" maxValue="53"/>
    </cacheField>
    <cacheField name="［単位］4" numFmtId="0">
      <sharedItems containsBlank="1" containsMixedTypes="1" containsNumber="1" containsInteger="1" minValue="0" maxValue="0"/>
    </cacheField>
    <cacheField name="時価評価額[円]" numFmtId="0">
      <sharedItems containsBlank="1" containsMixedTypes="1" containsNumber="1" minValue="0" maxValue="1732432.0218"/>
    </cacheField>
    <cacheField name="時価評価額[外貨]" numFmtId="0">
      <sharedItems containsBlank="1" containsMixedTypes="1" containsNumber="1" containsInteger="1" minValue="0" maxValue="0"/>
    </cacheField>
    <cacheField name="評価損益[円]" numFmtId="0">
      <sharedItems containsBlank="1" containsMixedTypes="1" containsNumber="1" containsInteger="1" minValue="-12471" maxValue="122554"/>
    </cacheField>
    <cacheField name="評価損益[％]" numFmtId="0">
      <sharedItems containsBlank="1" containsMixedTypes="1" containsNumber="1" minValue="-0.37766418140963132" maxValue="1.2803129074315516"/>
    </cacheField>
    <cacheField name="余白4" numFmtId="0">
      <sharedItems containsNonDate="0" containsString="0" containsBlank="1"/>
    </cacheField>
    <cacheField name="余白3" numFmtId="0">
      <sharedItems containsNonDate="0" containsString="0" containsBlank="1"/>
    </cacheField>
    <cacheField name="3区分・大" numFmtId="0">
      <sharedItems containsBlank="1" count="7">
        <m/>
        <s v="2現金・米国債など"/>
        <e v="#N/A"/>
        <s v="3貴金属･ｺﾓ・仮通"/>
        <s v="1株式・投信等"/>
        <e v="#VALUE!"/>
        <e v="#REF!" u="1"/>
      </sharedItems>
    </cacheField>
    <cacheField name="3区分・中" numFmtId="0">
      <sharedItems containsBlank="1" count="9">
        <m/>
        <s v="2現金"/>
        <e v="#N/A"/>
        <s v="3貴金属"/>
        <s v="1株式"/>
        <s v="2米国債など"/>
        <s v="1投信"/>
        <e v="#VALUE!"/>
        <e v="#REF!" u="1"/>
      </sharedItems>
    </cacheField>
    <cacheField name="セクター・1" numFmtId="0">
      <sharedItems containsBlank="1"/>
    </cacheField>
    <cacheField name="セクター・2" numFmtId="0">
      <sharedItems containsBlank="1"/>
    </cacheField>
    <cacheField name="通貨" numFmtId="0">
      <sharedItems containsBlank="1"/>
    </cacheField>
    <cacheField name="評価損益・割合(%)" numFmtId="0" formula="'評価損益[円]'/'時価評価額[円]'-'評価損益[円]'" databaseField="0"/>
    <cacheField name="評価・損益（％）" numFmtId="0" formula="'評価損益[円]'/('時価評価額[円]'-'評価損益[円]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3">
  <r>
    <m/>
    <x v="0"/>
    <n v="1"/>
    <x v="0"/>
    <x v="0"/>
    <s v="00-楽天銀行用"/>
    <s v="現預金"/>
    <s v="ここから1"/>
    <s v="ここから2"/>
    <s v="ここから3"/>
    <s v="ここから4"/>
    <s v="ここから5"/>
    <s v="ここから6"/>
    <s v="ここから7"/>
    <s v="ここから8"/>
    <s v="ここから9"/>
    <s v="ここから10"/>
    <s v="ここから11"/>
    <s v="ここから12"/>
    <s v="ここから13"/>
    <s v="ここから14"/>
    <s v="ここから15"/>
    <s v="ここから16"/>
    <s v="ここから17"/>
    <s v="ここから18"/>
    <m/>
    <m/>
    <s v="00-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2"/>
    <x v="0"/>
    <x v="0"/>
    <s v="●ここにコピペ→"/>
    <s v="現預金"/>
    <s v="楽天銀行普通預金残高"/>
    <n v="641868"/>
    <m/>
    <m/>
    <m/>
    <m/>
    <m/>
    <m/>
    <m/>
    <m/>
    <m/>
    <m/>
    <m/>
    <m/>
    <m/>
    <m/>
    <m/>
    <m/>
    <m/>
    <m/>
    <m/>
    <s v="楽天銀行・普通口座"/>
    <s v="楽天銀行・普通口座"/>
    <s v="現金"/>
    <m/>
    <m/>
    <m/>
    <m/>
    <m/>
    <m/>
    <m/>
    <m/>
    <m/>
    <m/>
    <n v="641868"/>
    <m/>
    <m/>
    <n v="0"/>
    <m/>
    <m/>
    <x v="1"/>
    <x v="1"/>
    <s v="現預金"/>
    <s v="現預金"/>
    <s v="01 日本円"/>
  </r>
  <r>
    <m/>
    <x v="0"/>
    <n v="3"/>
    <x v="0"/>
    <x v="0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"/>
    <x v="0"/>
    <x v="1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"/>
    <x v="0"/>
    <x v="1"/>
    <s v="●ここにコピペ→"/>
    <s v="現預金"/>
    <s v="預り金"/>
    <n v="175255"/>
    <m/>
    <m/>
    <s v=" "/>
    <s v=" "/>
    <s v=" "/>
    <m/>
    <m/>
    <m/>
    <m/>
    <m/>
    <m/>
    <m/>
    <m/>
    <m/>
    <m/>
    <m/>
    <m/>
    <m/>
    <m/>
    <s v="楽天証券・預り金"/>
    <s v="楽天証券・預り金"/>
    <s v="現金"/>
    <m/>
    <m/>
    <m/>
    <m/>
    <m/>
    <m/>
    <m/>
    <m/>
    <m/>
    <m/>
    <n v="175255"/>
    <m/>
    <m/>
    <n v="0"/>
    <m/>
    <m/>
    <x v="1"/>
    <x v="1"/>
    <s v="預り金"/>
    <s v="預り金"/>
    <s v="01 日本円"/>
  </r>
  <r>
    <m/>
    <x v="0"/>
    <n v="6"/>
    <x v="0"/>
    <x v="1"/>
    <m/>
    <s v="現預金"/>
    <s v="外貨預り金"/>
    <n v="713625"/>
    <m/>
    <m/>
    <m/>
    <m/>
    <m/>
    <m/>
    <m/>
    <m/>
    <m/>
    <m/>
    <m/>
    <m/>
    <m/>
    <m/>
    <m/>
    <m/>
    <m/>
    <m/>
    <m/>
    <s v="楽天証券・外貨預り金"/>
    <s v="楽天証券・外貨預り金"/>
    <s v="現金"/>
    <m/>
    <m/>
    <m/>
    <m/>
    <m/>
    <m/>
    <m/>
    <m/>
    <m/>
    <m/>
    <n v="713625"/>
    <m/>
    <m/>
    <n v="0"/>
    <m/>
    <m/>
    <x v="1"/>
    <x v="1"/>
    <s v="預り金"/>
    <s v="預り金"/>
    <s v="02 米ドル（円換算）"/>
  </r>
  <r>
    <m/>
    <x v="0"/>
    <n v="7"/>
    <x v="0"/>
    <x v="1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"/>
    <x v="0"/>
    <x v="1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"/>
    <x v="0"/>
    <x v="1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10"/>
    <x v="0"/>
    <x v="1"/>
    <s v="●ここにコピペ→→→→→"/>
    <m/>
    <s v="国内株式"/>
    <n v="1540"/>
    <s v="純金上場信託"/>
    <s v="特定"/>
    <n v="1"/>
    <s v="株"/>
    <n v="5900"/>
    <s v="円"/>
    <n v="6358"/>
    <s v="円"/>
    <m/>
    <m/>
    <n v="-11"/>
    <s v="円"/>
    <n v="6358"/>
    <s v="-"/>
    <n v="458"/>
    <n v="7.76"/>
    <m/>
    <m/>
    <s v="国内株式"/>
    <s v="1540"/>
    <s v="純金上場信託"/>
    <s v="特定"/>
    <n v="1"/>
    <s v="株"/>
    <n v="5900"/>
    <s v="円"/>
    <n v="6358"/>
    <s v="円"/>
    <n v="0"/>
    <n v="0"/>
    <n v="-11"/>
    <s v="円"/>
    <n v="6358"/>
    <s v="-"/>
    <n v="458"/>
    <n v="7.7627118644067794E-2"/>
    <m/>
    <m/>
    <x v="3"/>
    <x v="3"/>
    <s v="ゴールド"/>
    <s v="国内・ゴールド"/>
    <s v="01 日本円"/>
  </r>
  <r>
    <m/>
    <x v="0"/>
    <n v="11"/>
    <x v="0"/>
    <x v="1"/>
    <s v="＜CSVファイルより＞"/>
    <m/>
    <s v="国内株式"/>
    <n v="1540"/>
    <s v="純金上場信託"/>
    <s v="NISA"/>
    <n v="20"/>
    <s v="株"/>
    <n v="5954"/>
    <s v="円"/>
    <n v="6358"/>
    <s v="円"/>
    <m/>
    <m/>
    <n v="-11"/>
    <s v="円"/>
    <n v="127160"/>
    <s v="-"/>
    <n v="8080"/>
    <n v="6.78"/>
    <m/>
    <m/>
    <s v="国内株式"/>
    <s v="1540"/>
    <s v="純金上場信託"/>
    <s v="NISA"/>
    <n v="20"/>
    <s v="株"/>
    <n v="5954"/>
    <s v="円"/>
    <n v="6358"/>
    <s v="円"/>
    <n v="0"/>
    <n v="0"/>
    <n v="-11"/>
    <s v="円"/>
    <n v="127160"/>
    <s v="-"/>
    <n v="8080"/>
    <n v="6.7853543836076585E-2"/>
    <m/>
    <m/>
    <x v="3"/>
    <x v="3"/>
    <s v="ゴールド"/>
    <s v="国内・ゴールド"/>
    <s v="01 日本円"/>
  </r>
  <r>
    <m/>
    <x v="0"/>
    <n v="12"/>
    <x v="0"/>
    <x v="1"/>
    <m/>
    <m/>
    <s v="国内株式"/>
    <n v="1541"/>
    <s v="純プラチナ上場信託"/>
    <s v="特定"/>
    <n v="6"/>
    <s v="株"/>
    <n v="3270"/>
    <s v="円"/>
    <n v="3560"/>
    <s v="円"/>
    <m/>
    <m/>
    <n v="45"/>
    <s v="円"/>
    <n v="21360"/>
    <s v="-"/>
    <n v="1740"/>
    <n v="8.86"/>
    <m/>
    <m/>
    <s v="国内株式"/>
    <s v="1541"/>
    <s v="純プラチナ上場信託"/>
    <s v="特定"/>
    <n v="6"/>
    <s v="株"/>
    <n v="3270"/>
    <s v="円"/>
    <n v="3560"/>
    <s v="円"/>
    <n v="0"/>
    <n v="0"/>
    <n v="45"/>
    <s v="円"/>
    <n v="21360"/>
    <s v="-"/>
    <n v="1740"/>
    <n v="8.8685015290519878E-2"/>
    <m/>
    <m/>
    <x v="3"/>
    <x v="3"/>
    <s v="プラチナ"/>
    <s v="国内・プラチナ"/>
    <s v="01 日本円"/>
  </r>
  <r>
    <m/>
    <x v="0"/>
    <n v="13"/>
    <x v="0"/>
    <x v="1"/>
    <m/>
    <m/>
    <s v="国内株式"/>
    <n v="1615"/>
    <s v="ＮＦ銀行業"/>
    <s v="特定"/>
    <n v="600"/>
    <s v="株"/>
    <n v="168"/>
    <s v="円"/>
    <n v="164.5"/>
    <s v="円"/>
    <m/>
    <m/>
    <n v="3.1"/>
    <s v="円"/>
    <n v="98700"/>
    <s v="-"/>
    <n v="-2100"/>
    <n v="-2.08"/>
    <m/>
    <m/>
    <s v="国内株式"/>
    <s v="1615"/>
    <s v="ＮＦ銀行業"/>
    <s v="特定"/>
    <n v="600"/>
    <s v="株"/>
    <n v="168"/>
    <s v="円"/>
    <n v="164.5"/>
    <s v="円"/>
    <n v="0"/>
    <n v="0"/>
    <n v="3.1"/>
    <s v="円"/>
    <n v="98700"/>
    <s v="-"/>
    <n v="-2100"/>
    <n v="-2.0833333333333332E-2"/>
    <m/>
    <m/>
    <x v="4"/>
    <x v="4"/>
    <s v="金融"/>
    <s v="銀行業"/>
    <s v="01 日本円"/>
  </r>
  <r>
    <m/>
    <x v="0"/>
    <n v="14"/>
    <x v="0"/>
    <x v="1"/>
    <m/>
    <m/>
    <s v="国内株式"/>
    <n v="1659"/>
    <s v="ＩＳ米国リートＥＴＦ"/>
    <s v="特定"/>
    <n v="100"/>
    <s v="株"/>
    <n v="1456.97"/>
    <s v="円"/>
    <n v="2621"/>
    <s v="円"/>
    <m/>
    <m/>
    <n v="6"/>
    <s v="円"/>
    <n v="262100"/>
    <s v="-"/>
    <n v="116403"/>
    <n v="79.89"/>
    <m/>
    <m/>
    <s v="国内株式"/>
    <s v="1659"/>
    <s v="ＩＳ米国リートＥＴＦ"/>
    <s v="特定"/>
    <n v="100"/>
    <s v="株"/>
    <n v="1456.97"/>
    <s v="円"/>
    <n v="2621"/>
    <s v="円"/>
    <n v="0"/>
    <n v="0"/>
    <n v="6"/>
    <s v="円"/>
    <n v="262100"/>
    <s v="-"/>
    <n v="116403"/>
    <n v="0.79893889373151128"/>
    <m/>
    <m/>
    <x v="4"/>
    <x v="4"/>
    <s v="不動産"/>
    <s v="米国・リート"/>
    <s v="01 日本円"/>
  </r>
  <r>
    <m/>
    <x v="0"/>
    <n v="15"/>
    <x v="0"/>
    <x v="1"/>
    <m/>
    <m/>
    <s v="国内株式"/>
    <n v="1659"/>
    <s v="ＩＳ米国リートＥＴＦ"/>
    <s v="NISA"/>
    <n v="1"/>
    <s v="株"/>
    <n v="1454"/>
    <s v="円"/>
    <n v="2621"/>
    <s v="円"/>
    <m/>
    <m/>
    <n v="6"/>
    <s v="円"/>
    <n v="2621"/>
    <s v="-"/>
    <n v="1167"/>
    <n v="80.260000000000005"/>
    <m/>
    <m/>
    <s v="国内株式"/>
    <s v="1659"/>
    <s v="ＩＳ米国リートＥＴＦ"/>
    <s v="NISA"/>
    <n v="1"/>
    <s v="株"/>
    <n v="1454"/>
    <s v="円"/>
    <n v="2621"/>
    <s v="円"/>
    <n v="0"/>
    <n v="0"/>
    <n v="6"/>
    <s v="円"/>
    <n v="2621"/>
    <s v="-"/>
    <n v="1167"/>
    <n v="0.80261348005502064"/>
    <m/>
    <m/>
    <x v="4"/>
    <x v="4"/>
    <s v="不動産"/>
    <s v="米国・リート"/>
    <s v="01 日本円"/>
  </r>
  <r>
    <m/>
    <x v="0"/>
    <n v="16"/>
    <x v="0"/>
    <x v="1"/>
    <m/>
    <m/>
    <s v="国内株式"/>
    <n v="1678"/>
    <s v="ＮＦインド株"/>
    <s v="NISA"/>
    <n v="100"/>
    <s v="株"/>
    <n v="247.8"/>
    <s v="円"/>
    <n v="235.3"/>
    <s v="円"/>
    <m/>
    <m/>
    <n v="7.5"/>
    <s v="円"/>
    <n v="23530"/>
    <s v="-"/>
    <n v="-1250"/>
    <n v="-5.04"/>
    <m/>
    <m/>
    <s v="国内株式"/>
    <s v="1678"/>
    <s v="ＮＥＸＴ　ＦＵＮＤＳ　インド株式指数・Ｎｉｆｔｙ　５０連動型上場投信"/>
    <s v="NISA"/>
    <n v="100"/>
    <s v="株"/>
    <n v="247.8"/>
    <s v="円"/>
    <n v="235.3"/>
    <s v="円"/>
    <n v="0"/>
    <n v="0"/>
    <n v="7.5"/>
    <s v="円"/>
    <n v="23530"/>
    <s v="-"/>
    <n v="-1250"/>
    <n v="-5.0443906376109765E-2"/>
    <m/>
    <m/>
    <x v="4"/>
    <x v="4"/>
    <s v="新興国"/>
    <s v="インド"/>
    <s v="01 日本円"/>
  </r>
  <r>
    <m/>
    <x v="0"/>
    <n v="17"/>
    <x v="0"/>
    <x v="1"/>
    <m/>
    <m/>
    <s v="国内株式"/>
    <n v="9142"/>
    <s v="九州旅客鉄道"/>
    <s v="NISA"/>
    <n v="100"/>
    <s v="株"/>
    <n v="2137"/>
    <s v="円"/>
    <n v="2385"/>
    <s v="円"/>
    <m/>
    <m/>
    <n v="53"/>
    <s v="円"/>
    <n v="238500"/>
    <s v="-"/>
    <n v="24800"/>
    <n v="11.6"/>
    <m/>
    <m/>
    <s v="国内株式"/>
    <s v="9142"/>
    <s v="九州旅客鉄道"/>
    <s v="NISA"/>
    <n v="100"/>
    <s v="株"/>
    <n v="2137"/>
    <s v="円"/>
    <n v="2385"/>
    <s v="円"/>
    <n v="0"/>
    <n v="0"/>
    <n v="53"/>
    <s v="円"/>
    <n v="238500"/>
    <s v="-"/>
    <n v="24800"/>
    <n v="0.11605053813757604"/>
    <m/>
    <m/>
    <x v="4"/>
    <x v="4"/>
    <s v="観光"/>
    <s v="鉄道"/>
    <s v="01 日本円"/>
  </r>
  <r>
    <m/>
    <x v="0"/>
    <n v="18"/>
    <x v="0"/>
    <x v="1"/>
    <m/>
    <m/>
    <s v="国内株式"/>
    <n v="9202"/>
    <s v="ＡＮＡホールディングス"/>
    <s v="NISA"/>
    <n v="100"/>
    <s v="株"/>
    <n v="2191"/>
    <s v="円"/>
    <n v="2370.5"/>
    <s v="円"/>
    <m/>
    <m/>
    <n v="41"/>
    <s v="円"/>
    <n v="237050"/>
    <s v="-"/>
    <n v="17950"/>
    <n v="8.19"/>
    <m/>
    <m/>
    <s v="国内株式"/>
    <s v="9202"/>
    <s v="ＡＮＡホールディングス"/>
    <s v="NISA"/>
    <n v="100"/>
    <s v="株"/>
    <n v="2191"/>
    <s v="円"/>
    <n v="2370.5"/>
    <s v="円"/>
    <n v="0"/>
    <n v="0"/>
    <n v="41"/>
    <s v="円"/>
    <n v="237050"/>
    <s v="-"/>
    <n v="17950"/>
    <n v="8.1926061159287994E-2"/>
    <m/>
    <m/>
    <x v="4"/>
    <x v="4"/>
    <s v="観光"/>
    <s v="航空"/>
    <s v="01 日本円"/>
  </r>
  <r>
    <m/>
    <x v="0"/>
    <n v="19"/>
    <x v="0"/>
    <x v="1"/>
    <m/>
    <m/>
    <s v="米国株式"/>
    <s v="VTI"/>
    <s v="バンガード・トータル・ストック・マーケットETF"/>
    <s v="特定"/>
    <n v="10"/>
    <s v="株"/>
    <n v="218.53"/>
    <s v="USD"/>
    <n v="222.09"/>
    <s v="USD"/>
    <m/>
    <m/>
    <n v="5.34"/>
    <s v="USD"/>
    <n v="255958"/>
    <s v="2,220.90 USD"/>
    <n v="16034"/>
    <n v="6.68"/>
    <m/>
    <m/>
    <s v="米国株式"/>
    <s v="VTI"/>
    <s v="バンガード・トータル・ストック・マーケットETF"/>
    <s v="特定"/>
    <n v="10"/>
    <s v="株"/>
    <n v="218.53"/>
    <s v="USD"/>
    <n v="222.09"/>
    <s v="USD"/>
    <n v="0"/>
    <n v="0"/>
    <n v="5.34"/>
    <s v="USD"/>
    <n v="255958"/>
    <s v="2,220.90 USD"/>
    <n v="16034"/>
    <n v="6.6829496007068903E-2"/>
    <m/>
    <m/>
    <x v="4"/>
    <x v="4"/>
    <s v="指数"/>
    <s v="全米国指数"/>
    <s v="02 米ドル（円換算）"/>
  </r>
  <r>
    <m/>
    <x v="0"/>
    <n v="20"/>
    <x v="0"/>
    <x v="1"/>
    <m/>
    <m/>
    <s v="米国株式"/>
    <s v="VWO"/>
    <s v="バンガード・FTSE・エマージング・マーケッツETF"/>
    <s v="特定"/>
    <n v="10"/>
    <s v="株"/>
    <n v="43.945"/>
    <s v="USD"/>
    <n v="48.14"/>
    <s v="USD"/>
    <m/>
    <m/>
    <n v="0.09"/>
    <s v="USD"/>
    <n v="55481"/>
    <s v="481.40 USD"/>
    <n v="8363"/>
    <n v="17.739999999999998"/>
    <m/>
    <m/>
    <s v="米国株式"/>
    <s v="VWO"/>
    <s v="バンガード・FTSE・エマージング・マーケッツETF"/>
    <s v="特定"/>
    <n v="10"/>
    <s v="株"/>
    <n v="43.945"/>
    <s v="USD"/>
    <n v="48.14"/>
    <s v="USD"/>
    <n v="0"/>
    <n v="0"/>
    <n v="0.09"/>
    <s v="USD"/>
    <n v="55481"/>
    <s v="481.40 USD"/>
    <n v="8363"/>
    <n v="0.17749055562629992"/>
    <m/>
    <m/>
    <x v="4"/>
    <x v="4"/>
    <s v="新興国"/>
    <s v="新興国ETF"/>
    <s v="02 米ドル（円換算）"/>
  </r>
  <r>
    <m/>
    <x v="0"/>
    <n v="21"/>
    <x v="0"/>
    <x v="1"/>
    <m/>
    <m/>
    <s v="米国株式"/>
    <s v="SLV"/>
    <s v="iシェアーズ シルバー・トラスト"/>
    <s v="NISA"/>
    <n v="30"/>
    <s v="株"/>
    <n v="23.575600000000001"/>
    <s v="USD"/>
    <n v="20.71"/>
    <s v="USD"/>
    <m/>
    <m/>
    <n v="-0.31"/>
    <s v="USD"/>
    <n v="71604"/>
    <s v="621.30 USD"/>
    <n v="-2116"/>
    <n v="-2.87"/>
    <m/>
    <m/>
    <s v="米国株式"/>
    <s v="SLV"/>
    <s v="iシェアーズ シルバー・トラスト"/>
    <s v="NISA"/>
    <n v="30"/>
    <s v="株"/>
    <n v="23.575600000000001"/>
    <s v="USD"/>
    <n v="20.71"/>
    <s v="USD"/>
    <n v="0"/>
    <n v="0"/>
    <n v="-0.31"/>
    <s v="USD"/>
    <n v="71604"/>
    <s v="621.30 USD"/>
    <n v="-2116"/>
    <n v="-2.8703201302224635E-2"/>
    <m/>
    <m/>
    <x v="3"/>
    <x v="3"/>
    <s v="シルバー"/>
    <s v="米国・シルバー"/>
    <s v="02 米ドル（円換算）"/>
  </r>
  <r>
    <m/>
    <x v="0"/>
    <n v="22"/>
    <x v="0"/>
    <x v="1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m/>
    <m/>
    <n v="1.64"/>
    <s v="USD"/>
    <n v="11573"/>
    <s v="100.42 USD"/>
    <n v="4498"/>
    <n v="63.57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n v="0"/>
    <n v="0"/>
    <n v="1.64"/>
    <s v="USD"/>
    <n v="11573"/>
    <s v="100.42 USD"/>
    <n v="4498"/>
    <n v="0.63575971731448766"/>
    <m/>
    <m/>
    <x v="4"/>
    <x v="4"/>
    <s v="指数"/>
    <s v="全世界指数"/>
    <s v="02 米ドル（円換算）"/>
  </r>
  <r>
    <m/>
    <x v="0"/>
    <n v="23"/>
    <x v="0"/>
    <x v="1"/>
    <m/>
    <m/>
    <s v="米国株式"/>
    <s v="BND"/>
    <s v="バンガード・米国トータル債券市場ETF"/>
    <s v="特定"/>
    <n v="6"/>
    <s v="株"/>
    <n v="87.043300000000002"/>
    <s v="USD"/>
    <n v="83.06"/>
    <s v="USD"/>
    <m/>
    <m/>
    <n v="0.1"/>
    <s v="USD"/>
    <n v="57435"/>
    <s v="498.36 USD"/>
    <n v="2307"/>
    <n v="4.18"/>
    <m/>
    <m/>
    <s v="米国株式"/>
    <s v="BND"/>
    <s v="バンガード・米国トータル債券市場ETF"/>
    <s v="特定"/>
    <n v="6"/>
    <s v="株"/>
    <n v="87.043300000000002"/>
    <s v="USD"/>
    <n v="83.06"/>
    <s v="USD"/>
    <n v="0"/>
    <n v="0"/>
    <n v="0.1"/>
    <s v="USD"/>
    <n v="57435"/>
    <s v="498.36 USD"/>
    <n v="2307"/>
    <n v="4.1848062690465822E-2"/>
    <m/>
    <m/>
    <x v="1"/>
    <x v="5"/>
    <s v="債券"/>
    <s v="米国債"/>
    <s v="02 米ドル（円換算）"/>
  </r>
  <r>
    <m/>
    <x v="0"/>
    <n v="24"/>
    <x v="0"/>
    <x v="1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m/>
    <m/>
    <n v="-0.02"/>
    <s v="USD"/>
    <n v="80152"/>
    <s v="695.47 USD"/>
    <n v="3686"/>
    <n v="4.82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n v="0"/>
    <n v="0"/>
    <n v="-0.02"/>
    <s v="USD"/>
    <n v="80152"/>
    <s v="695.47 USD"/>
    <n v="3686"/>
    <n v="4.8204430727382105E-2"/>
    <m/>
    <m/>
    <x v="4"/>
    <x v="4"/>
    <s v="観光"/>
    <s v="航空・米国"/>
    <s v="02 米ドル（円換算）"/>
  </r>
  <r>
    <m/>
    <x v="0"/>
    <n v="25"/>
    <x v="0"/>
    <x v="1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m/>
    <m/>
    <n v="-0.02"/>
    <s v="USD"/>
    <n v="47148"/>
    <s v="409.10 USD"/>
    <n v="-7196"/>
    <n v="-13.24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n v="0"/>
    <n v="0"/>
    <n v="-0.02"/>
    <s v="USD"/>
    <n v="47148"/>
    <s v="409.10 USD"/>
    <n v="-7196"/>
    <n v="-0.1324157220668335"/>
    <m/>
    <m/>
    <x v="4"/>
    <x v="4"/>
    <s v="観光"/>
    <s v="航空・米国"/>
    <s v="02 米ドル（円換算）"/>
  </r>
  <r>
    <m/>
    <x v="0"/>
    <n v="26"/>
    <x v="0"/>
    <x v="1"/>
    <m/>
    <m/>
    <s v="米国株式"/>
    <s v="EIDO"/>
    <s v="iシェアーズ MSCI インドネシア ETF"/>
    <s v="特定"/>
    <n v="34"/>
    <s v="株"/>
    <n v="22.920200000000001"/>
    <s v="USD"/>
    <n v="23.2"/>
    <s v="USD"/>
    <m/>
    <m/>
    <n v="0.12"/>
    <s v="USD"/>
    <n v="90909"/>
    <s v="788.80 USD"/>
    <n v="7609"/>
    <n v="9.1300000000000008"/>
    <m/>
    <m/>
    <s v="米国株式"/>
    <s v="EIDO"/>
    <s v="iシェアーズ MSCI インドネシア ETF"/>
    <s v="特定"/>
    <n v="34"/>
    <s v="株"/>
    <n v="22.920200000000001"/>
    <s v="USD"/>
    <n v="23.2"/>
    <s v="USD"/>
    <n v="0"/>
    <n v="0"/>
    <n v="0.12"/>
    <s v="USD"/>
    <n v="90909"/>
    <s v="788.80 USD"/>
    <n v="7609"/>
    <n v="9.1344537815126053E-2"/>
    <m/>
    <m/>
    <x v="4"/>
    <x v="4"/>
    <s v="新興国"/>
    <s v="インドネシア"/>
    <s v="02 米ドル（円換算）"/>
  </r>
  <r>
    <m/>
    <x v="0"/>
    <n v="27"/>
    <x v="0"/>
    <x v="1"/>
    <m/>
    <m/>
    <s v="米国株式"/>
    <s v="THD"/>
    <s v="iシェアーズ MSCI タイ ETF"/>
    <s v="特定"/>
    <n v="4"/>
    <s v="株"/>
    <n v="75.222499999999997"/>
    <s v="USD"/>
    <n v="75.06"/>
    <s v="USD"/>
    <m/>
    <m/>
    <n v="0.11"/>
    <s v="USD"/>
    <n v="34602"/>
    <s v="300.24 USD"/>
    <n v="3395"/>
    <n v="10.87"/>
    <m/>
    <m/>
    <s v="米国株式"/>
    <s v="THD"/>
    <s v="iシェアーズ MSCI タイ ETF"/>
    <s v="特定"/>
    <n v="4"/>
    <s v="株"/>
    <n v="75.222499999999997"/>
    <s v="USD"/>
    <n v="75.06"/>
    <s v="USD"/>
    <n v="0"/>
    <n v="0"/>
    <n v="0.11"/>
    <s v="USD"/>
    <n v="34602"/>
    <s v="300.24 USD"/>
    <n v="3395"/>
    <n v="0.10878969461979685"/>
    <m/>
    <m/>
    <x v="4"/>
    <x v="4"/>
    <s v="新興国"/>
    <s v="タイ"/>
    <s v="02 米ドル（円換算）"/>
  </r>
  <r>
    <m/>
    <x v="0"/>
    <n v="28"/>
    <x v="0"/>
    <x v="1"/>
    <m/>
    <m/>
    <s v="米国株式"/>
    <s v="EPHE"/>
    <s v="iシェアーズ MSCI フィリピン ETF"/>
    <s v="特定"/>
    <n v="16"/>
    <s v="株"/>
    <n v="31.824999999999999"/>
    <s v="USD"/>
    <n v="31.69"/>
    <s v="USD"/>
    <m/>
    <m/>
    <n v="0.1"/>
    <s v="USD"/>
    <n v="58436"/>
    <s v="507.04 USD"/>
    <n v="4868"/>
    <n v="9.08"/>
    <m/>
    <m/>
    <s v="米国株式"/>
    <s v="EPHE"/>
    <s v="iシェアーズ MSCI フィリピン ETF"/>
    <s v="特定"/>
    <n v="16"/>
    <s v="株"/>
    <n v="31.824999999999999"/>
    <s v="USD"/>
    <n v="31.69"/>
    <s v="USD"/>
    <n v="0"/>
    <n v="0"/>
    <n v="0.1"/>
    <s v="USD"/>
    <n v="58436"/>
    <s v="507.04 USD"/>
    <n v="4868"/>
    <n v="9.0875149342891273E-2"/>
    <m/>
    <m/>
    <x v="4"/>
    <x v="4"/>
    <s v="新興国"/>
    <s v="フィリピン"/>
    <s v="02 米ドル（円換算）"/>
  </r>
  <r>
    <m/>
    <x v="0"/>
    <n v="29"/>
    <x v="0"/>
    <x v="1"/>
    <m/>
    <m/>
    <s v="米国株式"/>
    <s v="EPHE"/>
    <s v="iシェアーズ MSCI フィリピン ETF"/>
    <s v="NISA"/>
    <n v="4"/>
    <s v="株"/>
    <n v="30.135000000000002"/>
    <s v="USD"/>
    <n v="31.69"/>
    <s v="USD"/>
    <m/>
    <m/>
    <n v="0.1"/>
    <s v="USD"/>
    <n v="14609"/>
    <s v="126.76 USD"/>
    <n v="1961"/>
    <n v="15.5"/>
    <m/>
    <m/>
    <s v="米国株式"/>
    <s v="EPHE"/>
    <s v="iシェアーズ MSCI フィリピン ETF"/>
    <s v="NISA"/>
    <n v="4"/>
    <s v="株"/>
    <n v="30.135000000000002"/>
    <s v="USD"/>
    <n v="31.69"/>
    <s v="USD"/>
    <n v="0"/>
    <n v="0"/>
    <n v="0.1"/>
    <s v="USD"/>
    <n v="14609"/>
    <s v="126.76 USD"/>
    <n v="1961"/>
    <n v="0.15504427577482605"/>
    <m/>
    <m/>
    <x v="4"/>
    <x v="4"/>
    <s v="新興国"/>
    <s v="フィリピン"/>
    <s v="02 米ドル（円換算）"/>
  </r>
  <r>
    <m/>
    <x v="0"/>
    <n v="30"/>
    <x v="0"/>
    <x v="1"/>
    <m/>
    <m/>
    <s v="投資信託"/>
    <m/>
    <s v="楽天・全米株式インデックス・ファンド（楽天・バンガード・ファンド（全米株式））"/>
    <s v="NISA"/>
    <n v="27233"/>
    <s v="口"/>
    <n v="19692.650000000001"/>
    <s v="円"/>
    <n v="18022"/>
    <s v="円"/>
    <m/>
    <m/>
    <n v="-7"/>
    <s v="円"/>
    <n v="49079"/>
    <s v="-"/>
    <n v="-4550"/>
    <n v="-8.48"/>
    <m/>
    <m/>
    <s v="投資信託"/>
    <s v="楽天・全米株式インデックス・ファンド（楽天・バンガード・ファンド（全米株式））"/>
    <s v="楽天・全米株式インデックス・ファンド（楽天・バンガード・ファンド（全米株式））"/>
    <s v="NISA"/>
    <n v="27233"/>
    <s v="口"/>
    <n v="19692.650000000001"/>
    <s v="円"/>
    <n v="18022"/>
    <s v="円"/>
    <n v="0"/>
    <n v="0"/>
    <n v="-7"/>
    <s v="円"/>
    <n v="49079"/>
    <s v="-"/>
    <n v="-4550"/>
    <n v="-8.4842156296033866E-2"/>
    <m/>
    <m/>
    <x v="4"/>
    <x v="6"/>
    <s v="指数"/>
    <s v="全米株式"/>
    <s v="01 日本円"/>
  </r>
  <r>
    <m/>
    <x v="0"/>
    <n v="31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2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3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4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5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6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7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8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9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0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1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2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3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4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5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6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7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8"/>
    <x v="0"/>
    <x v="1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9"/>
    <x v="0"/>
    <x v="2"/>
    <s v="00・SBI・現預金・残高"/>
    <s v="現預金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00-・01-SBI証券・残高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0"/>
    <x v="0"/>
    <x v="2"/>
    <s v="●ここに入力→"/>
    <s v="現預金"/>
    <s v="代表口座 - 円普通"/>
    <n v="866667"/>
    <m/>
    <m/>
    <m/>
    <m/>
    <m/>
    <m/>
    <m/>
    <m/>
    <m/>
    <m/>
    <m/>
    <m/>
    <m/>
    <m/>
    <m/>
    <m/>
    <m/>
    <m/>
    <m/>
    <s v="現預金・住信SBIネット銀行・普通口座"/>
    <s v="現預金・住信SBIネット銀行・普通口座"/>
    <s v="現金"/>
    <m/>
    <m/>
    <m/>
    <m/>
    <m/>
    <m/>
    <m/>
    <m/>
    <m/>
    <m/>
    <n v="866667"/>
    <m/>
    <m/>
    <n v="0"/>
    <m/>
    <m/>
    <x v="1"/>
    <x v="1"/>
    <s v="現預金"/>
    <s v="現預金"/>
    <s v="01 日本円"/>
  </r>
  <r>
    <m/>
    <x v="0"/>
    <n v="51"/>
    <x v="0"/>
    <x v="2"/>
    <m/>
    <s v="現預金"/>
    <s v="SBIハイブリッド預金"/>
    <n v="708413"/>
    <m/>
    <m/>
    <m/>
    <m/>
    <m/>
    <m/>
    <m/>
    <m/>
    <m/>
    <m/>
    <m/>
    <m/>
    <m/>
    <m/>
    <m/>
    <m/>
    <m/>
    <m/>
    <m/>
    <s v="現預金・住信SBIネット銀行・ハイブリッド口座"/>
    <s v="現預金・住信SBIネット銀行・ハイブリッド口座"/>
    <s v="現金"/>
    <m/>
    <m/>
    <m/>
    <m/>
    <m/>
    <m/>
    <m/>
    <m/>
    <m/>
    <m/>
    <n v="708413"/>
    <m/>
    <m/>
    <n v="0"/>
    <m/>
    <m/>
    <x v="1"/>
    <x v="1"/>
    <s v="現預金"/>
    <s v="現預金"/>
    <s v="01 日本円"/>
  </r>
  <r>
    <m/>
    <x v="0"/>
    <n v="52"/>
    <x v="0"/>
    <x v="2"/>
    <m/>
    <s v="現預金"/>
    <s v="代表口座 - 南アランド普通"/>
    <n v="8"/>
    <m/>
    <m/>
    <m/>
    <m/>
    <m/>
    <m/>
    <m/>
    <m/>
    <m/>
    <m/>
    <m/>
    <m/>
    <m/>
    <m/>
    <m/>
    <m/>
    <m/>
    <m/>
    <m/>
    <s v="現預金・住信SBIネット銀行・外貨預金"/>
    <s v="現預金・住信SBIネット銀行・外貨預金"/>
    <s v="現金"/>
    <m/>
    <m/>
    <m/>
    <m/>
    <m/>
    <m/>
    <m/>
    <m/>
    <m/>
    <m/>
    <n v="8"/>
    <m/>
    <m/>
    <n v="0"/>
    <m/>
    <m/>
    <x v="1"/>
    <x v="1"/>
    <s v="現預金"/>
    <s v="現預金"/>
    <s v="90 その他（円換算）"/>
  </r>
  <r>
    <m/>
    <x v="0"/>
    <n v="53"/>
    <x v="0"/>
    <x v="2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4"/>
    <x v="0"/>
    <x v="2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5"/>
    <x v="0"/>
    <x v="2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6"/>
    <x v="0"/>
    <x v="3"/>
    <s v="SBI・個別･貼付"/>
    <m/>
    <s v="ここから1"/>
    <s v="ここから2"/>
    <s v="ここから3"/>
    <s v="ここから4"/>
    <s v="ここから5"/>
    <s v="ここから6"/>
    <s v="ここから7"/>
    <s v="ここから8"/>
    <m/>
    <m/>
    <m/>
    <m/>
    <m/>
    <m/>
    <m/>
    <m/>
    <m/>
    <m/>
    <m/>
    <m/>
    <s v="・01-SBI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7"/>
    <x v="0"/>
    <x v="3"/>
    <s v="●ここに入力→"/>
    <s v="現預金"/>
    <s v="SBI証券口座分"/>
    <n v="100002"/>
    <m/>
    <m/>
    <m/>
    <m/>
    <m/>
    <m/>
    <m/>
    <m/>
    <m/>
    <m/>
    <m/>
    <m/>
    <m/>
    <m/>
    <m/>
    <m/>
    <m/>
    <m/>
    <m/>
    <s v="現預金・SBI証券・日本円"/>
    <s v="現預金・SBI証券・日本円"/>
    <s v="現金"/>
    <m/>
    <m/>
    <m/>
    <m/>
    <m/>
    <m/>
    <m/>
    <m/>
    <m/>
    <m/>
    <n v="100002"/>
    <m/>
    <m/>
    <n v="0"/>
    <m/>
    <m/>
    <x v="1"/>
    <x v="1"/>
    <s v="現預金"/>
    <s v="現預金"/>
    <s v="01 日本円"/>
  </r>
  <r>
    <m/>
    <x v="0"/>
    <n v="58"/>
    <x v="0"/>
    <x v="3"/>
    <m/>
    <s v="現預金"/>
    <s v="米ドル(USD)"/>
    <n v="15029.34"/>
    <m/>
    <m/>
    <s v="為替"/>
    <s v="米ドル/円"/>
    <n v="115.27"/>
    <s v="(02/25 14:30)"/>
    <m/>
    <s v="●評価額欄は、数式を入れて円換算のこと！"/>
    <m/>
    <m/>
    <m/>
    <m/>
    <m/>
    <m/>
    <m/>
    <m/>
    <m/>
    <m/>
    <m/>
    <s v="現預金・SBI証券・米ドル"/>
    <s v="現預金・SBI証券・米ドル"/>
    <s v="現金"/>
    <m/>
    <m/>
    <m/>
    <m/>
    <m/>
    <m/>
    <m/>
    <m/>
    <m/>
    <s v="●評価額欄は、数式を入れて円換算のこと！"/>
    <n v="1732432.0218"/>
    <m/>
    <m/>
    <n v="0"/>
    <m/>
    <m/>
    <x v="1"/>
    <x v="1"/>
    <s v="現預金"/>
    <s v="現預金"/>
    <s v="02 米ドル（円換算）"/>
  </r>
  <r>
    <m/>
    <x v="0"/>
    <n v="59"/>
    <x v="0"/>
    <x v="3"/>
    <m/>
    <s v="現預金"/>
    <m/>
    <m/>
    <s v="←●他国通貨があれば→"/>
    <m/>
    <s v="為替"/>
    <m/>
    <m/>
    <m/>
    <m/>
    <s v="●評価額欄は、数式を入れて円換算のこと！"/>
    <m/>
    <m/>
    <m/>
    <m/>
    <m/>
    <m/>
    <m/>
    <m/>
    <m/>
    <m/>
    <m/>
    <m/>
    <e v="#N/A"/>
    <s v="現金"/>
    <m/>
    <m/>
    <m/>
    <m/>
    <m/>
    <m/>
    <m/>
    <m/>
    <m/>
    <s v="●評価額欄は、数式を入れて円換算のこと！"/>
    <n v="0"/>
    <m/>
    <m/>
    <e v="#DIV/0!"/>
    <m/>
    <m/>
    <x v="2"/>
    <x v="2"/>
    <e v="#N/A"/>
    <e v="#N/A"/>
    <e v="#N/A"/>
  </r>
  <r>
    <m/>
    <x v="0"/>
    <n v="60"/>
    <x v="0"/>
    <x v="3"/>
    <s v="PP・SBI・個別･貼付"/>
    <m/>
    <s v="●↓評価額(円）"/>
    <s v="ここから2"/>
    <s v="ここから3"/>
    <s v="ここから4"/>
    <s v="●↓評価損益(円）"/>
    <s v="ここから6"/>
    <s v="ここから7"/>
    <s v="ここから8"/>
    <s v="PP"/>
    <m/>
    <m/>
    <m/>
    <m/>
    <m/>
    <m/>
    <m/>
    <m/>
    <m/>
    <m/>
    <m/>
    <s v="PP・01-SBI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61"/>
    <x v="0"/>
    <x v="3"/>
    <s v="●ここにコピペ→"/>
    <e v="#VALUE!"/>
    <s v="1541 純プラ信 メールアラート画面へ"/>
    <s v="現買 現売 "/>
    <m/>
    <m/>
    <s v="1541 純プラ信 メールアラート画面へ"/>
    <s v="現買 現売 "/>
    <m/>
    <m/>
    <s v="PP・国内分"/>
    <m/>
    <m/>
    <m/>
    <m/>
    <m/>
    <m/>
    <m/>
    <m/>
    <m/>
    <m/>
    <m/>
    <m/>
    <e v="#VALUE!"/>
    <e v="#VALUE!"/>
    <s v="特定"/>
    <s v="1541 純プラ信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2"/>
    <x v="0"/>
    <x v="3"/>
    <s v="（日本株）"/>
    <s v="1541"/>
    <n v="13"/>
    <n v="3710"/>
    <n v="3760"/>
    <n v="48880"/>
    <n v="13"/>
    <n v="3710"/>
    <n v="3760"/>
    <n v="650"/>
    <m/>
    <m/>
    <m/>
    <m/>
    <m/>
    <m/>
    <m/>
    <m/>
    <m/>
    <m/>
    <m/>
    <m/>
    <m/>
    <s v="1541"/>
    <s v="純プラチナ上場信託"/>
    <s v="特定"/>
    <n v="13"/>
    <m/>
    <n v="3710"/>
    <m/>
    <n v="3760"/>
    <m/>
    <m/>
    <m/>
    <m/>
    <m/>
    <n v="48880"/>
    <m/>
    <n v="650"/>
    <n v="1.3477088948787063E-2"/>
    <m/>
    <m/>
    <x v="3"/>
    <x v="3"/>
    <s v="プラチナ"/>
    <s v="国内・プラチナ"/>
    <s v="01 日本円"/>
  </r>
  <r>
    <m/>
    <x v="0"/>
    <n v="63"/>
    <x v="0"/>
    <x v="3"/>
    <m/>
    <e v="#VALUE!"/>
    <s v="9020 ＪＲ東 メールアラート画面へ"/>
    <s v="現買 現売 "/>
    <m/>
    <m/>
    <s v="9020 ＪＲ東 メールアラート画面へ"/>
    <s v="現買 現売 "/>
    <m/>
    <m/>
    <m/>
    <m/>
    <m/>
    <m/>
    <m/>
    <m/>
    <m/>
    <m/>
    <m/>
    <m/>
    <m/>
    <m/>
    <m/>
    <e v="#VALUE!"/>
    <e v="#VALUE!"/>
    <s v="特定"/>
    <s v="9020 ＪＲ東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4"/>
    <x v="0"/>
    <x v="3"/>
    <m/>
    <s v="9020"/>
    <n v="9"/>
    <n v="7749"/>
    <n v="7269"/>
    <n v="65421"/>
    <n v="9"/>
    <n v="7749"/>
    <n v="7269"/>
    <n v="-4320"/>
    <m/>
    <m/>
    <m/>
    <m/>
    <m/>
    <m/>
    <m/>
    <m/>
    <m/>
    <m/>
    <m/>
    <m/>
    <m/>
    <s v="9020"/>
    <s v="東日本旅客鉄道"/>
    <s v="特定"/>
    <n v="9"/>
    <m/>
    <n v="7749"/>
    <m/>
    <n v="7269"/>
    <m/>
    <m/>
    <m/>
    <m/>
    <m/>
    <n v="65421"/>
    <m/>
    <n v="-4320"/>
    <n v="-6.1943476577622919E-2"/>
    <m/>
    <m/>
    <x v="4"/>
    <x v="4"/>
    <s v="観光"/>
    <s v="鉄道"/>
    <s v="01 日本円"/>
  </r>
  <r>
    <m/>
    <x v="0"/>
    <n v="65"/>
    <x v="0"/>
    <x v="3"/>
    <m/>
    <e v="#VALUE!"/>
    <s v="9021 ＪＲ西 メールアラート画面へ"/>
    <s v="現買 現売 "/>
    <m/>
    <m/>
    <s v="9021 ＪＲ西 メールアラート画面へ"/>
    <s v="現買 現売 "/>
    <m/>
    <m/>
    <m/>
    <m/>
    <m/>
    <m/>
    <m/>
    <m/>
    <m/>
    <m/>
    <m/>
    <m/>
    <m/>
    <m/>
    <m/>
    <e v="#VALUE!"/>
    <e v="#VALUE!"/>
    <s v="特定"/>
    <s v="9021 ＪＲ西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6"/>
    <x v="0"/>
    <x v="3"/>
    <m/>
    <s v="9021"/>
    <n v="10"/>
    <n v="6343"/>
    <n v="5185"/>
    <n v="51850"/>
    <n v="10"/>
    <n v="6343"/>
    <n v="5185"/>
    <n v="-11580"/>
    <m/>
    <m/>
    <m/>
    <m/>
    <m/>
    <m/>
    <m/>
    <m/>
    <m/>
    <m/>
    <m/>
    <m/>
    <m/>
    <s v="9021"/>
    <s v="西日本旅客鉄道"/>
    <s v="特定"/>
    <n v="10"/>
    <m/>
    <n v="6343"/>
    <m/>
    <n v="5185"/>
    <m/>
    <m/>
    <m/>
    <m/>
    <m/>
    <n v="51850"/>
    <m/>
    <n v="-11580"/>
    <n v="-0.18256345577802302"/>
    <m/>
    <m/>
    <x v="4"/>
    <x v="4"/>
    <s v="観光"/>
    <s v="鉄道"/>
    <s v="01 日本円"/>
  </r>
  <r>
    <m/>
    <x v="0"/>
    <n v="67"/>
    <x v="0"/>
    <x v="3"/>
    <m/>
    <e v="#VALUE!"/>
    <s v="9022 ＪＲ東海 メールアラート画面へ"/>
    <s v="現買 現売 "/>
    <m/>
    <m/>
    <s v="9022 ＪＲ東海 メールアラート画面へ"/>
    <s v="現買 現売 "/>
    <m/>
    <m/>
    <m/>
    <m/>
    <m/>
    <m/>
    <m/>
    <m/>
    <m/>
    <m/>
    <m/>
    <m/>
    <m/>
    <m/>
    <m/>
    <e v="#VALUE!"/>
    <e v="#VALUE!"/>
    <s v="特定"/>
    <s v="9022 ＪＲ東海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8"/>
    <x v="0"/>
    <x v="3"/>
    <m/>
    <s v="9022"/>
    <n v="5"/>
    <n v="16881"/>
    <n v="16350"/>
    <n v="81750"/>
    <n v="5"/>
    <n v="16881"/>
    <n v="16350"/>
    <n v="-2655"/>
    <m/>
    <m/>
    <m/>
    <m/>
    <m/>
    <m/>
    <m/>
    <m/>
    <m/>
    <m/>
    <m/>
    <m/>
    <m/>
    <s v="9022"/>
    <s v="東海旅客鉄道"/>
    <s v="特定"/>
    <n v="5"/>
    <m/>
    <n v="16881"/>
    <m/>
    <n v="16350"/>
    <m/>
    <m/>
    <m/>
    <m/>
    <m/>
    <n v="81750"/>
    <m/>
    <n v="-2655"/>
    <n v="-3.1455482495112846E-2"/>
    <m/>
    <m/>
    <x v="4"/>
    <x v="4"/>
    <s v="観光"/>
    <s v="鉄道"/>
    <s v="01 日本円"/>
  </r>
  <r>
    <m/>
    <x v="0"/>
    <n v="69"/>
    <x v="0"/>
    <x v="3"/>
    <m/>
    <e v="#VALUE!"/>
    <s v="9142 ＪＲ九州 メールアラート画面へ"/>
    <s v="現買 現売 "/>
    <m/>
    <m/>
    <s v="9142 ＪＲ九州 メールアラート画面へ"/>
    <s v="現買 現売 "/>
    <m/>
    <m/>
    <m/>
    <m/>
    <m/>
    <m/>
    <m/>
    <m/>
    <m/>
    <m/>
    <m/>
    <m/>
    <m/>
    <m/>
    <m/>
    <e v="#VALUE!"/>
    <e v="#VALUE!"/>
    <s v="特定"/>
    <s v="9142 ＪＲ九州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0"/>
    <x v="0"/>
    <x v="3"/>
    <m/>
    <s v="9142"/>
    <n v="23"/>
    <n v="2548"/>
    <n v="2626"/>
    <n v="60398"/>
    <n v="23"/>
    <n v="2548"/>
    <n v="2626"/>
    <n v="1794"/>
    <m/>
    <m/>
    <m/>
    <m/>
    <m/>
    <m/>
    <m/>
    <m/>
    <m/>
    <m/>
    <m/>
    <m/>
    <m/>
    <s v="9142"/>
    <s v="九州旅客鉄道"/>
    <s v="特定"/>
    <n v="23"/>
    <m/>
    <n v="2548"/>
    <m/>
    <n v="2626"/>
    <m/>
    <m/>
    <m/>
    <m/>
    <m/>
    <n v="60398"/>
    <m/>
    <n v="1794"/>
    <n v="3.0612244897959183E-2"/>
    <m/>
    <m/>
    <x v="4"/>
    <x v="4"/>
    <s v="観光"/>
    <s v="鉄道"/>
    <s v="01 日本円"/>
  </r>
  <r>
    <m/>
    <x v="0"/>
    <n v="71"/>
    <x v="0"/>
    <x v="3"/>
    <m/>
    <e v="#VALUE!"/>
    <s v="9201 ＪＡＬ メールアラート画面へ"/>
    <s v="現買 現売 "/>
    <m/>
    <m/>
    <s v="9201 ＪＡＬ メールアラート画面へ"/>
    <s v="現買 現売 "/>
    <m/>
    <m/>
    <m/>
    <m/>
    <m/>
    <m/>
    <m/>
    <m/>
    <m/>
    <m/>
    <m/>
    <m/>
    <m/>
    <m/>
    <m/>
    <e v="#VALUE!"/>
    <e v="#VALUE!"/>
    <s v="特定"/>
    <s v="9201 ＪＡＬ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2"/>
    <x v="0"/>
    <x v="3"/>
    <m/>
    <s v="9201"/>
    <n v="19"/>
    <n v="2266"/>
    <n v="2365"/>
    <n v="44935"/>
    <n v="19"/>
    <n v="2266"/>
    <n v="2365"/>
    <n v="1881"/>
    <m/>
    <m/>
    <m/>
    <m/>
    <m/>
    <m/>
    <m/>
    <m/>
    <m/>
    <m/>
    <m/>
    <m/>
    <m/>
    <s v="9201"/>
    <s v="日本航空"/>
    <s v="特定"/>
    <n v="19"/>
    <m/>
    <n v="2266"/>
    <m/>
    <n v="2365"/>
    <m/>
    <m/>
    <m/>
    <m/>
    <m/>
    <n v="44935"/>
    <m/>
    <n v="1881"/>
    <n v="4.3689320388349516E-2"/>
    <m/>
    <m/>
    <x v="4"/>
    <x v="4"/>
    <s v="観光"/>
    <s v="航空"/>
    <s v="01 日本円"/>
  </r>
  <r>
    <m/>
    <x v="0"/>
    <n v="73"/>
    <x v="0"/>
    <x v="3"/>
    <m/>
    <e v="#VALUE!"/>
    <s v="9202 ＡＮＡ メールアラート画面へ"/>
    <s v="現買 現売 "/>
    <m/>
    <m/>
    <s v="9202 ＡＮＡ メールアラート画面へ"/>
    <s v="現買 現売 "/>
    <m/>
    <m/>
    <m/>
    <m/>
    <m/>
    <m/>
    <m/>
    <m/>
    <m/>
    <m/>
    <m/>
    <m/>
    <m/>
    <m/>
    <m/>
    <e v="#VALUE!"/>
    <e v="#VALUE!"/>
    <s v="特定"/>
    <s v="9202 ＡＮＡ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4"/>
    <x v="0"/>
    <x v="3"/>
    <m/>
    <s v="9202"/>
    <n v="22"/>
    <n v="2418"/>
    <n v="2630"/>
    <n v="57860"/>
    <n v="22"/>
    <n v="2418"/>
    <n v="2630"/>
    <n v="4664"/>
    <m/>
    <m/>
    <m/>
    <m/>
    <m/>
    <m/>
    <m/>
    <m/>
    <m/>
    <m/>
    <m/>
    <m/>
    <m/>
    <s v="9202"/>
    <s v="ＡＮＡホールディングス"/>
    <s v="特定"/>
    <n v="22"/>
    <m/>
    <n v="2418"/>
    <m/>
    <n v="2630"/>
    <m/>
    <m/>
    <m/>
    <m/>
    <m/>
    <n v="57860"/>
    <m/>
    <n v="4664"/>
    <n v="8.7675765095119929E-2"/>
    <m/>
    <m/>
    <x v="4"/>
    <x v="4"/>
    <s v="観光"/>
    <s v="航空"/>
    <s v="01 日本円"/>
  </r>
  <r>
    <m/>
    <x v="0"/>
    <n v="7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0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1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2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3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0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1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2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3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7"/>
    <x v="0"/>
    <x v="3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8"/>
    <x v="0"/>
    <x v="3"/>
    <s v="●ここにコピペ→"/>
    <e v="#VALUE!"/>
    <s v="投資信託（金額/つみたてNISA預り）"/>
    <m/>
    <m/>
    <m/>
    <s v="投資信託（金額/つみたてNISA預り）"/>
    <m/>
    <m/>
    <m/>
    <m/>
    <m/>
    <m/>
    <m/>
    <m/>
    <m/>
    <m/>
    <m/>
    <m/>
    <m/>
    <m/>
    <m/>
    <m/>
    <e v="#VALUE!"/>
    <e v="#VALUE!"/>
    <s v="NISA"/>
    <s v="投資信託（金額/つみたてNISA預り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9"/>
    <x v="0"/>
    <x v="3"/>
    <s v="（NISA）"/>
    <e v="#VALUE!"/>
    <s v="保有口数"/>
    <s v="取得単価"/>
    <s v="基準価額"/>
    <s v="評価額"/>
    <s v="保有口数"/>
    <s v="取得単価"/>
    <s v="基準価額"/>
    <s v="評価損益"/>
    <m/>
    <m/>
    <m/>
    <m/>
    <m/>
    <m/>
    <m/>
    <m/>
    <m/>
    <m/>
    <m/>
    <m/>
    <m/>
    <e v="#VALUE!"/>
    <e v="#VALUE!"/>
    <s v="NISA"/>
    <s v="保有口数"/>
    <m/>
    <s v="取得単価"/>
    <m/>
    <s v="基準価額"/>
    <m/>
    <m/>
    <m/>
    <m/>
    <m/>
    <s v="評価額"/>
    <m/>
    <s v="評価損益"/>
    <e v="#VALUE!"/>
    <m/>
    <m/>
    <x v="5"/>
    <x v="7"/>
    <e v="#VALUE!"/>
    <e v="#VALUE!"/>
    <e v="#VALUE!"/>
  </r>
  <r>
    <m/>
    <x v="0"/>
    <n v="100"/>
    <x v="0"/>
    <x v="3"/>
    <s v="（国内分）"/>
    <e v="#VALUE!"/>
    <s v="三菱ＵＦＪ国際－ｅＭＡＸＩＳ　Ｓｌｉｍ　全世界株式（オール・カントリー） メールアラート画面へ"/>
    <s v="積立 売却 "/>
    <m/>
    <m/>
    <s v="三菱ＵＦＪ国際－ｅＭＡＸＩＳ　Ｓｌｉｍ　全世界株式（オール・カントリー） メールアラート画面へ"/>
    <s v="積立 売却 "/>
    <m/>
    <m/>
    <m/>
    <m/>
    <m/>
    <m/>
    <m/>
    <m/>
    <m/>
    <m/>
    <m/>
    <m/>
    <m/>
    <m/>
    <m/>
    <e v="#VALUE!"/>
    <e v="#VALUE!"/>
    <s v="NISA"/>
    <s v="三菱ＵＦＪ国際－ｅＭＡＸＩＳ　Ｓｌｉｍ　全世界株式（オール・カントリー） メールアラート画面へ"/>
    <m/>
    <s v="積立 売却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1"/>
    <x v="0"/>
    <x v="3"/>
    <m/>
    <s v="三菱ＵＦＪ国際－ｅＭＡＸＩＳ　Ｓｌｉｍ　全世界株式（オール・カントリー）"/>
    <n v="474098"/>
    <n v="13344"/>
    <n v="15929"/>
    <n v="755190"/>
    <n v="474098"/>
    <n v="13344"/>
    <n v="15929"/>
    <n v="122554"/>
    <m/>
    <m/>
    <m/>
    <m/>
    <m/>
    <m/>
    <m/>
    <m/>
    <m/>
    <m/>
    <m/>
    <m/>
    <m/>
    <s v="三菱ＵＦＪ国際－ｅＭＡＸＩＳ　Ｓｌｉｍ　全世界株式（オール・カントリー）"/>
    <s v="三菱ＵＦＪ国際－ｅＭＡＸＩＳ　Ｓｌｉｍ　全世界株式（オール・カントリー）"/>
    <s v="NISA"/>
    <n v="474098"/>
    <m/>
    <n v="13344"/>
    <m/>
    <n v="15929"/>
    <m/>
    <m/>
    <m/>
    <m/>
    <m/>
    <n v="755190"/>
    <m/>
    <n v="122554"/>
    <n v="0.19371961127725895"/>
    <m/>
    <m/>
    <x v="4"/>
    <x v="6"/>
    <s v="指数"/>
    <s v="全世界指数"/>
    <s v="01 日本円"/>
  </r>
  <r>
    <m/>
    <x v="0"/>
    <n v="102"/>
    <x v="0"/>
    <x v="3"/>
    <m/>
    <e v="#VALUE!"/>
    <s v="ＳＢＩ－ＳＢＩ・Ｖ・Ｓ＆Ｐ５００インデックス・ファンド メールアラート画面へ"/>
    <s v="積立 売却 "/>
    <m/>
    <m/>
    <s v="ＳＢＩ－ＳＢＩ・Ｖ・Ｓ＆Ｐ５００インデックス・ファンド メールアラート画面へ"/>
    <s v="積立 売却 "/>
    <m/>
    <m/>
    <m/>
    <m/>
    <m/>
    <m/>
    <m/>
    <m/>
    <m/>
    <m/>
    <m/>
    <m/>
    <m/>
    <m/>
    <m/>
    <e v="#VALUE!"/>
    <e v="#VALUE!"/>
    <s v="NISA"/>
    <s v="ＳＢＩ－ＳＢＩ・Ｖ・Ｓ＆Ｐ５００インデックス・ファンド メールアラート画面へ"/>
    <m/>
    <s v="積立 売却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3"/>
    <x v="0"/>
    <x v="3"/>
    <m/>
    <s v="ＳＢＩ－ＳＢＩ・Ｖ・Ｓ＆Ｐ５００インデックス・ファンド"/>
    <n v="208955"/>
    <n v="11201"/>
    <n v="16110"/>
    <n v="336626"/>
    <n v="208955"/>
    <n v="11201"/>
    <n v="16110"/>
    <n v="102576"/>
    <m/>
    <m/>
    <m/>
    <m/>
    <m/>
    <m/>
    <m/>
    <m/>
    <m/>
    <m/>
    <m/>
    <m/>
    <m/>
    <s v="ＳＢＩ－ＳＢＩ・Ｖ・Ｓ＆Ｐ５００インデックス・ファンド"/>
    <s v="ＳＢＩ－ＳＢＩ・Ｖ・Ｓ＆Ｐ５００インデックス・ファンド"/>
    <s v="NISA"/>
    <n v="208955"/>
    <m/>
    <n v="11201"/>
    <m/>
    <n v="16110"/>
    <m/>
    <m/>
    <m/>
    <m/>
    <m/>
    <n v="336626"/>
    <m/>
    <n v="102576"/>
    <n v="0.43826532792138434"/>
    <m/>
    <m/>
    <x v="4"/>
    <x v="6"/>
    <s v="指数"/>
    <s v="SP500指数"/>
    <s v="01 日本円"/>
  </r>
  <r>
    <m/>
    <x v="0"/>
    <n v="10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9"/>
    <x v="0"/>
    <x v="3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0"/>
    <x v="0"/>
    <x v="3"/>
    <s v="●ここにコピペ→"/>
    <e v="#VALUE!"/>
    <s v="AAL アメリカン エアラインズ グループ"/>
    <s v="現買  現売  定期  "/>
    <m/>
    <m/>
    <s v="AAL アメリカン エアラインズ グループ"/>
    <s v="現買  現売  定期  "/>
    <m/>
    <m/>
    <s v="PP・海外分"/>
    <m/>
    <m/>
    <m/>
    <m/>
    <m/>
    <m/>
    <m/>
    <m/>
    <m/>
    <m/>
    <m/>
    <m/>
    <e v="#VALUE!"/>
    <e v="#VALUE!"/>
    <s v="特定"/>
    <s v="AAL アメリカン エアラインズ グループ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1"/>
    <x v="0"/>
    <x v="3"/>
    <s v="（海外株）"/>
    <s v="AAL"/>
    <n v="28"/>
    <n v="17.89"/>
    <n v="17.87"/>
    <n v="57651"/>
    <n v="28"/>
    <n v="17.89"/>
    <n v="17.87"/>
    <n v="4871"/>
    <m/>
    <m/>
    <m/>
    <m/>
    <m/>
    <m/>
    <m/>
    <m/>
    <m/>
    <m/>
    <m/>
    <m/>
    <m/>
    <s v="AAL"/>
    <s v="アメリカン・エアーラインズ・グループ"/>
    <s v="特定"/>
    <n v="28"/>
    <m/>
    <n v="17.89"/>
    <m/>
    <n v="17.87"/>
    <m/>
    <m/>
    <m/>
    <m/>
    <m/>
    <n v="57651"/>
    <m/>
    <n v="4871"/>
    <n v="9.2288745737021602E-2"/>
    <m/>
    <m/>
    <x v="4"/>
    <x v="4"/>
    <s v="観光"/>
    <s v="航空・米国"/>
    <s v="02 米ドル（円換算）"/>
  </r>
  <r>
    <m/>
    <x v="0"/>
    <n v="112"/>
    <x v="0"/>
    <x v="3"/>
    <s v="（円換算分）"/>
    <e v="#VALUE!"/>
    <s v="CCL カーニバル"/>
    <s v="現買  現売  定期  "/>
    <m/>
    <m/>
    <s v="CCL カーニバル"/>
    <s v="現買  現売  定期  "/>
    <m/>
    <m/>
    <m/>
    <m/>
    <m/>
    <m/>
    <m/>
    <m/>
    <m/>
    <m/>
    <m/>
    <m/>
    <m/>
    <m/>
    <m/>
    <e v="#VALUE!"/>
    <e v="#VALUE!"/>
    <s v="特定"/>
    <s v="CCL カーニバル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3"/>
    <x v="0"/>
    <x v="3"/>
    <m/>
    <s v="CCL"/>
    <n v="22"/>
    <n v="21.69"/>
    <n v="22.17"/>
    <n v="56197"/>
    <n v="22"/>
    <n v="21.69"/>
    <n v="22.17"/>
    <n v="5905"/>
    <m/>
    <m/>
    <m/>
    <m/>
    <m/>
    <m/>
    <m/>
    <m/>
    <m/>
    <m/>
    <m/>
    <m/>
    <m/>
    <s v="CCL"/>
    <s v="カーニバル"/>
    <s v="特定"/>
    <n v="22"/>
    <m/>
    <n v="21.69"/>
    <m/>
    <n v="22.17"/>
    <m/>
    <m/>
    <m/>
    <m/>
    <m/>
    <n v="56197"/>
    <m/>
    <n v="5905"/>
    <n v="0.11741430048516663"/>
    <m/>
    <m/>
    <x v="4"/>
    <x v="4"/>
    <s v="観光"/>
    <s v="船・米国"/>
    <s v="02 米ドル（円換算）"/>
  </r>
  <r>
    <m/>
    <x v="0"/>
    <n v="114"/>
    <x v="0"/>
    <x v="3"/>
    <m/>
    <e v="#VALUE!"/>
    <s v="DAL デルタ エアーラインズ"/>
    <s v="現買  現売  定期  "/>
    <m/>
    <m/>
    <s v="DAL デルタ エアーラインズ"/>
    <s v="現買  現売  定期  "/>
    <m/>
    <m/>
    <m/>
    <m/>
    <m/>
    <m/>
    <m/>
    <m/>
    <m/>
    <m/>
    <m/>
    <m/>
    <m/>
    <m/>
    <m/>
    <e v="#VALUE!"/>
    <e v="#VALUE!"/>
    <s v="特定"/>
    <s v="DAL デルタ エアー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5"/>
    <x v="0"/>
    <x v="3"/>
    <m/>
    <s v="DAL"/>
    <n v="11"/>
    <n v="43.11"/>
    <n v="42.84"/>
    <n v="54296"/>
    <n v="11"/>
    <n v="43.11"/>
    <n v="42.84"/>
    <n v="4312"/>
    <m/>
    <m/>
    <m/>
    <m/>
    <m/>
    <m/>
    <m/>
    <m/>
    <m/>
    <m/>
    <m/>
    <m/>
    <m/>
    <s v="DAL"/>
    <s v="デルタ航空"/>
    <s v="特定"/>
    <n v="11"/>
    <m/>
    <n v="43.11"/>
    <m/>
    <n v="42.84"/>
    <m/>
    <m/>
    <m/>
    <m/>
    <m/>
    <n v="54296"/>
    <m/>
    <n v="4312"/>
    <n v="8.6267605633802813E-2"/>
    <m/>
    <m/>
    <x v="4"/>
    <x v="4"/>
    <s v="観光"/>
    <s v="航空・米国"/>
    <s v="02 米ドル（円換算）"/>
  </r>
  <r>
    <m/>
    <x v="0"/>
    <n v="116"/>
    <x v="0"/>
    <x v="3"/>
    <m/>
    <e v="#VALUE!"/>
    <s v="GLIN ヴァンエック インディア グロース ETF"/>
    <s v="現買  現売  定期  "/>
    <m/>
    <m/>
    <s v="GLIN ヴァンエック インディア グロース ETF"/>
    <s v="現買  現売  定期  "/>
    <m/>
    <m/>
    <m/>
    <m/>
    <m/>
    <m/>
    <m/>
    <m/>
    <m/>
    <m/>
    <m/>
    <m/>
    <m/>
    <m/>
    <m/>
    <e v="#VALUE!"/>
    <e v="#VALUE!"/>
    <s v="特定"/>
    <s v="GLIN ヴァンエック インディア グロース ETF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7"/>
    <x v="0"/>
    <x v="3"/>
    <m/>
    <s v="GLIN"/>
    <n v="19"/>
    <n v="34.479999999999997"/>
    <n v="38.49"/>
    <n v="84261"/>
    <n v="19"/>
    <n v="34.479999999999997"/>
    <n v="38.49"/>
    <n v="15101"/>
    <m/>
    <m/>
    <m/>
    <m/>
    <m/>
    <m/>
    <m/>
    <m/>
    <m/>
    <m/>
    <m/>
    <m/>
    <m/>
    <s v="GLIN"/>
    <s v="ヴァンエック インディア グロース ETF"/>
    <s v="特定"/>
    <n v="19"/>
    <m/>
    <n v="34.479999999999997"/>
    <m/>
    <n v="38.49"/>
    <m/>
    <m/>
    <m/>
    <m/>
    <m/>
    <n v="84261"/>
    <m/>
    <n v="15101"/>
    <n v="0.21834875650665125"/>
    <m/>
    <m/>
    <x v="4"/>
    <x v="4"/>
    <s v="新興国"/>
    <s v="インド"/>
    <s v="02 米ドル（円換算）"/>
  </r>
  <r>
    <m/>
    <x v="0"/>
    <n v="118"/>
    <x v="0"/>
    <x v="3"/>
    <m/>
    <e v="#VALUE!"/>
    <s v="LUV サウスウエスト エアラインズ"/>
    <s v="現買  現売  定期  "/>
    <m/>
    <m/>
    <s v="LUV サウスウエスト エアラインズ"/>
    <s v="現買  現売  定期  "/>
    <m/>
    <m/>
    <m/>
    <m/>
    <m/>
    <m/>
    <m/>
    <m/>
    <m/>
    <m/>
    <m/>
    <m/>
    <m/>
    <m/>
    <m/>
    <e v="#VALUE!"/>
    <e v="#VALUE!"/>
    <s v="特定"/>
    <s v="LUV サウスウエスト エア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9"/>
    <x v="0"/>
    <x v="3"/>
    <m/>
    <s v="LUV"/>
    <n v="9"/>
    <n v="52.02"/>
    <n v="45.98"/>
    <n v="47680"/>
    <n v="9"/>
    <n v="52.02"/>
    <n v="45.98"/>
    <n v="-1667"/>
    <m/>
    <m/>
    <m/>
    <m/>
    <m/>
    <m/>
    <m/>
    <m/>
    <m/>
    <m/>
    <m/>
    <m/>
    <m/>
    <s v="LUV"/>
    <s v="サウスウエスト・エアライン"/>
    <s v="特定"/>
    <n v="9"/>
    <m/>
    <n v="52.02"/>
    <m/>
    <n v="45.98"/>
    <m/>
    <m/>
    <m/>
    <m/>
    <m/>
    <n v="47680"/>
    <m/>
    <n v="-1667"/>
    <n v="-3.3781182240055121E-2"/>
    <m/>
    <m/>
    <x v="4"/>
    <x v="4"/>
    <s v="観光"/>
    <s v="航空・米国"/>
    <s v="02 米ドル（円換算）"/>
  </r>
  <r>
    <m/>
    <x v="0"/>
    <n v="120"/>
    <x v="0"/>
    <x v="3"/>
    <m/>
    <e v="#VALUE!"/>
    <s v="NCLH ノルウェージャン クルーズ ライン"/>
    <s v="現買  現売  定期  "/>
    <m/>
    <m/>
    <s v="NCLH ノルウェージャン クルーズ ライン"/>
    <s v="現買  現売  定期  "/>
    <m/>
    <m/>
    <m/>
    <m/>
    <m/>
    <m/>
    <m/>
    <m/>
    <m/>
    <m/>
    <m/>
    <m/>
    <m/>
    <m/>
    <m/>
    <e v="#VALUE!"/>
    <e v="#VALUE!"/>
    <s v="特定"/>
    <s v="NCLH ノルウェージャン クルーズ ライン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1"/>
    <x v="0"/>
    <x v="3"/>
    <m/>
    <s v="NCLH"/>
    <n v="19"/>
    <n v="25.06"/>
    <n v="21.2"/>
    <n v="46410"/>
    <n v="19"/>
    <n v="25.06"/>
    <n v="21.2"/>
    <n v="-3769"/>
    <m/>
    <m/>
    <m/>
    <m/>
    <m/>
    <m/>
    <m/>
    <m/>
    <m/>
    <m/>
    <m/>
    <m/>
    <m/>
    <s v="NCLH"/>
    <s v="ノルウェージャン・クルーズ・ライン"/>
    <s v="特定"/>
    <n v="19"/>
    <m/>
    <n v="25.06"/>
    <m/>
    <n v="21.2"/>
    <m/>
    <m/>
    <m/>
    <m/>
    <m/>
    <n v="46410"/>
    <m/>
    <n v="-3769"/>
    <n v="-7.5111102253930931E-2"/>
    <m/>
    <m/>
    <x v="4"/>
    <x v="4"/>
    <s v="観光"/>
    <s v="船・米国"/>
    <s v="02 米ドル（円換算）"/>
  </r>
  <r>
    <m/>
    <x v="0"/>
    <n v="122"/>
    <x v="0"/>
    <x v="3"/>
    <m/>
    <e v="#VALUE!"/>
    <s v="QQQ インベスコ QQQ トラスト シリーズ1 ET"/>
    <s v="現買  現売  定期  "/>
    <m/>
    <m/>
    <s v="QQQ インベスコ QQQ トラスト シリーズ1 ET"/>
    <s v="現買  現売  定期  "/>
    <m/>
    <m/>
    <m/>
    <m/>
    <m/>
    <m/>
    <m/>
    <m/>
    <m/>
    <m/>
    <m/>
    <m/>
    <m/>
    <m/>
    <m/>
    <e v="#VALUE!"/>
    <e v="#VALUE!"/>
    <s v="特定"/>
    <s v="QQQ インベスコ QQQ トラスト シリーズ1 ET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3"/>
    <x v="0"/>
    <x v="3"/>
    <m/>
    <s v="QQQ"/>
    <n v="2"/>
    <n v="313.27999999999997"/>
    <n v="341.51"/>
    <n v="78697"/>
    <n v="2"/>
    <n v="313.27999999999997"/>
    <n v="341.51"/>
    <n v="10559"/>
    <m/>
    <m/>
    <m/>
    <m/>
    <m/>
    <m/>
    <m/>
    <m/>
    <m/>
    <m/>
    <m/>
    <m/>
    <m/>
    <s v="QQQ"/>
    <s v="インベスコ QQQ トラスト シリーズ"/>
    <s v="特定"/>
    <n v="2"/>
    <m/>
    <n v="313.27999999999997"/>
    <m/>
    <n v="341.51"/>
    <m/>
    <m/>
    <m/>
    <m/>
    <m/>
    <n v="78697"/>
    <m/>
    <n v="10559"/>
    <n v="0.15496492412457072"/>
    <m/>
    <m/>
    <x v="4"/>
    <x v="4"/>
    <s v="指数"/>
    <s v="ナスダック指数"/>
    <s v="02 米ドル（円換算）"/>
  </r>
  <r>
    <m/>
    <x v="0"/>
    <n v="124"/>
    <x v="0"/>
    <x v="3"/>
    <m/>
    <e v="#VALUE!"/>
    <s v="RCL ロイヤル カリビアン クルーズ"/>
    <s v="現買  現売  定期  "/>
    <m/>
    <m/>
    <s v="RCL ロイヤル カリビアン クルーズ"/>
    <s v="現買  現売  定期  "/>
    <m/>
    <m/>
    <m/>
    <m/>
    <m/>
    <m/>
    <m/>
    <m/>
    <m/>
    <m/>
    <m/>
    <m/>
    <m/>
    <m/>
    <m/>
    <e v="#VALUE!"/>
    <e v="#VALUE!"/>
    <s v="特定"/>
    <s v="RCL ロイヤル カリビアン クルー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5"/>
    <x v="0"/>
    <x v="3"/>
    <m/>
    <s v="RCL"/>
    <n v="7"/>
    <n v="71.55"/>
    <n v="83.69"/>
    <n v="67499"/>
    <n v="7"/>
    <n v="71.55"/>
    <n v="83.69"/>
    <n v="14712"/>
    <m/>
    <m/>
    <m/>
    <m/>
    <m/>
    <m/>
    <m/>
    <m/>
    <m/>
    <m/>
    <m/>
    <m/>
    <m/>
    <s v="RCL"/>
    <s v="ロイヤル・カリビアン・グループ"/>
    <s v="特定"/>
    <n v="7"/>
    <m/>
    <n v="71.55"/>
    <m/>
    <n v="83.69"/>
    <m/>
    <m/>
    <m/>
    <m/>
    <m/>
    <n v="67499"/>
    <m/>
    <n v="14712"/>
    <n v="0.27870498418171141"/>
    <m/>
    <m/>
    <x v="4"/>
    <x v="4"/>
    <s v="観光"/>
    <s v="船・米国"/>
    <s v="02 米ドル（円換算）"/>
  </r>
  <r>
    <m/>
    <x v="0"/>
    <n v="126"/>
    <x v="0"/>
    <x v="3"/>
    <m/>
    <e v="#VALUE!"/>
    <s v="UAL ユナイテッド エアラインズ"/>
    <s v="現買  現売  定期  "/>
    <m/>
    <m/>
    <s v="UAL ユナイテッド エアラインズ"/>
    <s v="現買  現売  定期  "/>
    <m/>
    <m/>
    <m/>
    <m/>
    <m/>
    <m/>
    <m/>
    <m/>
    <m/>
    <m/>
    <m/>
    <m/>
    <m/>
    <m/>
    <m/>
    <e v="#VALUE!"/>
    <e v="#VALUE!"/>
    <s v="特定"/>
    <s v="UAL ユナイテッド エア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7"/>
    <x v="0"/>
    <x v="3"/>
    <m/>
    <s v="UAL"/>
    <n v="11"/>
    <n v="44.38"/>
    <n v="47.43"/>
    <n v="60113"/>
    <n v="11"/>
    <n v="44.38"/>
    <n v="47.43"/>
    <n v="8655"/>
    <m/>
    <m/>
    <m/>
    <m/>
    <m/>
    <m/>
    <m/>
    <m/>
    <m/>
    <m/>
    <m/>
    <m/>
    <m/>
    <s v="UAL"/>
    <s v="ユナイテッド・エアラインズ・ホールディングス"/>
    <s v="特定"/>
    <n v="11"/>
    <m/>
    <n v="44.38"/>
    <m/>
    <n v="47.43"/>
    <m/>
    <m/>
    <m/>
    <m/>
    <m/>
    <n v="60113"/>
    <m/>
    <n v="8655"/>
    <n v="0.16819542150880329"/>
    <m/>
    <m/>
    <x v="4"/>
    <x v="4"/>
    <s v="観光"/>
    <s v="航空・米国"/>
    <s v="02 米ドル（円換算）"/>
  </r>
  <r>
    <m/>
    <x v="0"/>
    <n v="12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0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1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2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3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0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1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2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3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0"/>
    <x v="0"/>
    <x v="3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1"/>
    <x v="0"/>
    <x v="3"/>
    <s v="●ここにコピペ→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2"/>
    <x v="0"/>
    <x v="3"/>
    <s v="（NISA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3"/>
    <x v="0"/>
    <x v="3"/>
    <s v="（海外分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4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5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6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7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8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9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60"/>
    <x v="0"/>
    <x v="3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61"/>
    <x v="0"/>
    <x v="4"/>
    <m/>
    <s v="右→残高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m/>
    <m/>
    <m/>
    <m/>
    <m/>
    <m/>
    <m/>
    <m/>
    <m/>
    <m/>
    <m/>
    <m/>
    <m/>
    <m/>
    <m/>
    <e v="#DIV/0!"/>
    <m/>
    <m/>
    <x v="0"/>
    <x v="0"/>
    <m/>
    <m/>
    <m/>
  </r>
  <r>
    <m/>
    <x v="0"/>
    <n v="162"/>
    <x v="0"/>
    <x v="4"/>
    <s v="●ここに入力→"/>
    <s v="現預金"/>
    <n v="320284"/>
    <m/>
    <m/>
    <m/>
    <m/>
    <m/>
    <m/>
    <m/>
    <m/>
    <n v="1"/>
    <m/>
    <m/>
    <m/>
    <m/>
    <m/>
    <m/>
    <m/>
    <m/>
    <m/>
    <m/>
    <m/>
    <s v="現預金・ネオモバ"/>
    <s v="現預金・ネオモバ"/>
    <s v="現金"/>
    <m/>
    <m/>
    <m/>
    <m/>
    <m/>
    <m/>
    <m/>
    <m/>
    <m/>
    <m/>
    <n v="320284"/>
    <m/>
    <m/>
    <n v="0"/>
    <m/>
    <m/>
    <x v="1"/>
    <x v="1"/>
    <s v="現預金"/>
    <s v="現預金"/>
    <s v="01 日本円"/>
  </r>
  <r>
    <m/>
    <x v="0"/>
    <n v="163"/>
    <x v="0"/>
    <x v="4"/>
    <m/>
    <s v="現預金"/>
    <m/>
    <m/>
    <m/>
    <m/>
    <m/>
    <m/>
    <m/>
    <m/>
    <m/>
    <n v="2"/>
    <m/>
    <m/>
    <m/>
    <m/>
    <m/>
    <m/>
    <m/>
    <m/>
    <m/>
    <m/>
    <m/>
    <m/>
    <e v="#REF!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4"/>
    <x v="0"/>
    <x v="4"/>
    <m/>
    <s v="右→個別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e v="#REF!"/>
    <m/>
    <m/>
    <m/>
    <m/>
    <m/>
    <m/>
    <m/>
    <m/>
    <m/>
    <m/>
    <m/>
    <m/>
    <m/>
    <m/>
    <e v="#DIV/0!"/>
    <m/>
    <m/>
    <x v="0"/>
    <x v="0"/>
    <m/>
    <m/>
    <m/>
  </r>
  <r>
    <m/>
    <x v="0"/>
    <n v="165"/>
    <x v="0"/>
    <x v="4"/>
    <s v="●ここにコピペ→"/>
    <m/>
    <s v="ＮＥＸＴ　ＦＵＮＤＳ　ＴＯＰＩＸ連動型上場投信"/>
    <m/>
    <m/>
    <m/>
    <m/>
    <m/>
    <m/>
    <m/>
    <m/>
    <n v="1"/>
    <s v="●1～最後まで、PCサイトの画面を一括コピーペースト"/>
    <m/>
    <m/>
    <m/>
    <m/>
    <m/>
    <m/>
    <m/>
    <m/>
    <m/>
    <m/>
    <s v="1306"/>
    <s v="ＮＥＸＴ　ＦＵＮＤＳ　ＴＯＰＩＸ連動型上場投信"/>
    <s v="特定"/>
    <e v="#VALUE!"/>
    <m/>
    <e v="#VALUE!"/>
    <m/>
    <s v="●ﾔﾌｰﾌｧｲﾅﾝｽの現在値"/>
    <m/>
    <m/>
    <m/>
    <m/>
    <m/>
    <n v="7618"/>
    <m/>
    <n v="-314"/>
    <n v="-3.9586485123550175E-2"/>
    <m/>
    <m/>
    <x v="4"/>
    <x v="4"/>
    <s v="指数"/>
    <s v="指数・トピックス"/>
    <s v="01 日本円"/>
  </r>
  <r>
    <m/>
    <x v="0"/>
    <n v="166"/>
    <x v="0"/>
    <x v="4"/>
    <m/>
    <m/>
    <n v="1306"/>
    <m/>
    <m/>
    <m/>
    <m/>
    <m/>
    <m/>
    <m/>
    <m/>
    <n v="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7"/>
    <x v="0"/>
    <x v="4"/>
    <m/>
    <m/>
    <s v="ＮＥＸＴ　ＦＵＮＤＳ　ＴＯＰＩＸ連動型上場投信"/>
    <m/>
    <m/>
    <m/>
    <m/>
    <m/>
    <m/>
    <m/>
    <m/>
    <n v="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8"/>
    <x v="0"/>
    <x v="4"/>
    <m/>
    <m/>
    <s v="評価額"/>
    <m/>
    <m/>
    <m/>
    <m/>
    <m/>
    <m/>
    <m/>
    <m/>
    <n v="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9"/>
    <x v="0"/>
    <x v="4"/>
    <m/>
    <m/>
    <s v="7,618円"/>
    <m/>
    <m/>
    <m/>
    <m/>
    <m/>
    <m/>
    <m/>
    <m/>
    <n v="5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0"/>
    <x v="0"/>
    <x v="4"/>
    <m/>
    <m/>
    <s v="評価損益"/>
    <m/>
    <m/>
    <m/>
    <m/>
    <m/>
    <m/>
    <m/>
    <m/>
    <n v="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1"/>
    <x v="0"/>
    <x v="4"/>
    <m/>
    <m/>
    <s v="-314円"/>
    <m/>
    <m/>
    <m/>
    <m/>
    <m/>
    <m/>
    <m/>
    <m/>
    <n v="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2"/>
    <x v="0"/>
    <x v="4"/>
    <m/>
    <m/>
    <s v="ＮＥＸＴ　ＦＵＮＤＳ　東証ＲＥＩＴ指数連動型上場投信"/>
    <s v="2,121円 / -15   -0.7%"/>
    <m/>
    <m/>
    <m/>
    <m/>
    <m/>
    <m/>
    <m/>
    <n v="8"/>
    <m/>
    <m/>
    <m/>
    <m/>
    <m/>
    <m/>
    <m/>
    <m/>
    <m/>
    <m/>
    <m/>
    <s v="1343"/>
    <s v="ＮＦＪ－ＲＥＩＴ"/>
    <s v="特定"/>
    <e v="#VALUE!"/>
    <m/>
    <e v="#VALUE!"/>
    <m/>
    <s v="●ﾔﾌｰﾌｧｲﾅﾝｽの現在値"/>
    <m/>
    <m/>
    <m/>
    <m/>
    <m/>
    <n v="61095"/>
    <m/>
    <n v="7155"/>
    <n v="0.13264738598442713"/>
    <m/>
    <m/>
    <x v="4"/>
    <x v="4"/>
    <s v="不動産"/>
    <s v="Jリート"/>
    <s v="01 日本円"/>
  </r>
  <r>
    <m/>
    <x v="0"/>
    <n v="173"/>
    <x v="0"/>
    <x v="4"/>
    <m/>
    <m/>
    <n v="1343"/>
    <s v="4株"/>
    <m/>
    <m/>
    <m/>
    <m/>
    <m/>
    <m/>
    <m/>
    <n v="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4"/>
    <x v="0"/>
    <x v="4"/>
    <m/>
    <m/>
    <s v="ＮＥＸＴ　ＦＵＮＤＳ　東証ＲＥＩＴ指数連動型上場投信"/>
    <s v="0株"/>
    <m/>
    <m/>
    <m/>
    <m/>
    <m/>
    <m/>
    <m/>
    <n v="1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5"/>
    <x v="0"/>
    <x v="4"/>
    <m/>
    <m/>
    <s v="評価額"/>
    <n v="6.9599999999999995E-2"/>
    <m/>
    <m/>
    <m/>
    <m/>
    <m/>
    <m/>
    <m/>
    <n v="1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6"/>
    <x v="0"/>
    <x v="4"/>
    <m/>
    <m/>
    <s v="61,095円"/>
    <s v="1,983円"/>
    <m/>
    <m/>
    <m/>
    <m/>
    <m/>
    <m/>
    <m/>
    <n v="1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7"/>
    <x v="0"/>
    <x v="4"/>
    <m/>
    <m/>
    <s v="評価損益"/>
    <m/>
    <m/>
    <m/>
    <m/>
    <m/>
    <m/>
    <m/>
    <m/>
    <n v="1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8"/>
    <x v="0"/>
    <x v="4"/>
    <m/>
    <m/>
    <s v=" 7,155円"/>
    <m/>
    <m/>
    <m/>
    <m/>
    <m/>
    <m/>
    <m/>
    <m/>
    <n v="1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9"/>
    <x v="0"/>
    <x v="4"/>
    <m/>
    <m/>
    <s v="上場インデックスファンドＪリート（東証ＲＥＩＴ指数）隔月分配型"/>
    <m/>
    <m/>
    <m/>
    <m/>
    <m/>
    <m/>
    <m/>
    <m/>
    <n v="15"/>
    <m/>
    <m/>
    <m/>
    <m/>
    <m/>
    <m/>
    <m/>
    <m/>
    <m/>
    <m/>
    <m/>
    <s v="1345"/>
    <s v="上場Ｊリート"/>
    <s v="特定"/>
    <e v="#VALUE!"/>
    <m/>
    <e v="#VALUE!"/>
    <m/>
    <s v="●ﾔﾌｰﾌｧｲﾅﾝｽの現在値"/>
    <m/>
    <m/>
    <m/>
    <m/>
    <m/>
    <n v="7638"/>
    <m/>
    <n v="-646"/>
    <n v="-7.7981651376146793E-2"/>
    <m/>
    <m/>
    <x v="4"/>
    <x v="4"/>
    <s v="不動産"/>
    <s v="Jリート"/>
    <s v="01 日本円"/>
  </r>
  <r>
    <m/>
    <x v="0"/>
    <n v="180"/>
    <x v="0"/>
    <x v="4"/>
    <m/>
    <m/>
    <n v="1345"/>
    <m/>
    <m/>
    <m/>
    <m/>
    <m/>
    <m/>
    <m/>
    <m/>
    <n v="1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1"/>
    <x v="0"/>
    <x v="4"/>
    <m/>
    <m/>
    <s v="上場インデックスファンドＪリート（東証ＲＥＩＴ指数）隔月分配型"/>
    <m/>
    <m/>
    <m/>
    <m/>
    <m/>
    <m/>
    <m/>
    <m/>
    <n v="1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2"/>
    <x v="0"/>
    <x v="4"/>
    <m/>
    <m/>
    <s v="評価額"/>
    <m/>
    <m/>
    <m/>
    <m/>
    <m/>
    <m/>
    <m/>
    <m/>
    <n v="18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3"/>
    <x v="0"/>
    <x v="4"/>
    <m/>
    <m/>
    <s v="7,638円"/>
    <m/>
    <m/>
    <m/>
    <m/>
    <m/>
    <m/>
    <m/>
    <m/>
    <n v="1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4"/>
    <x v="0"/>
    <x v="4"/>
    <m/>
    <m/>
    <s v="評価損益"/>
    <m/>
    <m/>
    <m/>
    <m/>
    <m/>
    <m/>
    <m/>
    <m/>
    <n v="2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5"/>
    <x v="0"/>
    <x v="4"/>
    <m/>
    <m/>
    <s v="-646円"/>
    <m/>
    <m/>
    <m/>
    <m/>
    <m/>
    <m/>
    <m/>
    <m/>
    <n v="2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6"/>
    <x v="0"/>
    <x v="4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s v="1476"/>
    <s v="Ｉシェアーズ・コアＪリート"/>
    <s v="特定"/>
    <e v="#VALUE!"/>
    <m/>
    <e v="#VALUE!"/>
    <m/>
    <s v="●ﾔﾌｰﾌｧｲﾅﾝｽの現在値"/>
    <m/>
    <m/>
    <m/>
    <m/>
    <m/>
    <n v="56579"/>
    <m/>
    <n v="6612"/>
    <n v="0.13232733604178759"/>
    <m/>
    <m/>
    <x v="4"/>
    <x v="4"/>
    <s v="不動産"/>
    <s v="Jリート"/>
    <s v="01 日本円"/>
  </r>
  <r>
    <m/>
    <x v="0"/>
    <n v="187"/>
    <x v="0"/>
    <x v="4"/>
    <m/>
    <m/>
    <n v="1476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8"/>
    <x v="0"/>
    <x v="4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9"/>
    <x v="0"/>
    <x v="4"/>
    <m/>
    <m/>
    <s v="評価額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0"/>
    <x v="0"/>
    <x v="4"/>
    <m/>
    <m/>
    <s v="56,57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1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2"/>
    <x v="0"/>
    <x v="4"/>
    <m/>
    <m/>
    <s v=" 6,6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3"/>
    <x v="0"/>
    <x v="4"/>
    <m/>
    <m/>
    <s v="ダイワ上場投信−東証ＲＥＩＴ指数"/>
    <m/>
    <m/>
    <m/>
    <m/>
    <m/>
    <m/>
    <m/>
    <m/>
    <m/>
    <m/>
    <m/>
    <m/>
    <m/>
    <m/>
    <m/>
    <m/>
    <m/>
    <m/>
    <m/>
    <m/>
    <s v="1488"/>
    <s v="ダイワ東証ＲＥＩＴ指数"/>
    <s v="特定"/>
    <e v="#VALUE!"/>
    <m/>
    <e v="#VALUE!"/>
    <m/>
    <s v="●ﾔﾌｰﾌｧｲﾅﾝｽの現在値"/>
    <m/>
    <m/>
    <m/>
    <m/>
    <m/>
    <n v="60155.5"/>
    <m/>
    <n v="6215"/>
    <n v="0.1152195474643357"/>
    <m/>
    <m/>
    <x v="4"/>
    <x v="4"/>
    <s v="不動産"/>
    <s v="Jリート"/>
    <s v="01 日本円"/>
  </r>
  <r>
    <m/>
    <x v="0"/>
    <n v="194"/>
    <x v="0"/>
    <x v="4"/>
    <m/>
    <m/>
    <n v="148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5"/>
    <x v="0"/>
    <x v="4"/>
    <m/>
    <m/>
    <s v="ダイワ上場投信−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6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7"/>
    <x v="0"/>
    <x v="4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8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9"/>
    <x v="0"/>
    <x v="4"/>
    <m/>
    <m/>
    <s v=" 6,21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0"/>
    <x v="0"/>
    <x v="4"/>
    <m/>
    <m/>
    <s v="純プラチナ上場信託（現物国内保管型）"/>
    <m/>
    <m/>
    <m/>
    <m/>
    <m/>
    <m/>
    <m/>
    <m/>
    <m/>
    <m/>
    <m/>
    <m/>
    <m/>
    <m/>
    <m/>
    <m/>
    <m/>
    <m/>
    <m/>
    <m/>
    <s v="1541"/>
    <s v="純プラチナ上場信託"/>
    <s v="特定"/>
    <e v="#VALUE!"/>
    <m/>
    <e v="#VALUE!"/>
    <m/>
    <s v="●ﾔﾌｰﾌｧｲﾅﾝｽの現在値"/>
    <m/>
    <m/>
    <m/>
    <m/>
    <m/>
    <n v="51940"/>
    <m/>
    <n v="7882"/>
    <n v="0.17890054019701304"/>
    <m/>
    <m/>
    <x v="3"/>
    <x v="3"/>
    <s v="プラチナ"/>
    <s v="国内・プラチナ"/>
    <s v="01 日本円"/>
  </r>
  <r>
    <m/>
    <x v="0"/>
    <n v="201"/>
    <x v="0"/>
    <x v="4"/>
    <m/>
    <m/>
    <n v="154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2"/>
    <x v="0"/>
    <x v="4"/>
    <m/>
    <m/>
    <s v="純プラチナ上場信託（現物国内保管型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3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4"/>
    <x v="0"/>
    <x v="4"/>
    <m/>
    <m/>
    <s v="51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5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6"/>
    <x v="0"/>
    <x v="4"/>
    <m/>
    <m/>
    <s v=" 7,88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7"/>
    <x v="0"/>
    <x v="4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s v="1615"/>
    <s v="ＮＦ銀行業"/>
    <s v="特定"/>
    <e v="#VALUE!"/>
    <m/>
    <e v="#VALUE!"/>
    <m/>
    <s v="●ﾔﾌｰﾌｧｲﾅﾝｽの現在値"/>
    <m/>
    <m/>
    <m/>
    <m/>
    <m/>
    <n v="15741"/>
    <m/>
    <n v="891"/>
    <n v="0.06"/>
    <m/>
    <m/>
    <x v="4"/>
    <x v="4"/>
    <s v="金融"/>
    <s v="銀行業"/>
    <s v="01 日本円"/>
  </r>
  <r>
    <m/>
    <x v="0"/>
    <n v="208"/>
    <x v="0"/>
    <x v="4"/>
    <m/>
    <m/>
    <n v="161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9"/>
    <x v="0"/>
    <x v="4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0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1"/>
    <x v="0"/>
    <x v="4"/>
    <m/>
    <m/>
    <s v="15,7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2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3"/>
    <x v="0"/>
    <x v="4"/>
    <m/>
    <m/>
    <s v=" 89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4"/>
    <x v="0"/>
    <x v="4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s v="1655"/>
    <s v="iShares S&amp;P 500 ETF"/>
    <s v="特定"/>
    <e v="#VALUE!"/>
    <m/>
    <e v="#VALUE!"/>
    <m/>
    <s v="●ﾔﾌｰﾌｧｲﾅﾝｽの現在値"/>
    <m/>
    <m/>
    <m/>
    <m/>
    <m/>
    <n v="17805"/>
    <m/>
    <n v="7755"/>
    <n v="0.77164179104477615"/>
    <m/>
    <m/>
    <x v="4"/>
    <x v="4"/>
    <s v="指数"/>
    <s v="SP500指数"/>
    <s v="01 日本円"/>
  </r>
  <r>
    <m/>
    <x v="0"/>
    <n v="215"/>
    <x v="0"/>
    <x v="4"/>
    <m/>
    <m/>
    <n v="165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6"/>
    <x v="0"/>
    <x v="4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7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8"/>
    <x v="0"/>
    <x v="4"/>
    <m/>
    <m/>
    <s v="17,8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9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0"/>
    <x v="0"/>
    <x v="4"/>
    <m/>
    <m/>
    <s v=" 7,75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1"/>
    <x v="0"/>
    <x v="4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s v="1656"/>
    <s v="ｉシェアーズ・コア　米国債７−１０年　ＥＴＦ"/>
    <s v="特定"/>
    <e v="#VALUE!"/>
    <m/>
    <e v="#VALUE!"/>
    <m/>
    <s v="●ﾔﾌｰﾌｧｲﾅﾝｽの現在値"/>
    <m/>
    <m/>
    <m/>
    <m/>
    <m/>
    <n v="71712"/>
    <m/>
    <n v="2592"/>
    <n v="3.7499999999999999E-2"/>
    <m/>
    <m/>
    <x v="1"/>
    <x v="5"/>
    <s v="債券"/>
    <s v="米国債"/>
    <s v="01 日本円"/>
  </r>
  <r>
    <m/>
    <x v="0"/>
    <n v="222"/>
    <x v="0"/>
    <x v="4"/>
    <m/>
    <m/>
    <n v="16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3"/>
    <x v="0"/>
    <x v="4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4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5"/>
    <x v="0"/>
    <x v="4"/>
    <m/>
    <m/>
    <s v="71,7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6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7"/>
    <x v="0"/>
    <x v="4"/>
    <m/>
    <m/>
    <s v=" 2,59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8"/>
    <x v="0"/>
    <x v="4"/>
    <m/>
    <m/>
    <s v="ｉシェアーズ　米国リート　ＥＴＦ"/>
    <m/>
    <m/>
    <m/>
    <m/>
    <m/>
    <m/>
    <m/>
    <m/>
    <m/>
    <m/>
    <m/>
    <m/>
    <m/>
    <m/>
    <m/>
    <m/>
    <m/>
    <m/>
    <m/>
    <m/>
    <s v="1659"/>
    <s v="ＩＳ米国リートＥＴＦ"/>
    <s v="特定"/>
    <e v="#VALUE!"/>
    <m/>
    <e v="#VALUE!"/>
    <m/>
    <s v="●ﾔﾌｰﾌｧｲﾅﾝｽの現在値"/>
    <m/>
    <m/>
    <m/>
    <m/>
    <m/>
    <n v="45305"/>
    <m/>
    <n v="17799"/>
    <n v="0.64709517923362181"/>
    <m/>
    <m/>
    <x v="4"/>
    <x v="4"/>
    <s v="不動産"/>
    <s v="米国・リート"/>
    <s v="01 日本円"/>
  </r>
  <r>
    <m/>
    <x v="0"/>
    <n v="229"/>
    <x v="0"/>
    <x v="4"/>
    <m/>
    <m/>
    <n v="16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0"/>
    <x v="0"/>
    <x v="4"/>
    <m/>
    <m/>
    <s v="ｉシェアーズ　米国リート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1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2"/>
    <x v="0"/>
    <x v="4"/>
    <m/>
    <m/>
    <s v="45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3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4"/>
    <x v="0"/>
    <x v="4"/>
    <m/>
    <m/>
    <s v=" 17,79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5"/>
    <x v="0"/>
    <x v="4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s v="1678"/>
    <s v="ＮＥＸＴ　ＦＵＮＤＳ　インド株式指数・Ｎｉｆｔｙ　５０連動型上場投信"/>
    <s v="特定"/>
    <e v="#VALUE!"/>
    <m/>
    <e v="#VALUE!"/>
    <m/>
    <s v="●ﾔﾌｰﾌｧｲﾅﾝｽの現在値"/>
    <m/>
    <m/>
    <m/>
    <m/>
    <m/>
    <n v="112370.2"/>
    <m/>
    <n v="11267"/>
    <n v="0.11144058743936888"/>
    <m/>
    <m/>
    <x v="4"/>
    <x v="4"/>
    <s v="新興国"/>
    <s v="インド"/>
    <s v="01 日本円"/>
  </r>
  <r>
    <m/>
    <x v="0"/>
    <n v="236"/>
    <x v="0"/>
    <x v="4"/>
    <m/>
    <m/>
    <n v="167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7"/>
    <x v="0"/>
    <x v="4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8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9"/>
    <x v="0"/>
    <x v="4"/>
    <m/>
    <m/>
    <s v="112,370.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0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1"/>
    <x v="0"/>
    <x v="4"/>
    <m/>
    <m/>
    <s v=" 11,267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2"/>
    <x v="0"/>
    <x v="4"/>
    <m/>
    <m/>
    <s v="ＣＤＳ"/>
    <m/>
    <m/>
    <m/>
    <m/>
    <m/>
    <m/>
    <m/>
    <m/>
    <m/>
    <m/>
    <m/>
    <m/>
    <m/>
    <m/>
    <m/>
    <m/>
    <m/>
    <m/>
    <m/>
    <m/>
    <s v="2169"/>
    <s v="ＣＤＳ"/>
    <s v="特定"/>
    <e v="#VALUE!"/>
    <m/>
    <e v="#VALUE!"/>
    <m/>
    <s v="●ﾔﾌｰﾌｧｲﾅﾝｽの現在値"/>
    <m/>
    <m/>
    <m/>
    <m/>
    <m/>
    <n v="11298"/>
    <m/>
    <n v="3248"/>
    <n v="0.40347826086956523"/>
    <m/>
    <m/>
    <x v="4"/>
    <x v="4"/>
    <s v="サービス"/>
    <s v="サービス"/>
    <s v="01 日本円"/>
  </r>
  <r>
    <m/>
    <x v="0"/>
    <n v="243"/>
    <x v="0"/>
    <x v="4"/>
    <m/>
    <m/>
    <n v="216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4"/>
    <x v="0"/>
    <x v="4"/>
    <m/>
    <m/>
    <s v="ＣＤＳ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5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6"/>
    <x v="0"/>
    <x v="4"/>
    <m/>
    <m/>
    <s v="11,2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7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8"/>
    <x v="0"/>
    <x v="4"/>
    <m/>
    <m/>
    <s v=" 3,2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9"/>
    <x v="0"/>
    <x v="4"/>
    <m/>
    <m/>
    <s v="日本ケアサプライ"/>
    <m/>
    <m/>
    <m/>
    <m/>
    <m/>
    <m/>
    <m/>
    <m/>
    <m/>
    <m/>
    <m/>
    <m/>
    <m/>
    <m/>
    <m/>
    <m/>
    <m/>
    <m/>
    <m/>
    <m/>
    <s v="2393"/>
    <s v="日本ケアサプライ"/>
    <s v="特定"/>
    <e v="#VALUE!"/>
    <m/>
    <e v="#VALUE!"/>
    <m/>
    <s v="●ﾔﾌｰﾌｧｲﾅﾝｽの現在値"/>
    <m/>
    <m/>
    <m/>
    <m/>
    <m/>
    <n v="18070"/>
    <m/>
    <n v="1586"/>
    <n v="9.6214511041009462E-2"/>
    <m/>
    <m/>
    <x v="4"/>
    <x v="4"/>
    <s v="サービス"/>
    <s v="サービス"/>
    <s v="01 日本円"/>
  </r>
  <r>
    <m/>
    <x v="0"/>
    <n v="250"/>
    <x v="0"/>
    <x v="4"/>
    <m/>
    <m/>
    <n v="239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1"/>
    <x v="0"/>
    <x v="4"/>
    <m/>
    <m/>
    <s v="日本ケアサプライ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2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3"/>
    <x v="0"/>
    <x v="4"/>
    <m/>
    <m/>
    <s v="18,07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4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5"/>
    <x v="0"/>
    <x v="4"/>
    <m/>
    <m/>
    <s v=" 1,58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6"/>
    <x v="0"/>
    <x v="4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s v="2511"/>
    <s v="ＮＦ外債ヘッジ無"/>
    <s v="特定"/>
    <e v="#VALUE!"/>
    <m/>
    <e v="#VALUE!"/>
    <m/>
    <s v="●ﾔﾌｰﾌｧｲﾅﾝｽの現在値"/>
    <m/>
    <m/>
    <m/>
    <m/>
    <m/>
    <n v="12702.3"/>
    <m/>
    <n v="-414"/>
    <n v="-3.1563779419500927E-2"/>
    <m/>
    <m/>
    <x v="1"/>
    <x v="5"/>
    <s v="債券"/>
    <s v="外国債"/>
    <s v="01 日本円"/>
  </r>
  <r>
    <m/>
    <x v="0"/>
    <n v="257"/>
    <x v="0"/>
    <x v="4"/>
    <m/>
    <m/>
    <n v="251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8"/>
    <x v="0"/>
    <x v="4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9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0"/>
    <x v="0"/>
    <x v="4"/>
    <m/>
    <m/>
    <s v="12,702.3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1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2"/>
    <x v="0"/>
    <x v="4"/>
    <m/>
    <m/>
    <s v="-41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3"/>
    <x v="0"/>
    <x v="4"/>
    <m/>
    <m/>
    <s v="東証マザーズＥＴＦ"/>
    <m/>
    <m/>
    <m/>
    <m/>
    <m/>
    <m/>
    <m/>
    <m/>
    <m/>
    <m/>
    <m/>
    <m/>
    <m/>
    <m/>
    <m/>
    <m/>
    <m/>
    <m/>
    <m/>
    <m/>
    <s v="2516"/>
    <s v="東証マザーズＥＴＦ"/>
    <s v="特定"/>
    <e v="#VALUE!"/>
    <m/>
    <e v="#VALUE!"/>
    <m/>
    <s v="●ﾔﾌｰﾌｧｲﾅﾝｽの現在値"/>
    <m/>
    <m/>
    <m/>
    <m/>
    <m/>
    <n v="20550.400000000001"/>
    <m/>
    <n v="-12471"/>
    <n v="-0.37766418140963132"/>
    <m/>
    <m/>
    <x v="4"/>
    <x v="4"/>
    <s v="指数"/>
    <s v="マザーズ指数"/>
    <s v="01 日本円"/>
  </r>
  <r>
    <m/>
    <x v="0"/>
    <n v="264"/>
    <x v="0"/>
    <x v="4"/>
    <m/>
    <m/>
    <n v="251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5"/>
    <x v="0"/>
    <x v="4"/>
    <m/>
    <m/>
    <s v="東証マザーズ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6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7"/>
    <x v="0"/>
    <x v="4"/>
    <m/>
    <m/>
    <s v="20,550.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8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9"/>
    <x v="0"/>
    <x v="4"/>
    <m/>
    <m/>
    <s v="-12,47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0"/>
    <x v="0"/>
    <x v="4"/>
    <m/>
    <m/>
    <s v="Ｏｎｅ　ＥＴＦ　東証ＲＥＩＴ指数"/>
    <m/>
    <m/>
    <m/>
    <m/>
    <m/>
    <m/>
    <m/>
    <m/>
    <m/>
    <m/>
    <m/>
    <m/>
    <m/>
    <m/>
    <m/>
    <m/>
    <m/>
    <m/>
    <m/>
    <m/>
    <s v="2556"/>
    <s v="ＯＮＥＥＴＦ東証ＲＥＩＴ"/>
    <s v="特定"/>
    <e v="#VALUE!"/>
    <m/>
    <e v="#VALUE!"/>
    <m/>
    <s v="●ﾔﾌｰﾌｧｲﾅﾝｽの現在値"/>
    <m/>
    <m/>
    <m/>
    <m/>
    <m/>
    <n v="60155.5"/>
    <m/>
    <n v="7176"/>
    <n v="0.13544861691786445"/>
    <m/>
    <m/>
    <x v="4"/>
    <x v="4"/>
    <s v="不動産"/>
    <s v="Jリート"/>
    <s v="01 日本円"/>
  </r>
  <r>
    <m/>
    <x v="0"/>
    <n v="271"/>
    <x v="0"/>
    <x v="4"/>
    <m/>
    <m/>
    <n v="25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2"/>
    <x v="0"/>
    <x v="4"/>
    <m/>
    <m/>
    <s v="Ｏｎｅ　ＥＴＦ　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3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4"/>
    <x v="0"/>
    <x v="4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5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6"/>
    <x v="0"/>
    <x v="4"/>
    <m/>
    <m/>
    <s v=" 7,17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7"/>
    <x v="0"/>
    <x v="4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s v="2558"/>
    <s v="ＭＡＸＩＳ米国株式（Ｓ＆Ｐ５００）上場投信"/>
    <s v="特定"/>
    <e v="#VALUE!"/>
    <m/>
    <e v="#VALUE!"/>
    <m/>
    <s v="●ﾔﾌｰﾌｧｲﾅﾝｽの現在値"/>
    <m/>
    <m/>
    <m/>
    <m/>
    <m/>
    <n v="56940"/>
    <m/>
    <n v="17848"/>
    <n v="0.45656400286503634"/>
    <m/>
    <m/>
    <x v="4"/>
    <x v="4"/>
    <s v="指数"/>
    <s v="SP500指数"/>
    <s v="01 日本円"/>
  </r>
  <r>
    <m/>
    <x v="0"/>
    <n v="278"/>
    <x v="0"/>
    <x v="4"/>
    <m/>
    <m/>
    <n v="255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9"/>
    <x v="0"/>
    <x v="4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0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1"/>
    <x v="0"/>
    <x v="4"/>
    <m/>
    <m/>
    <s v="56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2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3"/>
    <x v="0"/>
    <x v="4"/>
    <m/>
    <m/>
    <s v=" 17,8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4"/>
    <x v="0"/>
    <x v="4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s v="2559"/>
    <s v="ＭＡＸＩＳ全世界株式（オール・カントリー）上場投信"/>
    <s v="特定"/>
    <e v="#VALUE!"/>
    <m/>
    <e v="#VALUE!"/>
    <m/>
    <s v="●ﾔﾌｰﾌｧｲﾅﾝｽの現在値"/>
    <m/>
    <m/>
    <m/>
    <m/>
    <m/>
    <n v="26160"/>
    <m/>
    <n v="10800"/>
    <n v="0.703125"/>
    <m/>
    <m/>
    <x v="4"/>
    <x v="4"/>
    <s v="指数"/>
    <s v="全世界指数"/>
    <s v="01 日本円"/>
  </r>
  <r>
    <m/>
    <x v="0"/>
    <n v="285"/>
    <x v="0"/>
    <x v="4"/>
    <m/>
    <m/>
    <n v="25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6"/>
    <x v="0"/>
    <x v="4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7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8"/>
    <x v="0"/>
    <x v="4"/>
    <m/>
    <m/>
    <s v="26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9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0"/>
    <x v="0"/>
    <x v="4"/>
    <m/>
    <m/>
    <s v=" 10,8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1"/>
    <x v="0"/>
    <x v="4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s v="2621"/>
    <s v="ｉＳ米国債二十ヘジ"/>
    <s v="特定"/>
    <e v="#VALUE!"/>
    <m/>
    <e v="#VALUE!"/>
    <m/>
    <s v="●ﾔﾌｰﾌｧｲﾅﾝｽの現在値"/>
    <m/>
    <m/>
    <m/>
    <m/>
    <m/>
    <n v="39330"/>
    <m/>
    <n v="-798"/>
    <n v="-1.9886363636363636E-2"/>
    <m/>
    <m/>
    <x v="1"/>
    <x v="5"/>
    <s v="債券"/>
    <s v="米国債"/>
    <s v="01 日本円"/>
  </r>
  <r>
    <m/>
    <x v="0"/>
    <n v="292"/>
    <x v="0"/>
    <x v="4"/>
    <m/>
    <m/>
    <n v="262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3"/>
    <x v="0"/>
    <x v="4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4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5"/>
    <x v="0"/>
    <x v="4"/>
    <m/>
    <m/>
    <s v="39,3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6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7"/>
    <x v="0"/>
    <x v="4"/>
    <m/>
    <m/>
    <s v="-7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8"/>
    <x v="0"/>
    <x v="4"/>
    <m/>
    <m/>
    <s v="旭化成"/>
    <m/>
    <m/>
    <m/>
    <m/>
    <m/>
    <m/>
    <m/>
    <m/>
    <m/>
    <m/>
    <m/>
    <m/>
    <m/>
    <m/>
    <m/>
    <m/>
    <m/>
    <m/>
    <m/>
    <m/>
    <s v="3407"/>
    <s v="旭化成"/>
    <s v="特定"/>
    <e v="#VALUE!"/>
    <m/>
    <e v="#VALUE!"/>
    <m/>
    <s v="●ﾔﾌｰﾌｧｲﾅﾝｽの現在値"/>
    <m/>
    <m/>
    <m/>
    <m/>
    <m/>
    <n v="25325"/>
    <m/>
    <n v="6225"/>
    <n v="0.32591623036649214"/>
    <m/>
    <m/>
    <x v="4"/>
    <x v="4"/>
    <s v="化学"/>
    <s v="化学"/>
    <s v="01 日本円"/>
  </r>
  <r>
    <m/>
    <x v="0"/>
    <n v="299"/>
    <x v="0"/>
    <x v="4"/>
    <m/>
    <m/>
    <n v="340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0"/>
    <x v="0"/>
    <x v="4"/>
    <m/>
    <m/>
    <s v="旭化成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1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2"/>
    <x v="0"/>
    <x v="4"/>
    <m/>
    <m/>
    <s v="25,3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3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4"/>
    <x v="0"/>
    <x v="4"/>
    <m/>
    <m/>
    <s v=" 6,2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5"/>
    <x v="0"/>
    <x v="4"/>
    <m/>
    <m/>
    <s v="自重堂"/>
    <m/>
    <m/>
    <m/>
    <m/>
    <m/>
    <m/>
    <m/>
    <m/>
    <m/>
    <m/>
    <m/>
    <m/>
    <m/>
    <m/>
    <m/>
    <m/>
    <m/>
    <m/>
    <m/>
    <m/>
    <s v="3597"/>
    <s v="自重堂"/>
    <s v="特定"/>
    <e v="#VALUE!"/>
    <m/>
    <e v="#VALUE!"/>
    <m/>
    <s v="●ﾔﾌｰﾌｧｲﾅﾝｽの現在値"/>
    <m/>
    <m/>
    <m/>
    <m/>
    <m/>
    <n v="46130"/>
    <m/>
    <n v="4305"/>
    <n v="0.10292887029288703"/>
    <m/>
    <m/>
    <x v="4"/>
    <x v="4"/>
    <s v="製造業"/>
    <s v="製造業・繊維製品"/>
    <s v="01 日本円"/>
  </r>
  <r>
    <m/>
    <x v="0"/>
    <n v="306"/>
    <x v="0"/>
    <x v="4"/>
    <m/>
    <m/>
    <n v="359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7"/>
    <x v="0"/>
    <x v="4"/>
    <m/>
    <m/>
    <s v="自重堂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8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9"/>
    <x v="0"/>
    <x v="4"/>
    <m/>
    <m/>
    <s v="46,1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0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1"/>
    <x v="0"/>
    <x v="4"/>
    <m/>
    <m/>
    <s v=" 4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2"/>
    <x v="0"/>
    <x v="4"/>
    <m/>
    <m/>
    <s v="プロシップ"/>
    <m/>
    <m/>
    <m/>
    <m/>
    <m/>
    <m/>
    <m/>
    <m/>
    <m/>
    <m/>
    <m/>
    <m/>
    <m/>
    <m/>
    <m/>
    <m/>
    <m/>
    <m/>
    <m/>
    <m/>
    <s v="3763"/>
    <s v="プロシップ"/>
    <s v="特定"/>
    <e v="#VALUE!"/>
    <m/>
    <e v="#VALUE!"/>
    <m/>
    <s v="●ﾔﾌｰﾌｧｲﾅﾝｽの現在値"/>
    <m/>
    <m/>
    <m/>
    <m/>
    <m/>
    <n v="11560"/>
    <m/>
    <n v="3008"/>
    <n v="0.3517305893358279"/>
    <m/>
    <m/>
    <x v="4"/>
    <x v="4"/>
    <s v="情報・通信"/>
    <s v="情報・通信"/>
    <s v="01 日本円"/>
  </r>
  <r>
    <m/>
    <x v="0"/>
    <n v="313"/>
    <x v="0"/>
    <x v="4"/>
    <m/>
    <m/>
    <n v="376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4"/>
    <x v="0"/>
    <x v="4"/>
    <m/>
    <m/>
    <s v="プロシッ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5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6"/>
    <x v="0"/>
    <x v="4"/>
    <m/>
    <m/>
    <s v="11,5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7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8"/>
    <x v="0"/>
    <x v="4"/>
    <m/>
    <m/>
    <s v=" 3,00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9"/>
    <x v="0"/>
    <x v="4"/>
    <m/>
    <m/>
    <s v="インテージホールディングス"/>
    <m/>
    <m/>
    <m/>
    <m/>
    <m/>
    <m/>
    <m/>
    <m/>
    <m/>
    <m/>
    <m/>
    <m/>
    <m/>
    <m/>
    <m/>
    <m/>
    <m/>
    <m/>
    <m/>
    <m/>
    <s v="4326"/>
    <s v="インテージホールディングス"/>
    <s v="特定"/>
    <e v="#VALUE!"/>
    <m/>
    <e v="#VALUE!"/>
    <m/>
    <s v="●ﾔﾌｰﾌｧｲﾅﾝｽの現在値"/>
    <m/>
    <m/>
    <m/>
    <m/>
    <m/>
    <n v="33231"/>
    <m/>
    <n v="18658"/>
    <n v="1.2803129074315516"/>
    <m/>
    <m/>
    <x v="4"/>
    <x v="4"/>
    <s v="情報・通信"/>
    <s v="情報・通信"/>
    <s v="01 日本円"/>
  </r>
  <r>
    <m/>
    <x v="0"/>
    <n v="320"/>
    <x v="0"/>
    <x v="4"/>
    <m/>
    <m/>
    <n v="432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1"/>
    <x v="0"/>
    <x v="4"/>
    <m/>
    <m/>
    <s v="インテージホールディング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2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3"/>
    <x v="0"/>
    <x v="4"/>
    <m/>
    <m/>
    <s v="33,2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4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5"/>
    <x v="0"/>
    <x v="4"/>
    <m/>
    <m/>
    <s v=" 18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6"/>
    <x v="0"/>
    <x v="4"/>
    <m/>
    <m/>
    <s v="日本エス・エイチ・エル"/>
    <m/>
    <m/>
    <m/>
    <m/>
    <m/>
    <m/>
    <m/>
    <m/>
    <m/>
    <m/>
    <m/>
    <m/>
    <m/>
    <m/>
    <m/>
    <m/>
    <m/>
    <m/>
    <m/>
    <m/>
    <s v="4327"/>
    <s v="日本エス・エイチ・エル"/>
    <s v="特定"/>
    <e v="#VALUE!"/>
    <m/>
    <e v="#VALUE!"/>
    <m/>
    <s v="●ﾔﾌｰﾌｧｲﾅﾝｽの現在値"/>
    <m/>
    <m/>
    <m/>
    <m/>
    <m/>
    <n v="25650"/>
    <m/>
    <n v="7866"/>
    <n v="0.44230769230769229"/>
    <m/>
    <m/>
    <x v="4"/>
    <x v="4"/>
    <s v="サービス"/>
    <s v="サービス"/>
    <s v="01 日本円"/>
  </r>
  <r>
    <m/>
    <x v="0"/>
    <n v="327"/>
    <x v="0"/>
    <x v="4"/>
    <m/>
    <m/>
    <n v="432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8"/>
    <x v="0"/>
    <x v="4"/>
    <m/>
    <m/>
    <s v="日本エス・エイチ・エル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9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0"/>
    <x v="0"/>
    <x v="4"/>
    <m/>
    <m/>
    <s v="25,6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1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2"/>
    <x v="0"/>
    <x v="4"/>
    <m/>
    <m/>
    <s v=" 7,86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3"/>
    <x v="0"/>
    <x v="4"/>
    <m/>
    <m/>
    <s v="ユー・エス・エス"/>
    <m/>
    <m/>
    <m/>
    <m/>
    <m/>
    <m/>
    <m/>
    <m/>
    <m/>
    <m/>
    <m/>
    <m/>
    <m/>
    <m/>
    <m/>
    <m/>
    <m/>
    <m/>
    <m/>
    <m/>
    <s v="4732"/>
    <s v="ユー・エス・エス"/>
    <s v="特定"/>
    <e v="#VALUE!"/>
    <m/>
    <e v="#VALUE!"/>
    <m/>
    <s v="●ﾔﾌｰﾌｧｲﾅﾝｽの現在値"/>
    <m/>
    <m/>
    <m/>
    <m/>
    <m/>
    <n v="17658"/>
    <m/>
    <n v="5220"/>
    <n v="0.41968162083936322"/>
    <m/>
    <m/>
    <x v="4"/>
    <x v="4"/>
    <s v="サービス"/>
    <s v="サービス"/>
    <s v="01 日本円"/>
  </r>
  <r>
    <m/>
    <x v="0"/>
    <n v="334"/>
    <x v="0"/>
    <x v="4"/>
    <m/>
    <m/>
    <n v="4732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5"/>
    <x v="0"/>
    <x v="4"/>
    <m/>
    <m/>
    <s v="ユー・エス・エ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6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7"/>
    <x v="0"/>
    <x v="4"/>
    <m/>
    <m/>
    <s v="17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8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9"/>
    <x v="0"/>
    <x v="4"/>
    <m/>
    <m/>
    <s v=" 5,2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0"/>
    <x v="0"/>
    <x v="4"/>
    <m/>
    <m/>
    <s v="ブリヂストン"/>
    <m/>
    <m/>
    <m/>
    <m/>
    <m/>
    <m/>
    <m/>
    <m/>
    <m/>
    <m/>
    <m/>
    <m/>
    <m/>
    <m/>
    <m/>
    <m/>
    <m/>
    <m/>
    <m/>
    <m/>
    <s v="5108"/>
    <s v="ブリヂストン"/>
    <s v="特定"/>
    <e v="#VALUE!"/>
    <m/>
    <e v="#VALUE!"/>
    <m/>
    <s v="●ﾔﾌｰﾌｧｲﾅﾝｽの現在値"/>
    <m/>
    <m/>
    <m/>
    <m/>
    <m/>
    <n v="21405"/>
    <m/>
    <n v="5605"/>
    <n v="0.35474683544303798"/>
    <m/>
    <m/>
    <x v="4"/>
    <x v="4"/>
    <s v="製造業"/>
    <s v="製造業・ゴム"/>
    <s v="01 日本円"/>
  </r>
  <r>
    <m/>
    <x v="0"/>
    <n v="341"/>
    <x v="0"/>
    <x v="4"/>
    <m/>
    <m/>
    <n v="510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2"/>
    <x v="0"/>
    <x v="4"/>
    <m/>
    <m/>
    <s v="ブリヂストン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3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4"/>
    <x v="0"/>
    <x v="4"/>
    <m/>
    <m/>
    <s v="21,4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5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6"/>
    <x v="0"/>
    <x v="4"/>
    <m/>
    <m/>
    <s v=" 5,6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7"/>
    <x v="0"/>
    <x v="4"/>
    <m/>
    <m/>
    <s v="アビスト"/>
    <m/>
    <m/>
    <m/>
    <m/>
    <m/>
    <m/>
    <m/>
    <m/>
    <m/>
    <m/>
    <m/>
    <m/>
    <m/>
    <m/>
    <m/>
    <m/>
    <m/>
    <m/>
    <m/>
    <m/>
    <s v="6087"/>
    <s v="アビスト"/>
    <s v="特定"/>
    <e v="#VALUE!"/>
    <m/>
    <e v="#VALUE!"/>
    <m/>
    <s v="●ﾔﾌｰﾌｧｲﾅﾝｽの現在値"/>
    <m/>
    <m/>
    <m/>
    <m/>
    <m/>
    <n v="17250"/>
    <m/>
    <n v="7500"/>
    <n v="0.76923076923076927"/>
    <m/>
    <m/>
    <x v="4"/>
    <x v="4"/>
    <s v="サービス"/>
    <s v="サービス"/>
    <s v="01 日本円"/>
  </r>
  <r>
    <m/>
    <x v="0"/>
    <n v="348"/>
    <x v="0"/>
    <x v="4"/>
    <m/>
    <m/>
    <n v="608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9"/>
    <x v="0"/>
    <x v="4"/>
    <m/>
    <m/>
    <s v="アビスト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0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1"/>
    <x v="0"/>
    <x v="4"/>
    <m/>
    <m/>
    <s v="17,2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2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3"/>
    <x v="0"/>
    <x v="4"/>
    <m/>
    <m/>
    <s v=" 7,5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4"/>
    <x v="0"/>
    <x v="4"/>
    <m/>
    <m/>
    <s v="アマダ"/>
    <m/>
    <m/>
    <m/>
    <m/>
    <m/>
    <m/>
    <m/>
    <m/>
    <m/>
    <m/>
    <m/>
    <m/>
    <m/>
    <m/>
    <m/>
    <m/>
    <m/>
    <m/>
    <m/>
    <m/>
    <s v="6113"/>
    <s v="アマダ"/>
    <s v="特定"/>
    <e v="#VALUE!"/>
    <m/>
    <e v="#VALUE!"/>
    <m/>
    <s v="●ﾔﾌｰﾌｧｲﾅﾝｽの現在値"/>
    <m/>
    <m/>
    <m/>
    <m/>
    <m/>
    <n v="12519"/>
    <m/>
    <n v="2431"/>
    <n v="0.24097938144329897"/>
    <m/>
    <m/>
    <x v="4"/>
    <x v="4"/>
    <s v="製造業"/>
    <s v="製造業・機械"/>
    <s v="01 日本円"/>
  </r>
  <r>
    <m/>
    <x v="0"/>
    <n v="355"/>
    <x v="0"/>
    <x v="4"/>
    <m/>
    <m/>
    <n v="611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6"/>
    <x v="0"/>
    <x v="4"/>
    <m/>
    <m/>
    <s v="アマ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7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8"/>
    <x v="0"/>
    <x v="4"/>
    <m/>
    <m/>
    <s v="12,51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9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0"/>
    <x v="0"/>
    <x v="4"/>
    <m/>
    <m/>
    <s v=" 2,4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1"/>
    <x v="0"/>
    <x v="4"/>
    <m/>
    <m/>
    <s v="小松製作所"/>
    <m/>
    <m/>
    <m/>
    <m/>
    <m/>
    <m/>
    <m/>
    <m/>
    <m/>
    <m/>
    <m/>
    <m/>
    <m/>
    <m/>
    <m/>
    <m/>
    <m/>
    <m/>
    <m/>
    <m/>
    <s v="6301"/>
    <s v="小松製作所"/>
    <s v="特定"/>
    <e v="#VALUE!"/>
    <m/>
    <e v="#VALUE!"/>
    <m/>
    <s v="●ﾔﾌｰﾌｧｲﾅﾝｽの現在値"/>
    <m/>
    <m/>
    <m/>
    <m/>
    <m/>
    <n v="13575"/>
    <m/>
    <n v="5000"/>
    <n v="0.58309037900874638"/>
    <m/>
    <m/>
    <x v="4"/>
    <x v="4"/>
    <s v="製造業"/>
    <s v="製造業・機械"/>
    <s v="01 日本円"/>
  </r>
  <r>
    <m/>
    <x v="0"/>
    <n v="362"/>
    <x v="0"/>
    <x v="4"/>
    <m/>
    <m/>
    <n v="630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3"/>
    <x v="0"/>
    <x v="4"/>
    <m/>
    <m/>
    <s v="小松製作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4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5"/>
    <x v="0"/>
    <x v="4"/>
    <m/>
    <m/>
    <s v="13,57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6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7"/>
    <x v="0"/>
    <x v="4"/>
    <m/>
    <m/>
    <s v=" 5,0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8"/>
    <x v="0"/>
    <x v="4"/>
    <m/>
    <m/>
    <s v="ニホンフラッシュ"/>
    <m/>
    <m/>
    <m/>
    <m/>
    <m/>
    <m/>
    <m/>
    <m/>
    <m/>
    <m/>
    <m/>
    <m/>
    <m/>
    <m/>
    <m/>
    <m/>
    <m/>
    <m/>
    <m/>
    <m/>
    <s v="7820"/>
    <s v="ニホンフラッシュ"/>
    <s v="特定"/>
    <e v="#VALUE!"/>
    <m/>
    <e v="#VALUE!"/>
    <m/>
    <s v="●ﾔﾌｰﾌｧｲﾅﾝｽの現在値"/>
    <m/>
    <m/>
    <m/>
    <m/>
    <m/>
    <n v="8224"/>
    <m/>
    <n v="1160"/>
    <n v="0.16421291053227632"/>
    <m/>
    <m/>
    <x v="4"/>
    <x v="4"/>
    <s v="製造業"/>
    <s v="製造業・その他製品"/>
    <s v="01 日本円"/>
  </r>
  <r>
    <m/>
    <x v="0"/>
    <n v="369"/>
    <x v="0"/>
    <x v="4"/>
    <m/>
    <m/>
    <n v="7820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0"/>
    <x v="0"/>
    <x v="4"/>
    <m/>
    <m/>
    <s v="ニホンフラッシュ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1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2"/>
    <x v="0"/>
    <x v="4"/>
    <m/>
    <m/>
    <s v="8,22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3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4"/>
    <x v="0"/>
    <x v="4"/>
    <m/>
    <m/>
    <s v=" 1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5"/>
    <x v="0"/>
    <x v="4"/>
    <m/>
    <m/>
    <s v="バルカー"/>
    <m/>
    <m/>
    <m/>
    <m/>
    <m/>
    <m/>
    <m/>
    <m/>
    <m/>
    <m/>
    <m/>
    <m/>
    <m/>
    <m/>
    <m/>
    <m/>
    <m/>
    <m/>
    <m/>
    <m/>
    <s v="7995"/>
    <s v="バルカー"/>
    <s v="特定"/>
    <e v="#VALUE!"/>
    <m/>
    <e v="#VALUE!"/>
    <m/>
    <s v="●ﾔﾌｰﾌｧｲﾅﾝｽの現在値"/>
    <m/>
    <m/>
    <m/>
    <m/>
    <m/>
    <n v="17745"/>
    <m/>
    <n v="4641"/>
    <n v="0.35416666666666669"/>
    <m/>
    <m/>
    <x v="4"/>
    <x v="4"/>
    <s v="化学"/>
    <s v="化学"/>
    <s v="01 日本円"/>
  </r>
  <r>
    <m/>
    <x v="0"/>
    <n v="376"/>
    <x v="0"/>
    <x v="4"/>
    <m/>
    <m/>
    <n v="799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7"/>
    <x v="0"/>
    <x v="4"/>
    <m/>
    <m/>
    <s v="バルカー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8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9"/>
    <x v="0"/>
    <x v="4"/>
    <m/>
    <m/>
    <s v="17,74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0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1"/>
    <x v="0"/>
    <x v="4"/>
    <m/>
    <m/>
    <s v=" 4,6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2"/>
    <x v="0"/>
    <x v="4"/>
    <m/>
    <m/>
    <s v="沖縄セルラー電話"/>
    <m/>
    <m/>
    <m/>
    <m/>
    <m/>
    <m/>
    <m/>
    <m/>
    <m/>
    <m/>
    <m/>
    <m/>
    <m/>
    <m/>
    <m/>
    <m/>
    <m/>
    <m/>
    <m/>
    <m/>
    <s v="9436"/>
    <s v="沖縄セルラー電話"/>
    <s v="特定"/>
    <e v="#VALUE!"/>
    <m/>
    <e v="#VALUE!"/>
    <m/>
    <s v="●ﾔﾌｰﾌｧｲﾅﾝｽの現在値"/>
    <m/>
    <m/>
    <m/>
    <m/>
    <m/>
    <n v="39360"/>
    <m/>
    <n v="9944"/>
    <n v="0.33804732118574926"/>
    <m/>
    <m/>
    <x v="4"/>
    <x v="4"/>
    <s v="通信"/>
    <s v="日本・通信"/>
    <s v="01 日本円"/>
  </r>
  <r>
    <m/>
    <x v="0"/>
    <n v="383"/>
    <x v="0"/>
    <x v="4"/>
    <m/>
    <m/>
    <n v="943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4"/>
    <x v="0"/>
    <x v="4"/>
    <m/>
    <m/>
    <s v="沖縄セルラー電話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5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6"/>
    <x v="0"/>
    <x v="4"/>
    <m/>
    <m/>
    <s v="39,3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7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8"/>
    <x v="0"/>
    <x v="4"/>
    <m/>
    <m/>
    <s v=" 9,94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9"/>
    <x v="0"/>
    <x v="4"/>
    <m/>
    <m/>
    <s v="ソフトバンクグループ"/>
    <m/>
    <m/>
    <m/>
    <m/>
    <m/>
    <m/>
    <m/>
    <m/>
    <m/>
    <m/>
    <m/>
    <m/>
    <m/>
    <m/>
    <m/>
    <m/>
    <m/>
    <m/>
    <m/>
    <m/>
    <s v="9984"/>
    <s v="ソフトバンクグループ"/>
    <s v="特定"/>
    <e v="#VALUE!"/>
    <m/>
    <e v="#VALUE!"/>
    <m/>
    <s v="●ﾔﾌｰﾌｧｲﾅﾝｽの現在値"/>
    <m/>
    <m/>
    <m/>
    <m/>
    <m/>
    <n v="19120"/>
    <m/>
    <n v="-7736"/>
    <n v="-0.2880548108430146"/>
    <m/>
    <m/>
    <x v="4"/>
    <x v="4"/>
    <s v="投資"/>
    <s v="投資"/>
    <s v="01 日本円"/>
  </r>
  <r>
    <m/>
    <x v="0"/>
    <n v="390"/>
    <x v="0"/>
    <x v="4"/>
    <m/>
    <m/>
    <n v="9984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1"/>
    <x v="0"/>
    <x v="4"/>
    <m/>
    <m/>
    <s v="ソフトバンクグルー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2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3"/>
    <x v="0"/>
    <x v="4"/>
    <m/>
    <m/>
    <s v="19,1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4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5"/>
    <x v="0"/>
    <x v="4"/>
    <m/>
    <m/>
    <s v="-7,73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6"/>
    <x v="0"/>
    <x v="4"/>
    <m/>
    <m/>
    <s v="蔵王産業"/>
    <m/>
    <m/>
    <m/>
    <m/>
    <m/>
    <m/>
    <m/>
    <m/>
    <m/>
    <m/>
    <m/>
    <m/>
    <m/>
    <m/>
    <m/>
    <m/>
    <m/>
    <m/>
    <m/>
    <m/>
    <s v="9986"/>
    <s v="蔵王産業"/>
    <s v="特定"/>
    <e v="#VALUE!"/>
    <m/>
    <e v="#VALUE!"/>
    <m/>
    <s v="●ﾔﾌｰﾌｧｲﾅﾝｽの現在値"/>
    <m/>
    <m/>
    <m/>
    <m/>
    <m/>
    <n v="33422"/>
    <m/>
    <n v="10489"/>
    <n v="0.45737583395107489"/>
    <m/>
    <m/>
    <x v="4"/>
    <x v="4"/>
    <s v="卸売業"/>
    <s v="卸売業"/>
    <s v="01 日本円"/>
  </r>
  <r>
    <m/>
    <x v="0"/>
    <n v="397"/>
    <x v="0"/>
    <x v="4"/>
    <m/>
    <m/>
    <n v="998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8"/>
    <x v="0"/>
    <x v="4"/>
    <m/>
    <m/>
    <s v="蔵王産業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9"/>
    <x v="0"/>
    <x v="4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0"/>
    <x v="0"/>
    <x v="4"/>
    <m/>
    <m/>
    <s v="33,42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1"/>
    <x v="0"/>
    <x v="4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2"/>
    <x v="0"/>
    <x v="4"/>
    <m/>
    <m/>
    <s v=" 10,48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1"/>
    <m/>
    <x v="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2">
  <r>
    <m/>
    <x v="0"/>
    <n v="1"/>
    <x v="0"/>
    <s v="20-楽天銀行"/>
    <s v="00-楽天銀行用"/>
    <s v="現預金"/>
    <s v="ここから1"/>
    <s v="ここから2"/>
    <s v="ここから3"/>
    <s v="ここから4"/>
    <s v="ここから5"/>
    <s v="ここから6"/>
    <s v="ここから7"/>
    <s v="ここから8"/>
    <s v="ここから9"/>
    <s v="ここから10"/>
    <s v="ここから11"/>
    <s v="ここから12"/>
    <s v="ここから13"/>
    <s v="ここから14"/>
    <s v="ここから15"/>
    <s v="ここから16"/>
    <s v="ここから17"/>
    <s v="ここから18"/>
    <m/>
    <m/>
    <s v="00-PP楽天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2"/>
    <x v="0"/>
    <s v="20-楽天銀行"/>
    <s v="●ここにコピペ→"/>
    <s v="現預金"/>
    <s v="楽天銀行普通預金残高"/>
    <n v="641868"/>
    <m/>
    <m/>
    <m/>
    <m/>
    <m/>
    <m/>
    <m/>
    <m/>
    <m/>
    <m/>
    <m/>
    <m/>
    <m/>
    <m/>
    <m/>
    <m/>
    <m/>
    <m/>
    <m/>
    <s v="楽天銀行・普通口座"/>
    <s v="楽天銀行・普通口座"/>
    <s v="現金"/>
    <m/>
    <m/>
    <m/>
    <m/>
    <m/>
    <m/>
    <m/>
    <m/>
    <m/>
    <m/>
    <n v="641868"/>
    <m/>
    <m/>
    <n v="0"/>
    <m/>
    <m/>
    <x v="1"/>
    <x v="1"/>
    <s v="現預金"/>
    <s v="現預金"/>
    <s v="01 日本円"/>
  </r>
  <r>
    <m/>
    <x v="0"/>
    <n v="3"/>
    <x v="0"/>
    <s v="20-楽天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"/>
    <x v="0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"/>
    <x v="0"/>
    <s v="02-楽天証券"/>
    <s v="●ここにコピペ→"/>
    <s v="現預金"/>
    <s v="預り金"/>
    <n v="175255"/>
    <m/>
    <m/>
    <s v=" "/>
    <s v=" "/>
    <s v=" "/>
    <m/>
    <m/>
    <m/>
    <m/>
    <m/>
    <m/>
    <m/>
    <m/>
    <m/>
    <m/>
    <m/>
    <m/>
    <m/>
    <m/>
    <s v="楽天証券・預り金"/>
    <s v="楽天証券・預り金"/>
    <s v="現金"/>
    <m/>
    <m/>
    <m/>
    <m/>
    <m/>
    <m/>
    <m/>
    <m/>
    <m/>
    <m/>
    <n v="175255"/>
    <m/>
    <m/>
    <n v="0"/>
    <m/>
    <m/>
    <x v="1"/>
    <x v="1"/>
    <s v="預り金"/>
    <s v="預り金"/>
    <s v="01 日本円"/>
  </r>
  <r>
    <m/>
    <x v="0"/>
    <n v="6"/>
    <x v="0"/>
    <s v="02-楽天証券"/>
    <m/>
    <s v="現預金"/>
    <s v="外貨預り金"/>
    <n v="713625"/>
    <m/>
    <m/>
    <m/>
    <m/>
    <m/>
    <m/>
    <m/>
    <m/>
    <m/>
    <m/>
    <m/>
    <m/>
    <m/>
    <m/>
    <m/>
    <m/>
    <m/>
    <m/>
    <m/>
    <s v="楽天証券・外貨預り金"/>
    <s v="楽天証券・外貨預り金"/>
    <s v="現金"/>
    <m/>
    <m/>
    <m/>
    <m/>
    <m/>
    <m/>
    <m/>
    <m/>
    <m/>
    <m/>
    <n v="713625"/>
    <m/>
    <m/>
    <n v="0"/>
    <m/>
    <m/>
    <x v="1"/>
    <x v="1"/>
    <s v="預り金"/>
    <s v="預り金"/>
    <s v="02 米ドル（円換算）"/>
  </r>
  <r>
    <m/>
    <x v="0"/>
    <n v="7"/>
    <x v="0"/>
    <s v="02-楽天証券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"/>
    <x v="0"/>
    <s v="02-楽天証券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"/>
    <x v="0"/>
    <s v="02-楽天証券"/>
    <s v="PP楽天証券用"/>
    <s v="右→"/>
    <s v="ここに↓1"/>
    <s v="ここに↓2"/>
    <s v="ここに↓3"/>
    <s v="ここに↓4"/>
    <s v="ここに↓5"/>
    <s v="ここに↓6"/>
    <s v="ここに↓7"/>
    <s v="ここに↓8"/>
    <s v="ここに↓9"/>
    <s v="ここに↓10"/>
    <s v="ここに↓11"/>
    <s v="ここに↓12"/>
    <s v="ここに↓13"/>
    <s v="ここに↓14"/>
    <s v="ここに↓15"/>
    <s v="ここに↓16"/>
    <s v="ここに↓17"/>
    <s v="ここに↓18"/>
    <m/>
    <m/>
    <s v="PP楽天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10"/>
    <x v="0"/>
    <s v="02-楽天証券"/>
    <s v="●ここにコピペ→→→→→"/>
    <m/>
    <s v="国内株式"/>
    <n v="1540"/>
    <s v="純金上場信託"/>
    <s v="特定"/>
    <n v="1"/>
    <s v="株"/>
    <n v="5900"/>
    <s v="円"/>
    <n v="6358"/>
    <s v="円"/>
    <m/>
    <m/>
    <n v="-11"/>
    <s v="円"/>
    <n v="6358"/>
    <s v="-"/>
    <n v="458"/>
    <n v="7.76"/>
    <m/>
    <m/>
    <s v="国内株式"/>
    <s v="1540"/>
    <s v="純金上場信託"/>
    <s v="特定"/>
    <n v="1"/>
    <s v="株"/>
    <n v="5900"/>
    <s v="円"/>
    <n v="6358"/>
    <s v="円"/>
    <n v="0"/>
    <n v="0"/>
    <n v="-11"/>
    <s v="円"/>
    <n v="6358"/>
    <s v="-"/>
    <n v="458"/>
    <n v="7.7627118644067794E-2"/>
    <m/>
    <m/>
    <x v="3"/>
    <x v="3"/>
    <s v="ゴールド"/>
    <s v="国内・ゴールド"/>
    <s v="01 日本円"/>
  </r>
  <r>
    <m/>
    <x v="0"/>
    <n v="11"/>
    <x v="0"/>
    <s v="02-楽天証券"/>
    <s v="＜CSVファイルより＞"/>
    <m/>
    <s v="国内株式"/>
    <n v="1540"/>
    <s v="純金上場信託"/>
    <s v="NISA"/>
    <n v="20"/>
    <s v="株"/>
    <n v="5954"/>
    <s v="円"/>
    <n v="6358"/>
    <s v="円"/>
    <m/>
    <m/>
    <n v="-11"/>
    <s v="円"/>
    <n v="127160"/>
    <s v="-"/>
    <n v="8080"/>
    <n v="6.78"/>
    <m/>
    <m/>
    <s v="国内株式"/>
    <s v="1540"/>
    <s v="純金上場信託"/>
    <s v="NISA"/>
    <n v="20"/>
    <s v="株"/>
    <n v="5954"/>
    <s v="円"/>
    <n v="6358"/>
    <s v="円"/>
    <n v="0"/>
    <n v="0"/>
    <n v="-11"/>
    <s v="円"/>
    <n v="127160"/>
    <s v="-"/>
    <n v="8080"/>
    <n v="6.7853543836076585E-2"/>
    <m/>
    <m/>
    <x v="3"/>
    <x v="3"/>
    <s v="ゴールド"/>
    <s v="国内・ゴールド"/>
    <s v="01 日本円"/>
  </r>
  <r>
    <m/>
    <x v="0"/>
    <n v="12"/>
    <x v="0"/>
    <s v="02-楽天証券"/>
    <m/>
    <m/>
    <s v="国内株式"/>
    <n v="1541"/>
    <s v="純プラチナ上場信託"/>
    <s v="特定"/>
    <n v="6"/>
    <s v="株"/>
    <n v="3270"/>
    <s v="円"/>
    <n v="3560"/>
    <s v="円"/>
    <m/>
    <m/>
    <n v="45"/>
    <s v="円"/>
    <n v="21360"/>
    <s v="-"/>
    <n v="1740"/>
    <n v="8.86"/>
    <m/>
    <m/>
    <s v="国内株式"/>
    <s v="1541"/>
    <s v="純プラチナ上場信託"/>
    <s v="特定"/>
    <n v="6"/>
    <s v="株"/>
    <n v="3270"/>
    <s v="円"/>
    <n v="3560"/>
    <s v="円"/>
    <n v="0"/>
    <n v="0"/>
    <n v="45"/>
    <s v="円"/>
    <n v="21360"/>
    <s v="-"/>
    <n v="1740"/>
    <n v="8.8685015290519878E-2"/>
    <m/>
    <m/>
    <x v="3"/>
    <x v="3"/>
    <s v="プラチナ"/>
    <s v="国内・プラチナ"/>
    <s v="01 日本円"/>
  </r>
  <r>
    <m/>
    <x v="0"/>
    <n v="13"/>
    <x v="0"/>
    <s v="02-楽天証券"/>
    <m/>
    <m/>
    <s v="国内株式"/>
    <n v="1615"/>
    <s v="ＮＦ銀行業"/>
    <s v="特定"/>
    <n v="600"/>
    <s v="株"/>
    <n v="168"/>
    <s v="円"/>
    <n v="164.5"/>
    <s v="円"/>
    <m/>
    <m/>
    <n v="3.1"/>
    <s v="円"/>
    <n v="98700"/>
    <s v="-"/>
    <n v="-2100"/>
    <n v="-2.08"/>
    <m/>
    <m/>
    <s v="国内株式"/>
    <s v="1615"/>
    <s v="ＮＦ銀行業"/>
    <s v="特定"/>
    <n v="600"/>
    <s v="株"/>
    <n v="168"/>
    <s v="円"/>
    <n v="164.5"/>
    <s v="円"/>
    <n v="0"/>
    <n v="0"/>
    <n v="3.1"/>
    <s v="円"/>
    <n v="98700"/>
    <s v="-"/>
    <n v="-2100"/>
    <n v="-2.0833333333333332E-2"/>
    <m/>
    <m/>
    <x v="4"/>
    <x v="4"/>
    <s v="金融"/>
    <s v="銀行業"/>
    <s v="01 日本円"/>
  </r>
  <r>
    <m/>
    <x v="0"/>
    <n v="14"/>
    <x v="0"/>
    <s v="02-楽天証券"/>
    <m/>
    <m/>
    <s v="国内株式"/>
    <n v="1659"/>
    <s v="ＩＳ米国リートＥＴＦ"/>
    <s v="特定"/>
    <n v="100"/>
    <s v="株"/>
    <n v="1456.97"/>
    <s v="円"/>
    <n v="2621"/>
    <s v="円"/>
    <m/>
    <m/>
    <n v="6"/>
    <s v="円"/>
    <n v="262100"/>
    <s v="-"/>
    <n v="116403"/>
    <n v="79.89"/>
    <m/>
    <m/>
    <s v="国内株式"/>
    <s v="1659"/>
    <s v="ＩＳ米国リートＥＴＦ"/>
    <s v="特定"/>
    <n v="100"/>
    <s v="株"/>
    <n v="1456.97"/>
    <s v="円"/>
    <n v="2621"/>
    <s v="円"/>
    <n v="0"/>
    <n v="0"/>
    <n v="6"/>
    <s v="円"/>
    <n v="262100"/>
    <s v="-"/>
    <n v="116403"/>
    <n v="0.79893889373151128"/>
    <m/>
    <m/>
    <x v="4"/>
    <x v="4"/>
    <s v="不動産"/>
    <s v="米国・リート"/>
    <s v="01 日本円"/>
  </r>
  <r>
    <m/>
    <x v="0"/>
    <n v="15"/>
    <x v="0"/>
    <s v="02-楽天証券"/>
    <m/>
    <m/>
    <s v="国内株式"/>
    <n v="1659"/>
    <s v="ＩＳ米国リートＥＴＦ"/>
    <s v="NISA"/>
    <n v="1"/>
    <s v="株"/>
    <n v="1454"/>
    <s v="円"/>
    <n v="2621"/>
    <s v="円"/>
    <m/>
    <m/>
    <n v="6"/>
    <s v="円"/>
    <n v="2621"/>
    <s v="-"/>
    <n v="1167"/>
    <n v="80.260000000000005"/>
    <m/>
    <m/>
    <s v="国内株式"/>
    <s v="1659"/>
    <s v="ＩＳ米国リートＥＴＦ"/>
    <s v="NISA"/>
    <n v="1"/>
    <s v="株"/>
    <n v="1454"/>
    <s v="円"/>
    <n v="2621"/>
    <s v="円"/>
    <n v="0"/>
    <n v="0"/>
    <n v="6"/>
    <s v="円"/>
    <n v="2621"/>
    <s v="-"/>
    <n v="1167"/>
    <n v="0.80261348005502064"/>
    <m/>
    <m/>
    <x v="4"/>
    <x v="4"/>
    <s v="不動産"/>
    <s v="米国・リート"/>
    <s v="01 日本円"/>
  </r>
  <r>
    <m/>
    <x v="0"/>
    <n v="16"/>
    <x v="0"/>
    <s v="02-楽天証券"/>
    <m/>
    <m/>
    <s v="国内株式"/>
    <n v="1678"/>
    <s v="ＮＦインド株"/>
    <s v="NISA"/>
    <n v="100"/>
    <s v="株"/>
    <n v="247.8"/>
    <s v="円"/>
    <n v="235.3"/>
    <s v="円"/>
    <m/>
    <m/>
    <n v="7.5"/>
    <s v="円"/>
    <n v="23530"/>
    <s v="-"/>
    <n v="-1250"/>
    <n v="-5.04"/>
    <m/>
    <m/>
    <s v="国内株式"/>
    <s v="1678"/>
    <s v="ＮＥＸＴ　ＦＵＮＤＳ　インド株式指数・Ｎｉｆｔｙ　５０連動型上場投信"/>
    <s v="NISA"/>
    <n v="100"/>
    <s v="株"/>
    <n v="247.8"/>
    <s v="円"/>
    <n v="235.3"/>
    <s v="円"/>
    <n v="0"/>
    <n v="0"/>
    <n v="7.5"/>
    <s v="円"/>
    <n v="23530"/>
    <s v="-"/>
    <n v="-1250"/>
    <n v="-5.0443906376109765E-2"/>
    <m/>
    <m/>
    <x v="4"/>
    <x v="4"/>
    <s v="新興国"/>
    <s v="インド"/>
    <s v="01 日本円"/>
  </r>
  <r>
    <m/>
    <x v="0"/>
    <n v="17"/>
    <x v="0"/>
    <s v="02-楽天証券"/>
    <m/>
    <m/>
    <s v="国内株式"/>
    <n v="9142"/>
    <s v="九州旅客鉄道"/>
    <s v="NISA"/>
    <n v="100"/>
    <s v="株"/>
    <n v="2137"/>
    <s v="円"/>
    <n v="2385"/>
    <s v="円"/>
    <m/>
    <m/>
    <n v="53"/>
    <s v="円"/>
    <n v="238500"/>
    <s v="-"/>
    <n v="24800"/>
    <n v="11.6"/>
    <m/>
    <m/>
    <s v="国内株式"/>
    <s v="9142"/>
    <s v="九州旅客鉄道"/>
    <s v="NISA"/>
    <n v="100"/>
    <s v="株"/>
    <n v="2137"/>
    <s v="円"/>
    <n v="2385"/>
    <s v="円"/>
    <n v="0"/>
    <n v="0"/>
    <n v="53"/>
    <s v="円"/>
    <n v="238500"/>
    <s v="-"/>
    <n v="24800"/>
    <n v="0.11605053813757604"/>
    <m/>
    <m/>
    <x v="4"/>
    <x v="4"/>
    <s v="観光"/>
    <s v="鉄道"/>
    <s v="01 日本円"/>
  </r>
  <r>
    <m/>
    <x v="0"/>
    <n v="18"/>
    <x v="0"/>
    <s v="02-楽天証券"/>
    <m/>
    <m/>
    <s v="国内株式"/>
    <n v="9202"/>
    <s v="ＡＮＡホールディングス"/>
    <s v="NISA"/>
    <n v="100"/>
    <s v="株"/>
    <n v="2191"/>
    <s v="円"/>
    <n v="2370.5"/>
    <s v="円"/>
    <m/>
    <m/>
    <n v="41"/>
    <s v="円"/>
    <n v="237050"/>
    <s v="-"/>
    <n v="17950"/>
    <n v="8.19"/>
    <m/>
    <m/>
    <s v="国内株式"/>
    <s v="9202"/>
    <s v="ＡＮＡホールディングス"/>
    <s v="NISA"/>
    <n v="100"/>
    <s v="株"/>
    <n v="2191"/>
    <s v="円"/>
    <n v="2370.5"/>
    <s v="円"/>
    <n v="0"/>
    <n v="0"/>
    <n v="41"/>
    <s v="円"/>
    <n v="237050"/>
    <s v="-"/>
    <n v="17950"/>
    <n v="8.1926061159287994E-2"/>
    <m/>
    <m/>
    <x v="4"/>
    <x v="4"/>
    <s v="観光"/>
    <s v="航空"/>
    <s v="01 日本円"/>
  </r>
  <r>
    <m/>
    <x v="0"/>
    <n v="19"/>
    <x v="0"/>
    <s v="02-楽天証券"/>
    <m/>
    <m/>
    <s v="米国株式"/>
    <s v="VTI"/>
    <s v="バンガード・トータル・ストック・マーケットETF"/>
    <s v="特定"/>
    <n v="10"/>
    <s v="株"/>
    <n v="218.53"/>
    <s v="USD"/>
    <n v="222.09"/>
    <s v="USD"/>
    <m/>
    <m/>
    <n v="5.34"/>
    <s v="USD"/>
    <n v="255958"/>
    <s v="2,220.90 USD"/>
    <n v="16034"/>
    <n v="6.68"/>
    <m/>
    <m/>
    <s v="米国株式"/>
    <s v="VTI"/>
    <s v="バンガード・トータル・ストック・マーケットETF"/>
    <s v="特定"/>
    <n v="10"/>
    <s v="株"/>
    <n v="218.53"/>
    <s v="USD"/>
    <n v="222.09"/>
    <s v="USD"/>
    <n v="0"/>
    <n v="0"/>
    <n v="5.34"/>
    <s v="USD"/>
    <n v="255958"/>
    <s v="2,220.90 USD"/>
    <n v="16034"/>
    <n v="6.6829496007068903E-2"/>
    <m/>
    <m/>
    <x v="4"/>
    <x v="4"/>
    <s v="指数"/>
    <s v="全米国指数"/>
    <s v="02 米ドル（円換算）"/>
  </r>
  <r>
    <m/>
    <x v="0"/>
    <n v="20"/>
    <x v="0"/>
    <s v="02-楽天証券"/>
    <m/>
    <m/>
    <s v="米国株式"/>
    <s v="VWO"/>
    <s v="バンガード・FTSE・エマージング・マーケッツETF"/>
    <s v="特定"/>
    <n v="10"/>
    <s v="株"/>
    <n v="43.945"/>
    <s v="USD"/>
    <n v="48.14"/>
    <s v="USD"/>
    <m/>
    <m/>
    <n v="0.09"/>
    <s v="USD"/>
    <n v="55481"/>
    <s v="481.40 USD"/>
    <n v="8363"/>
    <n v="17.739999999999998"/>
    <m/>
    <m/>
    <s v="米国株式"/>
    <s v="VWO"/>
    <s v="バンガード・FTSE・エマージング・マーケッツETF"/>
    <s v="特定"/>
    <n v="10"/>
    <s v="株"/>
    <n v="43.945"/>
    <s v="USD"/>
    <n v="48.14"/>
    <s v="USD"/>
    <n v="0"/>
    <n v="0"/>
    <n v="0.09"/>
    <s v="USD"/>
    <n v="55481"/>
    <s v="481.40 USD"/>
    <n v="8363"/>
    <n v="0.17749055562629992"/>
    <m/>
    <m/>
    <x v="4"/>
    <x v="4"/>
    <s v="新興国"/>
    <s v="新興国ETF"/>
    <s v="02 米ドル（円換算）"/>
  </r>
  <r>
    <m/>
    <x v="0"/>
    <n v="21"/>
    <x v="0"/>
    <s v="02-楽天証券"/>
    <m/>
    <m/>
    <s v="米国株式"/>
    <s v="SLV"/>
    <s v="iシェアーズ シルバー・トラスト"/>
    <s v="NISA"/>
    <n v="30"/>
    <s v="株"/>
    <n v="23.575600000000001"/>
    <s v="USD"/>
    <n v="20.71"/>
    <s v="USD"/>
    <m/>
    <m/>
    <n v="-0.31"/>
    <s v="USD"/>
    <n v="71604"/>
    <s v="621.30 USD"/>
    <n v="-2116"/>
    <n v="-2.87"/>
    <m/>
    <m/>
    <s v="米国株式"/>
    <s v="SLV"/>
    <s v="iシェアーズ シルバー・トラスト"/>
    <s v="NISA"/>
    <n v="30"/>
    <s v="株"/>
    <n v="23.575600000000001"/>
    <s v="USD"/>
    <n v="20.71"/>
    <s v="USD"/>
    <n v="0"/>
    <n v="0"/>
    <n v="-0.31"/>
    <s v="USD"/>
    <n v="71604"/>
    <s v="621.30 USD"/>
    <n v="-2116"/>
    <n v="-2.8703201302224635E-2"/>
    <m/>
    <m/>
    <x v="3"/>
    <x v="3"/>
    <s v="シルバー"/>
    <s v="米国・シルバー"/>
    <s v="02 米ドル（円換算）"/>
  </r>
  <r>
    <m/>
    <x v="0"/>
    <n v="22"/>
    <x v="0"/>
    <s v="02-楽天証券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m/>
    <m/>
    <n v="1.64"/>
    <s v="USD"/>
    <n v="11573"/>
    <s v="100.42 USD"/>
    <n v="4498"/>
    <n v="63.57"/>
    <m/>
    <m/>
    <s v="米国株式"/>
    <s v="VT"/>
    <s v="バンガード・トータル・ワールド・ストックETF"/>
    <s v="NISA"/>
    <n v="1"/>
    <s v="株"/>
    <n v="68.209999999999994"/>
    <s v="USD"/>
    <n v="100.42"/>
    <s v="USD"/>
    <n v="0"/>
    <n v="0"/>
    <n v="1.64"/>
    <s v="USD"/>
    <n v="11573"/>
    <s v="100.42 USD"/>
    <n v="4498"/>
    <n v="0.63575971731448766"/>
    <m/>
    <m/>
    <x v="4"/>
    <x v="4"/>
    <s v="指数"/>
    <s v="全世界指数"/>
    <s v="02 米ドル（円換算）"/>
  </r>
  <r>
    <m/>
    <x v="0"/>
    <n v="23"/>
    <x v="0"/>
    <s v="02-楽天証券"/>
    <m/>
    <m/>
    <s v="米国株式"/>
    <s v="BND"/>
    <s v="バンガード・米国トータル債券市場ETF"/>
    <s v="特定"/>
    <n v="6"/>
    <s v="株"/>
    <n v="87.043300000000002"/>
    <s v="USD"/>
    <n v="83.06"/>
    <s v="USD"/>
    <m/>
    <m/>
    <n v="0.1"/>
    <s v="USD"/>
    <n v="57435"/>
    <s v="498.36 USD"/>
    <n v="2307"/>
    <n v="4.18"/>
    <m/>
    <m/>
    <s v="米国株式"/>
    <s v="BND"/>
    <s v="バンガード・米国トータル債券市場ETF"/>
    <s v="特定"/>
    <n v="6"/>
    <s v="株"/>
    <n v="87.043300000000002"/>
    <s v="USD"/>
    <n v="83.06"/>
    <s v="USD"/>
    <n v="0"/>
    <n v="0"/>
    <n v="0.1"/>
    <s v="USD"/>
    <n v="57435"/>
    <s v="498.36 USD"/>
    <n v="2307"/>
    <n v="4.1848062690465822E-2"/>
    <m/>
    <m/>
    <x v="1"/>
    <x v="5"/>
    <s v="債券"/>
    <s v="米国債"/>
    <s v="02 米ドル（円換算）"/>
  </r>
  <r>
    <m/>
    <x v="0"/>
    <n v="24"/>
    <x v="0"/>
    <s v="02-楽天証券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m/>
    <m/>
    <n v="-0.02"/>
    <s v="USD"/>
    <n v="80152"/>
    <s v="695.47 USD"/>
    <n v="3686"/>
    <n v="4.82"/>
    <m/>
    <m/>
    <s v="米国株式"/>
    <s v="UAL"/>
    <s v="ユナイテッド・エアラインズ・ホールディングス"/>
    <s v="特定"/>
    <n v="17"/>
    <s v="株"/>
    <n v="42.514699999999998"/>
    <s v="USD"/>
    <n v="40.909999999999997"/>
    <s v="USD"/>
    <n v="0"/>
    <n v="0"/>
    <n v="-0.02"/>
    <s v="USD"/>
    <n v="80152"/>
    <s v="695.47 USD"/>
    <n v="3686"/>
    <n v="4.8204430727382105E-2"/>
    <m/>
    <m/>
    <x v="4"/>
    <x v="4"/>
    <s v="観光"/>
    <s v="航空・米国"/>
    <s v="02 米ドル（円換算）"/>
  </r>
  <r>
    <m/>
    <x v="0"/>
    <n v="25"/>
    <x v="0"/>
    <s v="02-楽天証券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m/>
    <m/>
    <n v="-0.02"/>
    <s v="USD"/>
    <n v="47148"/>
    <s v="409.10 USD"/>
    <n v="-7196"/>
    <n v="-13.24"/>
    <m/>
    <m/>
    <s v="米国株式"/>
    <s v="UAL"/>
    <s v="ユナイテッド・エアラインズ・ホールディングス"/>
    <s v="NISA"/>
    <n v="10"/>
    <s v="株"/>
    <n v="46.667999999999999"/>
    <s v="USD"/>
    <n v="40.909999999999997"/>
    <s v="USD"/>
    <n v="0"/>
    <n v="0"/>
    <n v="-0.02"/>
    <s v="USD"/>
    <n v="47148"/>
    <s v="409.10 USD"/>
    <n v="-7196"/>
    <n v="-0.1324157220668335"/>
    <m/>
    <m/>
    <x v="4"/>
    <x v="4"/>
    <s v="観光"/>
    <s v="航空・米国"/>
    <s v="02 米ドル（円換算）"/>
  </r>
  <r>
    <m/>
    <x v="0"/>
    <n v="26"/>
    <x v="0"/>
    <s v="02-楽天証券"/>
    <m/>
    <m/>
    <s v="米国株式"/>
    <s v="EIDO"/>
    <s v="iシェアーズ MSCI インドネシア ETF"/>
    <s v="特定"/>
    <n v="34"/>
    <s v="株"/>
    <n v="22.920200000000001"/>
    <s v="USD"/>
    <n v="23.2"/>
    <s v="USD"/>
    <m/>
    <m/>
    <n v="0.12"/>
    <s v="USD"/>
    <n v="90909"/>
    <s v="788.80 USD"/>
    <n v="7609"/>
    <n v="9.1300000000000008"/>
    <m/>
    <m/>
    <s v="米国株式"/>
    <s v="EIDO"/>
    <s v="iシェアーズ MSCI インドネシア ETF"/>
    <s v="特定"/>
    <n v="34"/>
    <s v="株"/>
    <n v="22.920200000000001"/>
    <s v="USD"/>
    <n v="23.2"/>
    <s v="USD"/>
    <n v="0"/>
    <n v="0"/>
    <n v="0.12"/>
    <s v="USD"/>
    <n v="90909"/>
    <s v="788.80 USD"/>
    <n v="7609"/>
    <n v="9.1344537815126053E-2"/>
    <m/>
    <m/>
    <x v="4"/>
    <x v="4"/>
    <s v="新興国"/>
    <s v="インドネシア"/>
    <s v="02 米ドル（円換算）"/>
  </r>
  <r>
    <m/>
    <x v="0"/>
    <n v="27"/>
    <x v="0"/>
    <s v="02-楽天証券"/>
    <m/>
    <m/>
    <s v="米国株式"/>
    <s v="THD"/>
    <s v="iシェアーズ MSCI タイ ETF"/>
    <s v="特定"/>
    <n v="4"/>
    <s v="株"/>
    <n v="75.222499999999997"/>
    <s v="USD"/>
    <n v="75.06"/>
    <s v="USD"/>
    <m/>
    <m/>
    <n v="0.11"/>
    <s v="USD"/>
    <n v="34602"/>
    <s v="300.24 USD"/>
    <n v="3395"/>
    <n v="10.87"/>
    <m/>
    <m/>
    <s v="米国株式"/>
    <s v="THD"/>
    <s v="iシェアーズ MSCI タイ ETF"/>
    <s v="特定"/>
    <n v="4"/>
    <s v="株"/>
    <n v="75.222499999999997"/>
    <s v="USD"/>
    <n v="75.06"/>
    <s v="USD"/>
    <n v="0"/>
    <n v="0"/>
    <n v="0.11"/>
    <s v="USD"/>
    <n v="34602"/>
    <s v="300.24 USD"/>
    <n v="3395"/>
    <n v="0.10878969461979685"/>
    <m/>
    <m/>
    <x v="4"/>
    <x v="4"/>
    <s v="新興国"/>
    <s v="タイ"/>
    <s v="02 米ドル（円換算）"/>
  </r>
  <r>
    <m/>
    <x v="0"/>
    <n v="28"/>
    <x v="0"/>
    <s v="02-楽天証券"/>
    <m/>
    <m/>
    <s v="米国株式"/>
    <s v="EPHE"/>
    <s v="iシェアーズ MSCI フィリピン ETF"/>
    <s v="特定"/>
    <n v="16"/>
    <s v="株"/>
    <n v="31.824999999999999"/>
    <s v="USD"/>
    <n v="31.69"/>
    <s v="USD"/>
    <m/>
    <m/>
    <n v="0.1"/>
    <s v="USD"/>
    <n v="58436"/>
    <s v="507.04 USD"/>
    <n v="4868"/>
    <n v="9.08"/>
    <m/>
    <m/>
    <s v="米国株式"/>
    <s v="EPHE"/>
    <s v="iシェアーズ MSCI フィリピン ETF"/>
    <s v="特定"/>
    <n v="16"/>
    <s v="株"/>
    <n v="31.824999999999999"/>
    <s v="USD"/>
    <n v="31.69"/>
    <s v="USD"/>
    <n v="0"/>
    <n v="0"/>
    <n v="0.1"/>
    <s v="USD"/>
    <n v="58436"/>
    <s v="507.04 USD"/>
    <n v="4868"/>
    <n v="9.0875149342891273E-2"/>
    <m/>
    <m/>
    <x v="4"/>
    <x v="4"/>
    <s v="新興国"/>
    <s v="フィリピン"/>
    <s v="02 米ドル（円換算）"/>
  </r>
  <r>
    <m/>
    <x v="0"/>
    <n v="29"/>
    <x v="0"/>
    <s v="02-楽天証券"/>
    <m/>
    <m/>
    <s v="米国株式"/>
    <s v="EPHE"/>
    <s v="iシェアーズ MSCI フィリピン ETF"/>
    <s v="NISA"/>
    <n v="4"/>
    <s v="株"/>
    <n v="30.135000000000002"/>
    <s v="USD"/>
    <n v="31.69"/>
    <s v="USD"/>
    <m/>
    <m/>
    <n v="0.1"/>
    <s v="USD"/>
    <n v="14609"/>
    <s v="126.76 USD"/>
    <n v="1961"/>
    <n v="15.5"/>
    <m/>
    <m/>
    <s v="米国株式"/>
    <s v="EPHE"/>
    <s v="iシェアーズ MSCI フィリピン ETF"/>
    <s v="NISA"/>
    <n v="4"/>
    <s v="株"/>
    <n v="30.135000000000002"/>
    <s v="USD"/>
    <n v="31.69"/>
    <s v="USD"/>
    <n v="0"/>
    <n v="0"/>
    <n v="0.1"/>
    <s v="USD"/>
    <n v="14609"/>
    <s v="126.76 USD"/>
    <n v="1961"/>
    <n v="0.15504427577482605"/>
    <m/>
    <m/>
    <x v="4"/>
    <x v="4"/>
    <s v="新興国"/>
    <s v="フィリピン"/>
    <s v="02 米ドル（円換算）"/>
  </r>
  <r>
    <m/>
    <x v="0"/>
    <n v="30"/>
    <x v="0"/>
    <s v="02-楽天証券"/>
    <m/>
    <m/>
    <s v="投資信託"/>
    <m/>
    <s v="楽天・全米株式インデックス・ファンド（楽天・バンガード・ファンド（全米株式））"/>
    <s v="NISA"/>
    <n v="27233"/>
    <s v="口"/>
    <n v="19692.650000000001"/>
    <s v="円"/>
    <n v="18022"/>
    <s v="円"/>
    <m/>
    <m/>
    <n v="-7"/>
    <s v="円"/>
    <n v="49079"/>
    <s v="-"/>
    <n v="-4550"/>
    <n v="-8.48"/>
    <m/>
    <m/>
    <s v="投資信託"/>
    <s v="楽天・全米株式インデックス・ファンド（楽天・バンガード・ファンド（全米株式））"/>
    <s v="楽天・全米株式インデックス・ファンド（楽天・バンガード・ファンド（全米株式））"/>
    <s v="NISA"/>
    <n v="27233"/>
    <s v="口"/>
    <n v="19692.650000000001"/>
    <s v="円"/>
    <n v="18022"/>
    <s v="円"/>
    <n v="0"/>
    <n v="0"/>
    <n v="-7"/>
    <s v="円"/>
    <n v="49079"/>
    <s v="-"/>
    <n v="-4550"/>
    <n v="-8.4842156296033866E-2"/>
    <m/>
    <m/>
    <x v="4"/>
    <x v="6"/>
    <s v="指数"/>
    <s v="全米株式"/>
    <s v="01 日本円"/>
  </r>
  <r>
    <m/>
    <x v="0"/>
    <n v="31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2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3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4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5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6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7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8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39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0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1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2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3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4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5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6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7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8"/>
    <x v="0"/>
    <s v="02-楽天証券"/>
    <m/>
    <m/>
    <m/>
    <m/>
    <m/>
    <m/>
    <m/>
    <m/>
    <m/>
    <m/>
    <m/>
    <m/>
    <m/>
    <m/>
    <m/>
    <m/>
    <m/>
    <m/>
    <m/>
    <m/>
    <m/>
    <m/>
    <n v="0"/>
    <s v="0"/>
    <e v="#N/A"/>
    <n v="0"/>
    <n v="0"/>
    <n v="0"/>
    <n v="0"/>
    <n v="0"/>
    <n v="0"/>
    <n v="0"/>
    <n v="0"/>
    <n v="0"/>
    <n v="0"/>
    <n v="0"/>
    <n v="0"/>
    <n v="0"/>
    <n v="0"/>
    <e v="#DIV/0!"/>
    <m/>
    <m/>
    <x v="2"/>
    <x v="2"/>
    <e v="#N/A"/>
    <e v="#N/A"/>
    <e v="#N/A"/>
  </r>
  <r>
    <m/>
    <x v="0"/>
    <n v="49"/>
    <x v="0"/>
    <s v="10-住信SBIネット銀行"/>
    <s v="00・SBI・現預金・残高"/>
    <s v="現預金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00-・01-SBI証券・残高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0"/>
    <x v="0"/>
    <s v="10-住信SBIネット銀行"/>
    <s v="●ここに入力→"/>
    <s v="現預金"/>
    <s v="代表口座 - 円普通"/>
    <n v="866667"/>
    <m/>
    <m/>
    <m/>
    <m/>
    <m/>
    <m/>
    <m/>
    <m/>
    <m/>
    <m/>
    <m/>
    <m/>
    <m/>
    <m/>
    <m/>
    <m/>
    <m/>
    <m/>
    <m/>
    <s v="現預金・住信SBIネット銀行・普通口座"/>
    <s v="現預金・住信SBIネット銀行・普通口座"/>
    <s v="現金"/>
    <m/>
    <m/>
    <m/>
    <m/>
    <m/>
    <m/>
    <m/>
    <m/>
    <m/>
    <m/>
    <n v="866667"/>
    <m/>
    <m/>
    <n v="0"/>
    <m/>
    <m/>
    <x v="1"/>
    <x v="1"/>
    <s v="現預金"/>
    <s v="現預金"/>
    <s v="01 日本円"/>
  </r>
  <r>
    <m/>
    <x v="0"/>
    <n v="51"/>
    <x v="0"/>
    <s v="10-住信SBIネット銀行"/>
    <m/>
    <s v="現預金"/>
    <s v="SBIハイブリッド預金"/>
    <n v="708413"/>
    <m/>
    <m/>
    <m/>
    <m/>
    <m/>
    <m/>
    <m/>
    <m/>
    <m/>
    <m/>
    <m/>
    <m/>
    <m/>
    <m/>
    <m/>
    <m/>
    <m/>
    <m/>
    <m/>
    <s v="現預金・住信SBIネット銀行・ハイブリッド口座"/>
    <s v="現預金・住信SBIネット銀行・ハイブリッド口座"/>
    <s v="現金"/>
    <m/>
    <m/>
    <m/>
    <m/>
    <m/>
    <m/>
    <m/>
    <m/>
    <m/>
    <m/>
    <n v="708413"/>
    <m/>
    <m/>
    <n v="0"/>
    <m/>
    <m/>
    <x v="1"/>
    <x v="1"/>
    <s v="現預金"/>
    <s v="現預金"/>
    <s v="01 日本円"/>
  </r>
  <r>
    <m/>
    <x v="0"/>
    <n v="52"/>
    <x v="0"/>
    <s v="10-住信SBIネット銀行"/>
    <m/>
    <s v="現預金"/>
    <s v="代表口座 - 南アランド普通"/>
    <n v="8"/>
    <m/>
    <m/>
    <m/>
    <m/>
    <m/>
    <m/>
    <m/>
    <m/>
    <m/>
    <m/>
    <m/>
    <m/>
    <m/>
    <m/>
    <m/>
    <m/>
    <m/>
    <m/>
    <m/>
    <s v="現預金・住信SBIネット銀行・外貨預金"/>
    <s v="現預金・住信SBIネット銀行・外貨預金"/>
    <s v="現金"/>
    <m/>
    <m/>
    <m/>
    <m/>
    <m/>
    <m/>
    <m/>
    <m/>
    <m/>
    <m/>
    <n v="8"/>
    <m/>
    <m/>
    <n v="0"/>
    <m/>
    <m/>
    <x v="1"/>
    <x v="1"/>
    <s v="現預金"/>
    <s v="現預金"/>
    <s v="90 その他（円換算）"/>
  </r>
  <r>
    <m/>
    <x v="0"/>
    <n v="53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4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5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56"/>
    <x v="0"/>
    <s v="01-SBI証券"/>
    <s v="SBI・個別･貼付"/>
    <m/>
    <s v="ここから1"/>
    <s v="ここから2"/>
    <s v="ここから3"/>
    <s v="ここから4"/>
    <s v="ここから5"/>
    <s v="ここから6"/>
    <s v="ここから7"/>
    <s v="ここから8"/>
    <m/>
    <m/>
    <m/>
    <m/>
    <m/>
    <m/>
    <m/>
    <m/>
    <m/>
    <m/>
    <m/>
    <m/>
    <s v="・01-SBI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57"/>
    <x v="0"/>
    <s v="01-SBI証券"/>
    <s v="●ここに入力→"/>
    <s v="現預金"/>
    <s v="SBI証券口座分"/>
    <n v="100002"/>
    <m/>
    <m/>
    <m/>
    <m/>
    <m/>
    <m/>
    <m/>
    <m/>
    <m/>
    <m/>
    <m/>
    <m/>
    <m/>
    <m/>
    <m/>
    <m/>
    <m/>
    <m/>
    <m/>
    <s v="現預金・SBI証券・日本円"/>
    <s v="現預金・SBI証券・日本円"/>
    <s v="現金"/>
    <m/>
    <m/>
    <m/>
    <m/>
    <m/>
    <m/>
    <m/>
    <m/>
    <m/>
    <m/>
    <n v="100002"/>
    <m/>
    <m/>
    <n v="0"/>
    <m/>
    <m/>
    <x v="1"/>
    <x v="1"/>
    <s v="現預金"/>
    <s v="現預金"/>
    <s v="01 日本円"/>
  </r>
  <r>
    <m/>
    <x v="0"/>
    <n v="58"/>
    <x v="0"/>
    <s v="01-SBI証券"/>
    <m/>
    <s v="現預金"/>
    <s v="米ドル(USD)"/>
    <n v="15029.34"/>
    <m/>
    <m/>
    <s v="為替"/>
    <s v="米ドル/円"/>
    <n v="115.27"/>
    <s v="(02/25 14:30)"/>
    <m/>
    <s v="●評価額欄は、数式を入れて円換算のこと！"/>
    <m/>
    <m/>
    <m/>
    <m/>
    <m/>
    <m/>
    <m/>
    <m/>
    <m/>
    <m/>
    <m/>
    <s v="現預金・SBI証券・米ドル"/>
    <s v="現預金・SBI証券・米ドル"/>
    <s v="現金"/>
    <m/>
    <m/>
    <m/>
    <m/>
    <m/>
    <m/>
    <m/>
    <m/>
    <m/>
    <s v="●評価額欄は、数式を入れて円換算のこと！"/>
    <n v="1732432.0218"/>
    <m/>
    <m/>
    <n v="0"/>
    <m/>
    <m/>
    <x v="1"/>
    <x v="1"/>
    <s v="現預金"/>
    <s v="現預金"/>
    <s v="02 米ドル（円換算）"/>
  </r>
  <r>
    <m/>
    <x v="0"/>
    <n v="59"/>
    <x v="0"/>
    <s v="01-SBI証券"/>
    <m/>
    <s v="現預金"/>
    <m/>
    <m/>
    <s v="←●他国通貨があれば→"/>
    <m/>
    <s v="為替"/>
    <m/>
    <m/>
    <m/>
    <m/>
    <s v="●評価額欄は、数式を入れて円換算のこと！"/>
    <m/>
    <m/>
    <m/>
    <m/>
    <m/>
    <m/>
    <m/>
    <m/>
    <m/>
    <m/>
    <m/>
    <m/>
    <e v="#N/A"/>
    <s v="現金"/>
    <m/>
    <m/>
    <m/>
    <m/>
    <m/>
    <m/>
    <m/>
    <m/>
    <m/>
    <s v="●評価額欄は、数式を入れて円換算のこと！"/>
    <n v="0"/>
    <m/>
    <m/>
    <e v="#DIV/0!"/>
    <m/>
    <m/>
    <x v="2"/>
    <x v="2"/>
    <e v="#N/A"/>
    <e v="#N/A"/>
    <e v="#N/A"/>
  </r>
  <r>
    <m/>
    <x v="0"/>
    <n v="60"/>
    <x v="0"/>
    <s v="01-SBI証券"/>
    <s v="PP・SBI・個別･貼付"/>
    <m/>
    <s v="●↓評価額(円）"/>
    <s v="ここから2"/>
    <s v="ここから3"/>
    <s v="ここから4"/>
    <s v="●↓評価損益(円）"/>
    <s v="ここから6"/>
    <s v="ここから7"/>
    <s v="ここから8"/>
    <s v="PP"/>
    <m/>
    <m/>
    <m/>
    <m/>
    <m/>
    <m/>
    <m/>
    <m/>
    <m/>
    <m/>
    <m/>
    <s v="PP・01-SBI証券→→→左半分に貼付"/>
    <m/>
    <e v="#N/A"/>
    <m/>
    <m/>
    <m/>
    <m/>
    <m/>
    <m/>
    <m/>
    <m/>
    <m/>
    <m/>
    <m/>
    <m/>
    <m/>
    <m/>
    <m/>
    <m/>
    <m/>
    <x v="2"/>
    <x v="2"/>
    <e v="#N/A"/>
    <e v="#N/A"/>
    <e v="#N/A"/>
  </r>
  <r>
    <m/>
    <x v="0"/>
    <n v="61"/>
    <x v="0"/>
    <s v="01-SBI証券"/>
    <s v="●ここにコピペ→"/>
    <e v="#VALUE!"/>
    <s v="1541 純プラ信 メールアラート画面へ"/>
    <s v="現買 現売 "/>
    <m/>
    <m/>
    <s v="1541 純プラ信 メールアラート画面へ"/>
    <s v="現買 現売 "/>
    <m/>
    <m/>
    <s v="PP・国内分"/>
    <m/>
    <m/>
    <m/>
    <m/>
    <m/>
    <m/>
    <m/>
    <m/>
    <m/>
    <m/>
    <m/>
    <m/>
    <e v="#VALUE!"/>
    <e v="#VALUE!"/>
    <s v="特定"/>
    <s v="1541 純プラ信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2"/>
    <x v="0"/>
    <s v="01-SBI証券"/>
    <s v="（日本株）"/>
    <s v="1541"/>
    <n v="13"/>
    <n v="3710"/>
    <n v="3760"/>
    <n v="48880"/>
    <n v="13"/>
    <n v="3710"/>
    <n v="3760"/>
    <n v="650"/>
    <m/>
    <m/>
    <m/>
    <m/>
    <m/>
    <m/>
    <m/>
    <m/>
    <m/>
    <m/>
    <m/>
    <m/>
    <m/>
    <s v="1541"/>
    <s v="純プラチナ上場信託"/>
    <s v="特定"/>
    <n v="13"/>
    <m/>
    <n v="3710"/>
    <m/>
    <n v="3760"/>
    <m/>
    <m/>
    <m/>
    <m/>
    <m/>
    <n v="48880"/>
    <m/>
    <n v="650"/>
    <n v="1.3477088948787063E-2"/>
    <m/>
    <m/>
    <x v="3"/>
    <x v="3"/>
    <s v="プラチナ"/>
    <s v="国内・プラチナ"/>
    <s v="01 日本円"/>
  </r>
  <r>
    <m/>
    <x v="0"/>
    <n v="63"/>
    <x v="0"/>
    <s v="01-SBI証券"/>
    <m/>
    <e v="#VALUE!"/>
    <s v="9020 ＪＲ東 メールアラート画面へ"/>
    <s v="現買 現売 "/>
    <m/>
    <m/>
    <s v="9020 ＪＲ東 メールアラート画面へ"/>
    <s v="現買 現売 "/>
    <m/>
    <m/>
    <m/>
    <m/>
    <m/>
    <m/>
    <m/>
    <m/>
    <m/>
    <m/>
    <m/>
    <m/>
    <m/>
    <m/>
    <m/>
    <e v="#VALUE!"/>
    <e v="#VALUE!"/>
    <s v="特定"/>
    <s v="9020 ＪＲ東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4"/>
    <x v="0"/>
    <s v="01-SBI証券"/>
    <m/>
    <s v="9020"/>
    <n v="9"/>
    <n v="7749"/>
    <n v="7269"/>
    <n v="65421"/>
    <n v="9"/>
    <n v="7749"/>
    <n v="7269"/>
    <n v="-4320"/>
    <m/>
    <m/>
    <m/>
    <m/>
    <m/>
    <m/>
    <m/>
    <m/>
    <m/>
    <m/>
    <m/>
    <m/>
    <m/>
    <s v="9020"/>
    <s v="東日本旅客鉄道"/>
    <s v="特定"/>
    <n v="9"/>
    <m/>
    <n v="7749"/>
    <m/>
    <n v="7269"/>
    <m/>
    <m/>
    <m/>
    <m/>
    <m/>
    <n v="65421"/>
    <m/>
    <n v="-4320"/>
    <n v="-6.1943476577622919E-2"/>
    <m/>
    <m/>
    <x v="4"/>
    <x v="4"/>
    <s v="観光"/>
    <s v="鉄道"/>
    <s v="01 日本円"/>
  </r>
  <r>
    <m/>
    <x v="0"/>
    <n v="65"/>
    <x v="0"/>
    <s v="01-SBI証券"/>
    <m/>
    <e v="#VALUE!"/>
    <s v="9021 ＪＲ西 メールアラート画面へ"/>
    <s v="現買 現売 "/>
    <m/>
    <m/>
    <s v="9021 ＪＲ西 メールアラート画面へ"/>
    <s v="現買 現売 "/>
    <m/>
    <m/>
    <m/>
    <m/>
    <m/>
    <m/>
    <m/>
    <m/>
    <m/>
    <m/>
    <m/>
    <m/>
    <m/>
    <m/>
    <m/>
    <e v="#VALUE!"/>
    <e v="#VALUE!"/>
    <s v="特定"/>
    <s v="9021 ＪＲ西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6"/>
    <x v="0"/>
    <s v="01-SBI証券"/>
    <m/>
    <s v="9021"/>
    <n v="10"/>
    <n v="6343"/>
    <n v="5185"/>
    <n v="51850"/>
    <n v="10"/>
    <n v="6343"/>
    <n v="5185"/>
    <n v="-11580"/>
    <m/>
    <m/>
    <m/>
    <m/>
    <m/>
    <m/>
    <m/>
    <m/>
    <m/>
    <m/>
    <m/>
    <m/>
    <m/>
    <s v="9021"/>
    <s v="西日本旅客鉄道"/>
    <s v="特定"/>
    <n v="10"/>
    <m/>
    <n v="6343"/>
    <m/>
    <n v="5185"/>
    <m/>
    <m/>
    <m/>
    <m/>
    <m/>
    <n v="51850"/>
    <m/>
    <n v="-11580"/>
    <n v="-0.18256345577802302"/>
    <m/>
    <m/>
    <x v="4"/>
    <x v="4"/>
    <s v="観光"/>
    <s v="鉄道"/>
    <s v="01 日本円"/>
  </r>
  <r>
    <m/>
    <x v="0"/>
    <n v="67"/>
    <x v="0"/>
    <s v="01-SBI証券"/>
    <m/>
    <e v="#VALUE!"/>
    <s v="9022 ＪＲ東海 メールアラート画面へ"/>
    <s v="現買 現売 "/>
    <m/>
    <m/>
    <s v="9022 ＪＲ東海 メールアラート画面へ"/>
    <s v="現買 現売 "/>
    <m/>
    <m/>
    <m/>
    <m/>
    <m/>
    <m/>
    <m/>
    <m/>
    <m/>
    <m/>
    <m/>
    <m/>
    <m/>
    <m/>
    <m/>
    <e v="#VALUE!"/>
    <e v="#VALUE!"/>
    <s v="特定"/>
    <s v="9022 ＪＲ東海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68"/>
    <x v="0"/>
    <s v="01-SBI証券"/>
    <m/>
    <s v="9022"/>
    <n v="5"/>
    <n v="16881"/>
    <n v="16350"/>
    <n v="81750"/>
    <n v="5"/>
    <n v="16881"/>
    <n v="16350"/>
    <n v="-2655"/>
    <m/>
    <m/>
    <m/>
    <m/>
    <m/>
    <m/>
    <m/>
    <m/>
    <m/>
    <m/>
    <m/>
    <m/>
    <m/>
    <s v="9022"/>
    <s v="東海旅客鉄道"/>
    <s v="特定"/>
    <n v="5"/>
    <m/>
    <n v="16881"/>
    <m/>
    <n v="16350"/>
    <m/>
    <m/>
    <m/>
    <m/>
    <m/>
    <n v="81750"/>
    <m/>
    <n v="-2655"/>
    <n v="-3.1455482495112846E-2"/>
    <m/>
    <m/>
    <x v="4"/>
    <x v="4"/>
    <s v="観光"/>
    <s v="鉄道"/>
    <s v="01 日本円"/>
  </r>
  <r>
    <m/>
    <x v="0"/>
    <n v="69"/>
    <x v="0"/>
    <s v="01-SBI証券"/>
    <m/>
    <e v="#VALUE!"/>
    <s v="9142 ＪＲ九州 メールアラート画面へ"/>
    <s v="現買 現売 "/>
    <m/>
    <m/>
    <s v="9142 ＪＲ九州 メールアラート画面へ"/>
    <s v="現買 現売 "/>
    <m/>
    <m/>
    <m/>
    <m/>
    <m/>
    <m/>
    <m/>
    <m/>
    <m/>
    <m/>
    <m/>
    <m/>
    <m/>
    <m/>
    <m/>
    <e v="#VALUE!"/>
    <e v="#VALUE!"/>
    <s v="特定"/>
    <s v="9142 ＪＲ九州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0"/>
    <x v="0"/>
    <s v="01-SBI証券"/>
    <m/>
    <s v="9142"/>
    <n v="23"/>
    <n v="2548"/>
    <n v="2626"/>
    <n v="60398"/>
    <n v="23"/>
    <n v="2548"/>
    <n v="2626"/>
    <n v="1794"/>
    <m/>
    <m/>
    <m/>
    <m/>
    <m/>
    <m/>
    <m/>
    <m/>
    <m/>
    <m/>
    <m/>
    <m/>
    <m/>
    <s v="9142"/>
    <s v="九州旅客鉄道"/>
    <s v="特定"/>
    <n v="23"/>
    <m/>
    <n v="2548"/>
    <m/>
    <n v="2626"/>
    <m/>
    <m/>
    <m/>
    <m/>
    <m/>
    <n v="60398"/>
    <m/>
    <n v="1794"/>
    <n v="3.0612244897959183E-2"/>
    <m/>
    <m/>
    <x v="4"/>
    <x v="4"/>
    <s v="観光"/>
    <s v="鉄道"/>
    <s v="01 日本円"/>
  </r>
  <r>
    <m/>
    <x v="0"/>
    <n v="71"/>
    <x v="0"/>
    <s v="01-SBI証券"/>
    <m/>
    <e v="#VALUE!"/>
    <s v="9201 ＪＡＬ メールアラート画面へ"/>
    <s v="現買 現売 "/>
    <m/>
    <m/>
    <s v="9201 ＪＡＬ メールアラート画面へ"/>
    <s v="現買 現売 "/>
    <m/>
    <m/>
    <m/>
    <m/>
    <m/>
    <m/>
    <m/>
    <m/>
    <m/>
    <m/>
    <m/>
    <m/>
    <m/>
    <m/>
    <m/>
    <e v="#VALUE!"/>
    <e v="#VALUE!"/>
    <s v="特定"/>
    <s v="9201 ＪＡＬ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2"/>
    <x v="0"/>
    <s v="01-SBI証券"/>
    <m/>
    <s v="9201"/>
    <n v="19"/>
    <n v="2266"/>
    <n v="2365"/>
    <n v="44935"/>
    <n v="19"/>
    <n v="2266"/>
    <n v="2365"/>
    <n v="1881"/>
    <m/>
    <m/>
    <m/>
    <m/>
    <m/>
    <m/>
    <m/>
    <m/>
    <m/>
    <m/>
    <m/>
    <m/>
    <m/>
    <s v="9201"/>
    <s v="日本航空"/>
    <s v="特定"/>
    <n v="19"/>
    <m/>
    <n v="2266"/>
    <m/>
    <n v="2365"/>
    <m/>
    <m/>
    <m/>
    <m/>
    <m/>
    <n v="44935"/>
    <m/>
    <n v="1881"/>
    <n v="4.3689320388349516E-2"/>
    <m/>
    <m/>
    <x v="4"/>
    <x v="4"/>
    <s v="観光"/>
    <s v="航空"/>
    <s v="01 日本円"/>
  </r>
  <r>
    <m/>
    <x v="0"/>
    <n v="73"/>
    <x v="0"/>
    <s v="01-SBI証券"/>
    <m/>
    <e v="#VALUE!"/>
    <s v="9202 ＡＮＡ メールアラート画面へ"/>
    <s v="現買 現売 "/>
    <m/>
    <m/>
    <s v="9202 ＡＮＡ メールアラート画面へ"/>
    <s v="現買 現売 "/>
    <m/>
    <m/>
    <m/>
    <m/>
    <m/>
    <m/>
    <m/>
    <m/>
    <m/>
    <m/>
    <m/>
    <m/>
    <m/>
    <m/>
    <m/>
    <e v="#VALUE!"/>
    <e v="#VALUE!"/>
    <s v="特定"/>
    <s v="9202 ＡＮＡ メールアラート画面へ"/>
    <m/>
    <s v="現買 現売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4"/>
    <x v="0"/>
    <s v="01-SBI証券"/>
    <m/>
    <s v="9202"/>
    <n v="22"/>
    <n v="2418"/>
    <n v="2630"/>
    <n v="57860"/>
    <n v="22"/>
    <n v="2418"/>
    <n v="2630"/>
    <n v="4664"/>
    <m/>
    <m/>
    <m/>
    <m/>
    <m/>
    <m/>
    <m/>
    <m/>
    <m/>
    <m/>
    <m/>
    <m/>
    <m/>
    <s v="9202"/>
    <s v="ＡＮＡホールディングス"/>
    <s v="特定"/>
    <n v="22"/>
    <m/>
    <n v="2418"/>
    <m/>
    <n v="2630"/>
    <m/>
    <m/>
    <m/>
    <m/>
    <m/>
    <n v="57860"/>
    <m/>
    <n v="4664"/>
    <n v="8.7675765095119929E-2"/>
    <m/>
    <m/>
    <x v="4"/>
    <x v="4"/>
    <s v="観光"/>
    <s v="航空"/>
    <s v="01 日本円"/>
  </r>
  <r>
    <m/>
    <x v="0"/>
    <n v="7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7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8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7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8"/>
    <x v="0"/>
    <s v="01-SBI証券"/>
    <s v="●ここにコピペ→"/>
    <e v="#VALUE!"/>
    <s v="投資信託（金額/つみたてNISA預り）"/>
    <m/>
    <m/>
    <m/>
    <s v="投資信託（金額/つみたてNISA預り）"/>
    <m/>
    <m/>
    <m/>
    <m/>
    <m/>
    <m/>
    <m/>
    <m/>
    <m/>
    <m/>
    <m/>
    <m/>
    <m/>
    <m/>
    <m/>
    <m/>
    <e v="#VALUE!"/>
    <e v="#VALUE!"/>
    <s v="NISA"/>
    <s v="投資信託（金額/つみたてNISA預り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99"/>
    <x v="0"/>
    <s v="01-SBI証券"/>
    <s v="（NISA）"/>
    <e v="#VALUE!"/>
    <s v="保有口数"/>
    <s v="取得単価"/>
    <s v="基準価額"/>
    <s v="評価額"/>
    <s v="保有口数"/>
    <s v="取得単価"/>
    <s v="基準価額"/>
    <s v="評価損益"/>
    <m/>
    <m/>
    <m/>
    <m/>
    <m/>
    <m/>
    <m/>
    <m/>
    <m/>
    <m/>
    <m/>
    <m/>
    <m/>
    <e v="#VALUE!"/>
    <e v="#VALUE!"/>
    <s v="NISA"/>
    <s v="保有口数"/>
    <m/>
    <s v="取得単価"/>
    <m/>
    <s v="基準価額"/>
    <m/>
    <m/>
    <m/>
    <m/>
    <m/>
    <s v="評価額"/>
    <m/>
    <s v="評価損益"/>
    <e v="#VALUE!"/>
    <m/>
    <m/>
    <x v="5"/>
    <x v="7"/>
    <e v="#VALUE!"/>
    <e v="#VALUE!"/>
    <e v="#VALUE!"/>
  </r>
  <r>
    <m/>
    <x v="0"/>
    <n v="100"/>
    <x v="0"/>
    <s v="01-SBI証券"/>
    <s v="（国内分）"/>
    <e v="#VALUE!"/>
    <s v="三菱ＵＦＪ国際－ｅＭＡＸＩＳ　Ｓｌｉｍ　全世界株式（オール・カントリー） メールアラート画面へ"/>
    <s v="積立 売却 "/>
    <m/>
    <m/>
    <s v="三菱ＵＦＪ国際－ｅＭＡＸＩＳ　Ｓｌｉｍ　全世界株式（オール・カントリー） メールアラート画面へ"/>
    <s v="積立 売却 "/>
    <m/>
    <m/>
    <m/>
    <m/>
    <m/>
    <m/>
    <m/>
    <m/>
    <m/>
    <m/>
    <m/>
    <m/>
    <m/>
    <m/>
    <m/>
    <e v="#VALUE!"/>
    <e v="#VALUE!"/>
    <s v="NISA"/>
    <s v="三菱ＵＦＪ国際－ｅＭＡＸＩＳ　Ｓｌｉｍ　全世界株式（オール・カントリー） メールアラート画面へ"/>
    <m/>
    <s v="積立 売却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1"/>
    <x v="0"/>
    <s v="01-SBI証券"/>
    <m/>
    <s v="三菱ＵＦＪ国際－ｅＭＡＸＩＳ　Ｓｌｉｍ　全世界株式（オール・カントリー）"/>
    <n v="474098"/>
    <n v="13344"/>
    <n v="15929"/>
    <n v="755190"/>
    <n v="474098"/>
    <n v="13344"/>
    <n v="15929"/>
    <n v="122554"/>
    <m/>
    <m/>
    <m/>
    <m/>
    <m/>
    <m/>
    <m/>
    <m/>
    <m/>
    <m/>
    <m/>
    <m/>
    <m/>
    <s v="三菱ＵＦＪ国際－ｅＭＡＸＩＳ　Ｓｌｉｍ　全世界株式（オール・カントリー）"/>
    <s v="三菱ＵＦＪ国際－ｅＭＡＸＩＳ　Ｓｌｉｍ　全世界株式（オール・カントリー）"/>
    <s v="NISA"/>
    <n v="474098"/>
    <m/>
    <n v="13344"/>
    <m/>
    <n v="15929"/>
    <m/>
    <m/>
    <m/>
    <m/>
    <m/>
    <n v="755190"/>
    <m/>
    <n v="122554"/>
    <n v="0.19371961127725895"/>
    <m/>
    <m/>
    <x v="4"/>
    <x v="6"/>
    <s v="指数"/>
    <s v="全世界指数"/>
    <s v="01 日本円"/>
  </r>
  <r>
    <m/>
    <x v="0"/>
    <n v="102"/>
    <x v="0"/>
    <s v="01-SBI証券"/>
    <m/>
    <e v="#VALUE!"/>
    <s v="ＳＢＩ－ＳＢＩ・Ｖ・Ｓ＆Ｐ５００インデックス・ファンド メールアラート画面へ"/>
    <s v="積立 売却 "/>
    <m/>
    <m/>
    <s v="ＳＢＩ－ＳＢＩ・Ｖ・Ｓ＆Ｐ５００インデックス・ファンド メールアラート画面へ"/>
    <s v="積立 売却 "/>
    <m/>
    <m/>
    <m/>
    <m/>
    <m/>
    <m/>
    <m/>
    <m/>
    <m/>
    <m/>
    <m/>
    <m/>
    <m/>
    <m/>
    <m/>
    <e v="#VALUE!"/>
    <e v="#VALUE!"/>
    <s v="NISA"/>
    <s v="ＳＢＩ－ＳＢＩ・Ｖ・Ｓ＆Ｐ５００インデックス・ファンド メールアラート画面へ"/>
    <m/>
    <s v="積立 売却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3"/>
    <x v="0"/>
    <s v="01-SBI証券"/>
    <m/>
    <s v="ＳＢＩ－ＳＢＩ・Ｖ・Ｓ＆Ｐ５００インデックス・ファンド"/>
    <n v="208955"/>
    <n v="11201"/>
    <n v="16110"/>
    <n v="336626"/>
    <n v="208955"/>
    <n v="11201"/>
    <n v="16110"/>
    <n v="102576"/>
    <m/>
    <m/>
    <m/>
    <m/>
    <m/>
    <m/>
    <m/>
    <m/>
    <m/>
    <m/>
    <m/>
    <m/>
    <m/>
    <s v="ＳＢＩ－ＳＢＩ・Ｖ・Ｓ＆Ｐ５００インデックス・ファンド"/>
    <s v="ＳＢＩ－ＳＢＩ・Ｖ・Ｓ＆Ｐ５００インデックス・ファンド"/>
    <s v="NISA"/>
    <n v="208955"/>
    <m/>
    <n v="11201"/>
    <m/>
    <n v="16110"/>
    <m/>
    <m/>
    <m/>
    <m/>
    <m/>
    <n v="336626"/>
    <m/>
    <n v="102576"/>
    <n v="0.43826532792138434"/>
    <m/>
    <m/>
    <x v="4"/>
    <x v="6"/>
    <s v="指数"/>
    <s v="SP500指数"/>
    <s v="01 日本円"/>
  </r>
  <r>
    <m/>
    <x v="0"/>
    <n v="10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09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0"/>
    <x v="0"/>
    <s v="01-SBI証券"/>
    <s v="●ここにコピペ→"/>
    <e v="#VALUE!"/>
    <s v="AAL アメリカン エアラインズ グループ"/>
    <s v="現買  現売  定期  "/>
    <m/>
    <m/>
    <s v="AAL アメリカン エアラインズ グループ"/>
    <s v="現買  現売  定期  "/>
    <m/>
    <m/>
    <s v="PP・海外分"/>
    <m/>
    <m/>
    <m/>
    <m/>
    <m/>
    <m/>
    <m/>
    <m/>
    <m/>
    <m/>
    <m/>
    <m/>
    <e v="#VALUE!"/>
    <e v="#VALUE!"/>
    <s v="特定"/>
    <s v="AAL アメリカン エアラインズ グループ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1"/>
    <x v="0"/>
    <s v="01-SBI証券"/>
    <s v="（海外株）"/>
    <s v="AAL"/>
    <n v="28"/>
    <n v="17.89"/>
    <n v="17.87"/>
    <n v="57651"/>
    <n v="28"/>
    <n v="17.89"/>
    <n v="17.87"/>
    <n v="4871"/>
    <m/>
    <m/>
    <m/>
    <m/>
    <m/>
    <m/>
    <m/>
    <m/>
    <m/>
    <m/>
    <m/>
    <m/>
    <m/>
    <s v="AAL"/>
    <s v="アメリカン・エアーラインズ・グループ"/>
    <s v="特定"/>
    <n v="28"/>
    <m/>
    <n v="17.89"/>
    <m/>
    <n v="17.87"/>
    <m/>
    <m/>
    <m/>
    <m/>
    <m/>
    <n v="57651"/>
    <m/>
    <n v="4871"/>
    <n v="9.2288745737021602E-2"/>
    <m/>
    <m/>
    <x v="4"/>
    <x v="4"/>
    <s v="観光"/>
    <s v="航空・米国"/>
    <s v="02 米ドル（円換算）"/>
  </r>
  <r>
    <m/>
    <x v="0"/>
    <n v="112"/>
    <x v="0"/>
    <s v="01-SBI証券"/>
    <s v="（円換算分）"/>
    <e v="#VALUE!"/>
    <s v="CCL カーニバル"/>
    <s v="現買  現売  定期  "/>
    <m/>
    <m/>
    <s v="CCL カーニバル"/>
    <s v="現買  現売  定期  "/>
    <m/>
    <m/>
    <m/>
    <m/>
    <m/>
    <m/>
    <m/>
    <m/>
    <m/>
    <m/>
    <m/>
    <m/>
    <m/>
    <m/>
    <m/>
    <e v="#VALUE!"/>
    <e v="#VALUE!"/>
    <s v="特定"/>
    <s v="CCL カーニバル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3"/>
    <x v="0"/>
    <s v="01-SBI証券"/>
    <m/>
    <s v="CCL"/>
    <n v="22"/>
    <n v="21.69"/>
    <n v="22.17"/>
    <n v="56197"/>
    <n v="22"/>
    <n v="21.69"/>
    <n v="22.17"/>
    <n v="5905"/>
    <m/>
    <m/>
    <m/>
    <m/>
    <m/>
    <m/>
    <m/>
    <m/>
    <m/>
    <m/>
    <m/>
    <m/>
    <m/>
    <s v="CCL"/>
    <s v="カーニバル"/>
    <s v="特定"/>
    <n v="22"/>
    <m/>
    <n v="21.69"/>
    <m/>
    <n v="22.17"/>
    <m/>
    <m/>
    <m/>
    <m/>
    <m/>
    <n v="56197"/>
    <m/>
    <n v="5905"/>
    <n v="0.11741430048516663"/>
    <m/>
    <m/>
    <x v="4"/>
    <x v="4"/>
    <s v="観光"/>
    <s v="船・米国"/>
    <s v="02 米ドル（円換算）"/>
  </r>
  <r>
    <m/>
    <x v="0"/>
    <n v="114"/>
    <x v="0"/>
    <s v="01-SBI証券"/>
    <m/>
    <e v="#VALUE!"/>
    <s v="DAL デルタ エアーラインズ"/>
    <s v="現買  現売  定期  "/>
    <m/>
    <m/>
    <s v="DAL デルタ エアーラインズ"/>
    <s v="現買  現売  定期  "/>
    <m/>
    <m/>
    <m/>
    <m/>
    <m/>
    <m/>
    <m/>
    <m/>
    <m/>
    <m/>
    <m/>
    <m/>
    <m/>
    <m/>
    <m/>
    <e v="#VALUE!"/>
    <e v="#VALUE!"/>
    <s v="特定"/>
    <s v="DAL デルタ エアー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5"/>
    <x v="0"/>
    <s v="01-SBI証券"/>
    <m/>
    <s v="DAL"/>
    <n v="11"/>
    <n v="43.11"/>
    <n v="42.84"/>
    <n v="54296"/>
    <n v="11"/>
    <n v="43.11"/>
    <n v="42.84"/>
    <n v="4312"/>
    <m/>
    <m/>
    <m/>
    <m/>
    <m/>
    <m/>
    <m/>
    <m/>
    <m/>
    <m/>
    <m/>
    <m/>
    <m/>
    <s v="DAL"/>
    <s v="デルタ航空"/>
    <s v="特定"/>
    <n v="11"/>
    <m/>
    <n v="43.11"/>
    <m/>
    <n v="42.84"/>
    <m/>
    <m/>
    <m/>
    <m/>
    <m/>
    <n v="54296"/>
    <m/>
    <n v="4312"/>
    <n v="8.6267605633802813E-2"/>
    <m/>
    <m/>
    <x v="4"/>
    <x v="4"/>
    <s v="観光"/>
    <s v="航空・米国"/>
    <s v="02 米ドル（円換算）"/>
  </r>
  <r>
    <m/>
    <x v="0"/>
    <n v="116"/>
    <x v="0"/>
    <s v="01-SBI証券"/>
    <m/>
    <e v="#VALUE!"/>
    <s v="GLIN ヴァンエック インディア グロース ETF"/>
    <s v="現買  現売  定期  "/>
    <m/>
    <m/>
    <s v="GLIN ヴァンエック インディア グロース ETF"/>
    <s v="現買  現売  定期  "/>
    <m/>
    <m/>
    <m/>
    <m/>
    <m/>
    <m/>
    <m/>
    <m/>
    <m/>
    <m/>
    <m/>
    <m/>
    <m/>
    <m/>
    <m/>
    <e v="#VALUE!"/>
    <e v="#VALUE!"/>
    <s v="特定"/>
    <s v="GLIN ヴァンエック インディア グロース ETF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7"/>
    <x v="0"/>
    <s v="01-SBI証券"/>
    <m/>
    <s v="GLIN"/>
    <n v="19"/>
    <n v="34.479999999999997"/>
    <n v="38.49"/>
    <n v="84261"/>
    <n v="19"/>
    <n v="34.479999999999997"/>
    <n v="38.49"/>
    <n v="15101"/>
    <m/>
    <m/>
    <m/>
    <m/>
    <m/>
    <m/>
    <m/>
    <m/>
    <m/>
    <m/>
    <m/>
    <m/>
    <m/>
    <s v="GLIN"/>
    <s v="ヴァンエック インディア グロース ETF"/>
    <s v="特定"/>
    <n v="19"/>
    <m/>
    <n v="34.479999999999997"/>
    <m/>
    <n v="38.49"/>
    <m/>
    <m/>
    <m/>
    <m/>
    <m/>
    <n v="84261"/>
    <m/>
    <n v="15101"/>
    <n v="0.21834875650665125"/>
    <m/>
    <m/>
    <x v="4"/>
    <x v="4"/>
    <s v="新興国"/>
    <s v="インド"/>
    <s v="02 米ドル（円換算）"/>
  </r>
  <r>
    <m/>
    <x v="0"/>
    <n v="118"/>
    <x v="0"/>
    <s v="01-SBI証券"/>
    <m/>
    <e v="#VALUE!"/>
    <s v="LUV サウスウエスト エアラインズ"/>
    <s v="現買  現売  定期  "/>
    <m/>
    <m/>
    <s v="LUV サウスウエスト エアラインズ"/>
    <s v="現買  現売  定期  "/>
    <m/>
    <m/>
    <m/>
    <m/>
    <m/>
    <m/>
    <m/>
    <m/>
    <m/>
    <m/>
    <m/>
    <m/>
    <m/>
    <m/>
    <m/>
    <e v="#VALUE!"/>
    <e v="#VALUE!"/>
    <s v="特定"/>
    <s v="LUV サウスウエスト エア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19"/>
    <x v="0"/>
    <s v="01-SBI証券"/>
    <m/>
    <s v="LUV"/>
    <n v="9"/>
    <n v="52.02"/>
    <n v="45.98"/>
    <n v="47680"/>
    <n v="9"/>
    <n v="52.02"/>
    <n v="45.98"/>
    <n v="-1667"/>
    <m/>
    <m/>
    <m/>
    <m/>
    <m/>
    <m/>
    <m/>
    <m/>
    <m/>
    <m/>
    <m/>
    <m/>
    <m/>
    <s v="LUV"/>
    <s v="サウスウエスト・エアライン"/>
    <s v="特定"/>
    <n v="9"/>
    <m/>
    <n v="52.02"/>
    <m/>
    <n v="45.98"/>
    <m/>
    <m/>
    <m/>
    <m/>
    <m/>
    <n v="47680"/>
    <m/>
    <n v="-1667"/>
    <n v="-3.3781182240055121E-2"/>
    <m/>
    <m/>
    <x v="4"/>
    <x v="4"/>
    <s v="観光"/>
    <s v="航空・米国"/>
    <s v="02 米ドル（円換算）"/>
  </r>
  <r>
    <m/>
    <x v="0"/>
    <n v="120"/>
    <x v="0"/>
    <s v="01-SBI証券"/>
    <m/>
    <e v="#VALUE!"/>
    <s v="NCLH ノルウェージャン クルーズ ライン"/>
    <s v="現買  現売  定期  "/>
    <m/>
    <m/>
    <s v="NCLH ノルウェージャン クルーズ ライン"/>
    <s v="現買  現売  定期  "/>
    <m/>
    <m/>
    <m/>
    <m/>
    <m/>
    <m/>
    <m/>
    <m/>
    <m/>
    <m/>
    <m/>
    <m/>
    <m/>
    <m/>
    <m/>
    <e v="#VALUE!"/>
    <e v="#VALUE!"/>
    <s v="特定"/>
    <s v="NCLH ノルウェージャン クルーズ ライン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1"/>
    <x v="0"/>
    <s v="01-SBI証券"/>
    <m/>
    <s v="NCLH"/>
    <n v="19"/>
    <n v="25.06"/>
    <n v="21.2"/>
    <n v="46410"/>
    <n v="19"/>
    <n v="25.06"/>
    <n v="21.2"/>
    <n v="-3769"/>
    <m/>
    <m/>
    <m/>
    <m/>
    <m/>
    <m/>
    <m/>
    <m/>
    <m/>
    <m/>
    <m/>
    <m/>
    <m/>
    <s v="NCLH"/>
    <s v="ノルウェージャン・クルーズ・ライン"/>
    <s v="特定"/>
    <n v="19"/>
    <m/>
    <n v="25.06"/>
    <m/>
    <n v="21.2"/>
    <m/>
    <m/>
    <m/>
    <m/>
    <m/>
    <n v="46410"/>
    <m/>
    <n v="-3769"/>
    <n v="-7.5111102253930931E-2"/>
    <m/>
    <m/>
    <x v="4"/>
    <x v="4"/>
    <s v="観光"/>
    <s v="船・米国"/>
    <s v="02 米ドル（円換算）"/>
  </r>
  <r>
    <m/>
    <x v="0"/>
    <n v="122"/>
    <x v="0"/>
    <s v="01-SBI証券"/>
    <m/>
    <e v="#VALUE!"/>
    <s v="QQQ インベスコ QQQ トラスト シリーズ1 ET"/>
    <s v="現買  現売  定期  "/>
    <m/>
    <m/>
    <s v="QQQ インベスコ QQQ トラスト シリーズ1 ET"/>
    <s v="現買  現売  定期  "/>
    <m/>
    <m/>
    <m/>
    <m/>
    <m/>
    <m/>
    <m/>
    <m/>
    <m/>
    <m/>
    <m/>
    <m/>
    <m/>
    <m/>
    <m/>
    <e v="#VALUE!"/>
    <e v="#VALUE!"/>
    <s v="特定"/>
    <s v="QQQ インベスコ QQQ トラスト シリーズ1 ET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3"/>
    <x v="0"/>
    <s v="01-SBI証券"/>
    <m/>
    <s v="QQQ"/>
    <n v="2"/>
    <n v="313.27999999999997"/>
    <n v="341.51"/>
    <n v="78697"/>
    <n v="2"/>
    <n v="313.27999999999997"/>
    <n v="341.51"/>
    <n v="10559"/>
    <m/>
    <m/>
    <m/>
    <m/>
    <m/>
    <m/>
    <m/>
    <m/>
    <m/>
    <m/>
    <m/>
    <m/>
    <m/>
    <s v="QQQ"/>
    <s v="インベスコ QQQ トラスト シリーズ"/>
    <s v="特定"/>
    <n v="2"/>
    <m/>
    <n v="313.27999999999997"/>
    <m/>
    <n v="341.51"/>
    <m/>
    <m/>
    <m/>
    <m/>
    <m/>
    <n v="78697"/>
    <m/>
    <n v="10559"/>
    <n v="0.15496492412457072"/>
    <m/>
    <m/>
    <x v="4"/>
    <x v="4"/>
    <s v="指数"/>
    <s v="ナスダック指数"/>
    <s v="02 米ドル（円換算）"/>
  </r>
  <r>
    <m/>
    <x v="0"/>
    <n v="124"/>
    <x v="0"/>
    <s v="01-SBI証券"/>
    <m/>
    <e v="#VALUE!"/>
    <s v="RCL ロイヤル カリビアン クルーズ"/>
    <s v="現買  現売  定期  "/>
    <m/>
    <m/>
    <s v="RCL ロイヤル カリビアン クルーズ"/>
    <s v="現買  現売  定期  "/>
    <m/>
    <m/>
    <m/>
    <m/>
    <m/>
    <m/>
    <m/>
    <m/>
    <m/>
    <m/>
    <m/>
    <m/>
    <m/>
    <m/>
    <m/>
    <e v="#VALUE!"/>
    <e v="#VALUE!"/>
    <s v="特定"/>
    <s v="RCL ロイヤル カリビアン クルー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5"/>
    <x v="0"/>
    <s v="01-SBI証券"/>
    <m/>
    <s v="RCL"/>
    <n v="7"/>
    <n v="71.55"/>
    <n v="83.69"/>
    <n v="67499"/>
    <n v="7"/>
    <n v="71.55"/>
    <n v="83.69"/>
    <n v="14712"/>
    <m/>
    <m/>
    <m/>
    <m/>
    <m/>
    <m/>
    <m/>
    <m/>
    <m/>
    <m/>
    <m/>
    <m/>
    <m/>
    <s v="RCL"/>
    <s v="ロイヤル・カリビアン・グループ"/>
    <s v="特定"/>
    <n v="7"/>
    <m/>
    <n v="71.55"/>
    <m/>
    <n v="83.69"/>
    <m/>
    <m/>
    <m/>
    <m/>
    <m/>
    <n v="67499"/>
    <m/>
    <n v="14712"/>
    <n v="0.27870498418171141"/>
    <m/>
    <m/>
    <x v="4"/>
    <x v="4"/>
    <s v="観光"/>
    <s v="船・米国"/>
    <s v="02 米ドル（円換算）"/>
  </r>
  <r>
    <m/>
    <x v="0"/>
    <n v="126"/>
    <x v="0"/>
    <s v="01-SBI証券"/>
    <m/>
    <e v="#VALUE!"/>
    <s v="UAL ユナイテッド エアラインズ"/>
    <s v="現買  現売  定期  "/>
    <m/>
    <m/>
    <s v="UAL ユナイテッド エアラインズ"/>
    <s v="現買  現売  定期  "/>
    <m/>
    <m/>
    <m/>
    <m/>
    <m/>
    <m/>
    <m/>
    <m/>
    <m/>
    <m/>
    <m/>
    <m/>
    <m/>
    <m/>
    <m/>
    <e v="#VALUE!"/>
    <e v="#VALUE!"/>
    <s v="特定"/>
    <s v="UAL ユナイテッド エアラインズ"/>
    <m/>
    <s v="現買  現売  定期  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7"/>
    <x v="0"/>
    <s v="01-SBI証券"/>
    <m/>
    <s v="UAL"/>
    <n v="11"/>
    <n v="44.38"/>
    <n v="47.43"/>
    <n v="60113"/>
    <n v="11"/>
    <n v="44.38"/>
    <n v="47.43"/>
    <n v="8655"/>
    <m/>
    <m/>
    <m/>
    <m/>
    <m/>
    <m/>
    <m/>
    <m/>
    <m/>
    <m/>
    <m/>
    <m/>
    <m/>
    <s v="UAL"/>
    <s v="ユナイテッド・エアラインズ・ホールディングス"/>
    <s v="特定"/>
    <n v="11"/>
    <m/>
    <n v="44.38"/>
    <m/>
    <n v="47.43"/>
    <m/>
    <m/>
    <m/>
    <m/>
    <m/>
    <n v="60113"/>
    <m/>
    <n v="8655"/>
    <n v="0.16819542150880329"/>
    <m/>
    <m/>
    <x v="4"/>
    <x v="4"/>
    <s v="観光"/>
    <s v="航空・米国"/>
    <s v="02 米ドル（円換算）"/>
  </r>
  <r>
    <m/>
    <x v="0"/>
    <n v="12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2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3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4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0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1"/>
    <x v="0"/>
    <s v="01-SBI証券"/>
    <s v="●ここにコピペ→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2"/>
    <x v="0"/>
    <s v="01-SBI証券"/>
    <s v="（NISA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3"/>
    <x v="0"/>
    <s v="01-SBI証券"/>
    <s v="（海外分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5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6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5"/>
    <x v="7"/>
    <e v="#VALUE!"/>
    <e v="#VALUE!"/>
    <e v="#VALUE!"/>
  </r>
  <r>
    <m/>
    <x v="0"/>
    <n v="161"/>
    <x v="0"/>
    <s v="03-ネオモバイル証券"/>
    <m/>
    <s v="右→残高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m/>
    <m/>
    <m/>
    <m/>
    <m/>
    <m/>
    <m/>
    <m/>
    <m/>
    <m/>
    <m/>
    <m/>
    <m/>
    <m/>
    <m/>
    <e v="#DIV/0!"/>
    <m/>
    <m/>
    <x v="0"/>
    <x v="0"/>
    <m/>
    <m/>
    <m/>
  </r>
  <r>
    <m/>
    <x v="0"/>
    <n v="162"/>
    <x v="0"/>
    <s v="03-ネオモバイル証券"/>
    <s v="●ここに入力→"/>
    <s v="現預金"/>
    <n v="320284"/>
    <m/>
    <m/>
    <m/>
    <m/>
    <m/>
    <m/>
    <m/>
    <m/>
    <n v="1"/>
    <m/>
    <m/>
    <m/>
    <m/>
    <m/>
    <m/>
    <m/>
    <m/>
    <m/>
    <m/>
    <m/>
    <s v="現預金・ネオモバ"/>
    <s v="現預金・ネオモバ"/>
    <s v="現金"/>
    <m/>
    <m/>
    <m/>
    <m/>
    <m/>
    <m/>
    <m/>
    <m/>
    <m/>
    <m/>
    <n v="320284"/>
    <m/>
    <m/>
    <n v="0"/>
    <m/>
    <m/>
    <x v="1"/>
    <x v="1"/>
    <s v="現預金"/>
    <s v="現預金"/>
    <s v="01 日本円"/>
  </r>
  <r>
    <m/>
    <x v="0"/>
    <n v="163"/>
    <x v="0"/>
    <s v="03-ネオモバイル証券"/>
    <m/>
    <s v="現預金"/>
    <m/>
    <m/>
    <m/>
    <m/>
    <m/>
    <m/>
    <m/>
    <m/>
    <m/>
    <n v="2"/>
    <m/>
    <m/>
    <m/>
    <m/>
    <m/>
    <m/>
    <m/>
    <m/>
    <m/>
    <m/>
    <m/>
    <m/>
    <e v="#REF!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4"/>
    <x v="0"/>
    <s v="03-ネオモバイル証券"/>
    <m/>
    <s v="右→個別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e v="#REF!"/>
    <m/>
    <m/>
    <m/>
    <m/>
    <m/>
    <m/>
    <m/>
    <m/>
    <m/>
    <m/>
    <m/>
    <m/>
    <m/>
    <m/>
    <e v="#DIV/0!"/>
    <m/>
    <m/>
    <x v="0"/>
    <x v="0"/>
    <m/>
    <m/>
    <m/>
  </r>
  <r>
    <m/>
    <x v="0"/>
    <n v="165"/>
    <x v="0"/>
    <s v="03-ネオモバイル証券"/>
    <s v="●ここにコピペ→"/>
    <m/>
    <s v="ＮＥＸＴ　ＦＵＮＤＳ　ＴＯＰＩＸ連動型上場投信"/>
    <m/>
    <m/>
    <m/>
    <m/>
    <m/>
    <m/>
    <m/>
    <m/>
    <n v="1"/>
    <s v="●1～最後まで、PCサイトの画面を一括コピーペースト"/>
    <m/>
    <m/>
    <m/>
    <m/>
    <m/>
    <m/>
    <m/>
    <m/>
    <m/>
    <m/>
    <s v="1306"/>
    <s v="ＮＥＸＴ　ＦＵＮＤＳ　ＴＯＰＩＸ連動型上場投信"/>
    <s v="特定"/>
    <e v="#VALUE!"/>
    <m/>
    <e v="#VALUE!"/>
    <m/>
    <s v="●ﾔﾌｰﾌｧｲﾅﾝｽの現在値"/>
    <m/>
    <m/>
    <m/>
    <m/>
    <m/>
    <n v="7618"/>
    <m/>
    <n v="-314"/>
    <n v="-3.9586485123550175E-2"/>
    <m/>
    <m/>
    <x v="4"/>
    <x v="4"/>
    <s v="指数"/>
    <s v="指数・トピックス"/>
    <s v="01 日本円"/>
  </r>
  <r>
    <m/>
    <x v="0"/>
    <n v="166"/>
    <x v="0"/>
    <s v="03-ネオモバイル証券"/>
    <m/>
    <m/>
    <n v="1306"/>
    <m/>
    <m/>
    <m/>
    <m/>
    <m/>
    <m/>
    <m/>
    <m/>
    <n v="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7"/>
    <x v="0"/>
    <s v="03-ネオモバイル証券"/>
    <m/>
    <m/>
    <s v="ＮＥＸＴ　ＦＵＮＤＳ　ＴＯＰＩＸ連動型上場投信"/>
    <m/>
    <m/>
    <m/>
    <m/>
    <m/>
    <m/>
    <m/>
    <m/>
    <n v="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8"/>
    <x v="0"/>
    <s v="03-ネオモバイル証券"/>
    <m/>
    <m/>
    <s v="評価額"/>
    <m/>
    <m/>
    <m/>
    <m/>
    <m/>
    <m/>
    <m/>
    <m/>
    <n v="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9"/>
    <x v="0"/>
    <s v="03-ネオモバイル証券"/>
    <m/>
    <m/>
    <s v="7,618円"/>
    <m/>
    <m/>
    <m/>
    <m/>
    <m/>
    <m/>
    <m/>
    <m/>
    <n v="5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0"/>
    <x v="0"/>
    <s v="03-ネオモバイル証券"/>
    <m/>
    <m/>
    <s v="評価損益"/>
    <m/>
    <m/>
    <m/>
    <m/>
    <m/>
    <m/>
    <m/>
    <m/>
    <n v="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1"/>
    <x v="0"/>
    <s v="03-ネオモバイル証券"/>
    <m/>
    <m/>
    <s v="-314円"/>
    <m/>
    <m/>
    <m/>
    <m/>
    <m/>
    <m/>
    <m/>
    <m/>
    <n v="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2"/>
    <x v="0"/>
    <s v="03-ネオモバイル証券"/>
    <m/>
    <m/>
    <s v="ＮＥＸＴ　ＦＵＮＤＳ　東証ＲＥＩＴ指数連動型上場投信"/>
    <s v="2,121円 / -15   -0.7%"/>
    <m/>
    <m/>
    <m/>
    <m/>
    <m/>
    <m/>
    <m/>
    <n v="8"/>
    <m/>
    <m/>
    <m/>
    <m/>
    <m/>
    <m/>
    <m/>
    <m/>
    <m/>
    <m/>
    <m/>
    <s v="1343"/>
    <s v="ＮＦＪ－ＲＥＩＴ"/>
    <s v="特定"/>
    <e v="#VALUE!"/>
    <m/>
    <e v="#VALUE!"/>
    <m/>
    <s v="●ﾔﾌｰﾌｧｲﾅﾝｽの現在値"/>
    <m/>
    <m/>
    <m/>
    <m/>
    <m/>
    <n v="61095"/>
    <m/>
    <n v="7155"/>
    <n v="0.13264738598442713"/>
    <m/>
    <m/>
    <x v="4"/>
    <x v="4"/>
    <s v="不動産"/>
    <s v="Jリート"/>
    <s v="01 日本円"/>
  </r>
  <r>
    <m/>
    <x v="0"/>
    <n v="173"/>
    <x v="0"/>
    <s v="03-ネオモバイル証券"/>
    <m/>
    <m/>
    <n v="1343"/>
    <s v="4株"/>
    <m/>
    <m/>
    <m/>
    <m/>
    <m/>
    <m/>
    <m/>
    <n v="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4"/>
    <x v="0"/>
    <s v="03-ネオモバイル証券"/>
    <m/>
    <m/>
    <s v="ＮＥＸＴ　ＦＵＮＤＳ　東証ＲＥＩＴ指数連動型上場投信"/>
    <s v="0株"/>
    <m/>
    <m/>
    <m/>
    <m/>
    <m/>
    <m/>
    <m/>
    <n v="1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5"/>
    <x v="0"/>
    <s v="03-ネオモバイル証券"/>
    <m/>
    <m/>
    <s v="評価額"/>
    <n v="6.9599999999999995E-2"/>
    <m/>
    <m/>
    <m/>
    <m/>
    <m/>
    <m/>
    <m/>
    <n v="1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6"/>
    <x v="0"/>
    <s v="03-ネオモバイル証券"/>
    <m/>
    <m/>
    <s v="61,095円"/>
    <s v="1,983円"/>
    <m/>
    <m/>
    <m/>
    <m/>
    <m/>
    <m/>
    <m/>
    <n v="1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7"/>
    <x v="0"/>
    <s v="03-ネオモバイル証券"/>
    <m/>
    <m/>
    <s v="評価損益"/>
    <m/>
    <m/>
    <m/>
    <m/>
    <m/>
    <m/>
    <m/>
    <m/>
    <n v="1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8"/>
    <x v="0"/>
    <s v="03-ネオモバイル証券"/>
    <m/>
    <m/>
    <s v=" 7,155円"/>
    <m/>
    <m/>
    <m/>
    <m/>
    <m/>
    <m/>
    <m/>
    <m/>
    <n v="1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9"/>
    <x v="0"/>
    <s v="03-ネオモバイル証券"/>
    <m/>
    <m/>
    <s v="上場インデックスファンドＪリート（東証ＲＥＩＴ指数）隔月分配型"/>
    <m/>
    <m/>
    <m/>
    <m/>
    <m/>
    <m/>
    <m/>
    <m/>
    <n v="15"/>
    <m/>
    <m/>
    <m/>
    <m/>
    <m/>
    <m/>
    <m/>
    <m/>
    <m/>
    <m/>
    <m/>
    <s v="1345"/>
    <s v="上場Ｊリート"/>
    <s v="特定"/>
    <e v="#VALUE!"/>
    <m/>
    <e v="#VALUE!"/>
    <m/>
    <s v="●ﾔﾌｰﾌｧｲﾅﾝｽの現在値"/>
    <m/>
    <m/>
    <m/>
    <m/>
    <m/>
    <n v="7638"/>
    <m/>
    <n v="-646"/>
    <n v="-7.7981651376146793E-2"/>
    <m/>
    <m/>
    <x v="4"/>
    <x v="4"/>
    <s v="不動産"/>
    <s v="Jリート"/>
    <s v="01 日本円"/>
  </r>
  <r>
    <m/>
    <x v="0"/>
    <n v="180"/>
    <x v="0"/>
    <s v="03-ネオモバイル証券"/>
    <m/>
    <m/>
    <n v="1345"/>
    <m/>
    <m/>
    <m/>
    <m/>
    <m/>
    <m/>
    <m/>
    <m/>
    <n v="1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1"/>
    <x v="0"/>
    <s v="03-ネオモバイル証券"/>
    <m/>
    <m/>
    <s v="上場インデックスファンドＪリート（東証ＲＥＩＴ指数）隔月分配型"/>
    <m/>
    <m/>
    <m/>
    <m/>
    <m/>
    <m/>
    <m/>
    <m/>
    <n v="1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2"/>
    <x v="0"/>
    <s v="03-ネオモバイル証券"/>
    <m/>
    <m/>
    <s v="評価額"/>
    <m/>
    <m/>
    <m/>
    <m/>
    <m/>
    <m/>
    <m/>
    <m/>
    <n v="18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3"/>
    <x v="0"/>
    <s v="03-ネオモバイル証券"/>
    <m/>
    <m/>
    <s v="7,638円"/>
    <m/>
    <m/>
    <m/>
    <m/>
    <m/>
    <m/>
    <m/>
    <m/>
    <n v="1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4"/>
    <x v="0"/>
    <s v="03-ネオモバイル証券"/>
    <m/>
    <m/>
    <s v="評価損益"/>
    <m/>
    <m/>
    <m/>
    <m/>
    <m/>
    <m/>
    <m/>
    <m/>
    <n v="2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5"/>
    <x v="0"/>
    <s v="03-ネオモバイル証券"/>
    <m/>
    <m/>
    <s v="-646円"/>
    <m/>
    <m/>
    <m/>
    <m/>
    <m/>
    <m/>
    <m/>
    <m/>
    <n v="2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6"/>
    <x v="0"/>
    <s v="03-ネオモバイル証券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s v="1476"/>
    <s v="Ｉシェアーズ・コアＪリート"/>
    <s v="特定"/>
    <e v="#VALUE!"/>
    <m/>
    <e v="#VALUE!"/>
    <m/>
    <s v="●ﾔﾌｰﾌｧｲﾅﾝｽの現在値"/>
    <m/>
    <m/>
    <m/>
    <m/>
    <m/>
    <n v="56579"/>
    <m/>
    <n v="6612"/>
    <n v="0.13232733604178759"/>
    <m/>
    <m/>
    <x v="4"/>
    <x v="4"/>
    <s v="不動産"/>
    <s v="Jリート"/>
    <s v="01 日本円"/>
  </r>
  <r>
    <m/>
    <x v="0"/>
    <n v="187"/>
    <x v="0"/>
    <s v="03-ネオモバイル証券"/>
    <m/>
    <m/>
    <n v="1476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8"/>
    <x v="0"/>
    <s v="03-ネオモバイル証券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9"/>
    <x v="0"/>
    <s v="03-ネオモバイル証券"/>
    <m/>
    <m/>
    <s v="評価額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0"/>
    <x v="0"/>
    <s v="03-ネオモバイル証券"/>
    <m/>
    <m/>
    <s v="56,57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2"/>
    <x v="0"/>
    <s v="03-ネオモバイル証券"/>
    <m/>
    <m/>
    <s v=" 6,6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3"/>
    <x v="0"/>
    <s v="03-ネオモバイル証券"/>
    <m/>
    <m/>
    <s v="ダイワ上場投信−東証ＲＥＩＴ指数"/>
    <m/>
    <m/>
    <m/>
    <m/>
    <m/>
    <m/>
    <m/>
    <m/>
    <m/>
    <m/>
    <m/>
    <m/>
    <m/>
    <m/>
    <m/>
    <m/>
    <m/>
    <m/>
    <m/>
    <m/>
    <s v="1488"/>
    <s v="ダイワ東証ＲＥＩＴ指数"/>
    <s v="特定"/>
    <e v="#VALUE!"/>
    <m/>
    <e v="#VALUE!"/>
    <m/>
    <s v="●ﾔﾌｰﾌｧｲﾅﾝｽの現在値"/>
    <m/>
    <m/>
    <m/>
    <m/>
    <m/>
    <n v="60155.5"/>
    <m/>
    <n v="6215"/>
    <n v="0.1152195474643357"/>
    <m/>
    <m/>
    <x v="4"/>
    <x v="4"/>
    <s v="不動産"/>
    <s v="Jリート"/>
    <s v="01 日本円"/>
  </r>
  <r>
    <m/>
    <x v="0"/>
    <n v="194"/>
    <x v="0"/>
    <s v="03-ネオモバイル証券"/>
    <m/>
    <m/>
    <n v="148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5"/>
    <x v="0"/>
    <s v="03-ネオモバイル証券"/>
    <m/>
    <m/>
    <s v="ダイワ上場投信−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7"/>
    <x v="0"/>
    <s v="03-ネオモバイル証券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9"/>
    <x v="0"/>
    <s v="03-ネオモバイル証券"/>
    <m/>
    <m/>
    <s v=" 6,21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0"/>
    <x v="0"/>
    <s v="03-ネオモバイル証券"/>
    <m/>
    <m/>
    <s v="純プラチナ上場信託（現物国内保管型）"/>
    <m/>
    <m/>
    <m/>
    <m/>
    <m/>
    <m/>
    <m/>
    <m/>
    <m/>
    <m/>
    <m/>
    <m/>
    <m/>
    <m/>
    <m/>
    <m/>
    <m/>
    <m/>
    <m/>
    <m/>
    <s v="1541"/>
    <s v="純プラチナ上場信託"/>
    <s v="特定"/>
    <e v="#VALUE!"/>
    <m/>
    <e v="#VALUE!"/>
    <m/>
    <s v="●ﾔﾌｰﾌｧｲﾅﾝｽの現在値"/>
    <m/>
    <m/>
    <m/>
    <m/>
    <m/>
    <n v="51940"/>
    <m/>
    <n v="7882"/>
    <n v="0.17890054019701304"/>
    <m/>
    <m/>
    <x v="3"/>
    <x v="3"/>
    <s v="プラチナ"/>
    <s v="国内・プラチナ"/>
    <s v="01 日本円"/>
  </r>
  <r>
    <m/>
    <x v="0"/>
    <n v="201"/>
    <x v="0"/>
    <s v="03-ネオモバイル証券"/>
    <m/>
    <m/>
    <n v="154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2"/>
    <x v="0"/>
    <s v="03-ネオモバイル証券"/>
    <m/>
    <m/>
    <s v="純プラチナ上場信託（現物国内保管型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4"/>
    <x v="0"/>
    <s v="03-ネオモバイル証券"/>
    <m/>
    <m/>
    <s v="51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6"/>
    <x v="0"/>
    <s v="03-ネオモバイル証券"/>
    <m/>
    <m/>
    <s v=" 7,88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7"/>
    <x v="0"/>
    <s v="03-ネオモバイル証券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s v="1615"/>
    <s v="ＮＦ銀行業"/>
    <s v="特定"/>
    <e v="#VALUE!"/>
    <m/>
    <e v="#VALUE!"/>
    <m/>
    <s v="●ﾔﾌｰﾌｧｲﾅﾝｽの現在値"/>
    <m/>
    <m/>
    <m/>
    <m/>
    <m/>
    <n v="15741"/>
    <m/>
    <n v="891"/>
    <n v="0.06"/>
    <m/>
    <m/>
    <x v="4"/>
    <x v="4"/>
    <s v="金融"/>
    <s v="銀行業"/>
    <s v="01 日本円"/>
  </r>
  <r>
    <m/>
    <x v="0"/>
    <n v="208"/>
    <x v="0"/>
    <s v="03-ネオモバイル証券"/>
    <m/>
    <m/>
    <n v="161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9"/>
    <x v="0"/>
    <s v="03-ネオモバイル証券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1"/>
    <x v="0"/>
    <s v="03-ネオモバイル証券"/>
    <m/>
    <m/>
    <s v="15,7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3"/>
    <x v="0"/>
    <s v="03-ネオモバイル証券"/>
    <m/>
    <m/>
    <s v=" 89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4"/>
    <x v="0"/>
    <s v="03-ネオモバイル証券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s v="1655"/>
    <s v="iShares S&amp;P 500 ETF"/>
    <s v="特定"/>
    <e v="#VALUE!"/>
    <m/>
    <e v="#VALUE!"/>
    <m/>
    <s v="●ﾔﾌｰﾌｧｲﾅﾝｽの現在値"/>
    <m/>
    <m/>
    <m/>
    <m/>
    <m/>
    <n v="17805"/>
    <m/>
    <n v="7755"/>
    <n v="0.77164179104477615"/>
    <m/>
    <m/>
    <x v="4"/>
    <x v="4"/>
    <s v="指数"/>
    <s v="SP500指数"/>
    <s v="01 日本円"/>
  </r>
  <r>
    <m/>
    <x v="0"/>
    <n v="215"/>
    <x v="0"/>
    <s v="03-ネオモバイル証券"/>
    <m/>
    <m/>
    <n v="165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6"/>
    <x v="0"/>
    <s v="03-ネオモバイル証券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8"/>
    <x v="0"/>
    <s v="03-ネオモバイル証券"/>
    <m/>
    <m/>
    <s v="17,8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0"/>
    <x v="0"/>
    <s v="03-ネオモバイル証券"/>
    <m/>
    <m/>
    <s v=" 7,75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1"/>
    <x v="0"/>
    <s v="03-ネオモバイル証券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s v="1656"/>
    <s v="ｉシェアーズ・コア　米国債７−１０年　ＥＴＦ"/>
    <s v="特定"/>
    <e v="#VALUE!"/>
    <m/>
    <e v="#VALUE!"/>
    <m/>
    <s v="●ﾔﾌｰﾌｧｲﾅﾝｽの現在値"/>
    <m/>
    <m/>
    <m/>
    <m/>
    <m/>
    <n v="71712"/>
    <m/>
    <n v="2592"/>
    <n v="3.7499999999999999E-2"/>
    <m/>
    <m/>
    <x v="1"/>
    <x v="5"/>
    <s v="債券"/>
    <s v="米国債"/>
    <s v="01 日本円"/>
  </r>
  <r>
    <m/>
    <x v="0"/>
    <n v="222"/>
    <x v="0"/>
    <s v="03-ネオモバイル証券"/>
    <m/>
    <m/>
    <n v="16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3"/>
    <x v="0"/>
    <s v="03-ネオモバイル証券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5"/>
    <x v="0"/>
    <s v="03-ネオモバイル証券"/>
    <m/>
    <m/>
    <s v="71,7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7"/>
    <x v="0"/>
    <s v="03-ネオモバイル証券"/>
    <m/>
    <m/>
    <s v=" 2,59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8"/>
    <x v="0"/>
    <s v="03-ネオモバイル証券"/>
    <m/>
    <m/>
    <s v="ｉシェアーズ　米国リート　ＥＴＦ"/>
    <m/>
    <m/>
    <m/>
    <m/>
    <m/>
    <m/>
    <m/>
    <m/>
    <m/>
    <m/>
    <m/>
    <m/>
    <m/>
    <m/>
    <m/>
    <m/>
    <m/>
    <m/>
    <m/>
    <m/>
    <s v="1659"/>
    <s v="ＩＳ米国リートＥＴＦ"/>
    <s v="特定"/>
    <e v="#VALUE!"/>
    <m/>
    <e v="#VALUE!"/>
    <m/>
    <s v="●ﾔﾌｰﾌｧｲﾅﾝｽの現在値"/>
    <m/>
    <m/>
    <m/>
    <m/>
    <m/>
    <n v="45305"/>
    <m/>
    <n v="17799"/>
    <n v="0.64709517923362181"/>
    <m/>
    <m/>
    <x v="4"/>
    <x v="4"/>
    <s v="不動産"/>
    <s v="米国・リート"/>
    <s v="01 日本円"/>
  </r>
  <r>
    <m/>
    <x v="0"/>
    <n v="229"/>
    <x v="0"/>
    <s v="03-ネオモバイル証券"/>
    <m/>
    <m/>
    <n v="16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0"/>
    <x v="0"/>
    <s v="03-ネオモバイル証券"/>
    <m/>
    <m/>
    <s v="ｉシェアーズ　米国リート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2"/>
    <x v="0"/>
    <s v="03-ネオモバイル証券"/>
    <m/>
    <m/>
    <s v="45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4"/>
    <x v="0"/>
    <s v="03-ネオモバイル証券"/>
    <m/>
    <m/>
    <s v=" 17,79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5"/>
    <x v="0"/>
    <s v="03-ネオモバイル証券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s v="1678"/>
    <s v="ＮＥＸＴ　ＦＵＮＤＳ　インド株式指数・Ｎｉｆｔｙ　５０連動型上場投信"/>
    <s v="特定"/>
    <e v="#VALUE!"/>
    <m/>
    <e v="#VALUE!"/>
    <m/>
    <s v="●ﾔﾌｰﾌｧｲﾅﾝｽの現在値"/>
    <m/>
    <m/>
    <m/>
    <m/>
    <m/>
    <n v="112370.2"/>
    <m/>
    <n v="11267"/>
    <n v="0.11144058743936888"/>
    <m/>
    <m/>
    <x v="4"/>
    <x v="4"/>
    <s v="新興国"/>
    <s v="インド"/>
    <s v="01 日本円"/>
  </r>
  <r>
    <m/>
    <x v="0"/>
    <n v="236"/>
    <x v="0"/>
    <s v="03-ネオモバイル証券"/>
    <m/>
    <m/>
    <n v="167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7"/>
    <x v="0"/>
    <s v="03-ネオモバイル証券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9"/>
    <x v="0"/>
    <s v="03-ネオモバイル証券"/>
    <m/>
    <m/>
    <s v="112,370.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1"/>
    <x v="0"/>
    <s v="03-ネオモバイル証券"/>
    <m/>
    <m/>
    <s v=" 11,267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2"/>
    <x v="0"/>
    <s v="03-ネオモバイル証券"/>
    <m/>
    <m/>
    <s v="ＣＤＳ"/>
    <m/>
    <m/>
    <m/>
    <m/>
    <m/>
    <m/>
    <m/>
    <m/>
    <m/>
    <m/>
    <m/>
    <m/>
    <m/>
    <m/>
    <m/>
    <m/>
    <m/>
    <m/>
    <m/>
    <m/>
    <s v="2169"/>
    <s v="ＣＤＳ"/>
    <s v="特定"/>
    <e v="#VALUE!"/>
    <m/>
    <e v="#VALUE!"/>
    <m/>
    <s v="●ﾔﾌｰﾌｧｲﾅﾝｽの現在値"/>
    <m/>
    <m/>
    <m/>
    <m/>
    <m/>
    <n v="11298"/>
    <m/>
    <n v="3248"/>
    <n v="0.40347826086956523"/>
    <m/>
    <m/>
    <x v="4"/>
    <x v="4"/>
    <s v="サービス"/>
    <s v="サービス"/>
    <s v="01 日本円"/>
  </r>
  <r>
    <m/>
    <x v="0"/>
    <n v="243"/>
    <x v="0"/>
    <s v="03-ネオモバイル証券"/>
    <m/>
    <m/>
    <n v="216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4"/>
    <x v="0"/>
    <s v="03-ネオモバイル証券"/>
    <m/>
    <m/>
    <s v="ＣＤＳ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6"/>
    <x v="0"/>
    <s v="03-ネオモバイル証券"/>
    <m/>
    <m/>
    <s v="11,2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8"/>
    <x v="0"/>
    <s v="03-ネオモバイル証券"/>
    <m/>
    <m/>
    <s v=" 3,2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9"/>
    <x v="0"/>
    <s v="03-ネオモバイル証券"/>
    <m/>
    <m/>
    <s v="日本ケアサプライ"/>
    <m/>
    <m/>
    <m/>
    <m/>
    <m/>
    <m/>
    <m/>
    <m/>
    <m/>
    <m/>
    <m/>
    <m/>
    <m/>
    <m/>
    <m/>
    <m/>
    <m/>
    <m/>
    <m/>
    <m/>
    <s v="2393"/>
    <s v="日本ケアサプライ"/>
    <s v="特定"/>
    <e v="#VALUE!"/>
    <m/>
    <e v="#VALUE!"/>
    <m/>
    <s v="●ﾔﾌｰﾌｧｲﾅﾝｽの現在値"/>
    <m/>
    <m/>
    <m/>
    <m/>
    <m/>
    <n v="18070"/>
    <m/>
    <n v="1586"/>
    <n v="9.6214511041009462E-2"/>
    <m/>
    <m/>
    <x v="4"/>
    <x v="4"/>
    <s v="サービス"/>
    <s v="サービス"/>
    <s v="01 日本円"/>
  </r>
  <r>
    <m/>
    <x v="0"/>
    <n v="250"/>
    <x v="0"/>
    <s v="03-ネオモバイル証券"/>
    <m/>
    <m/>
    <n v="239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1"/>
    <x v="0"/>
    <s v="03-ネオモバイル証券"/>
    <m/>
    <m/>
    <s v="日本ケアサプライ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3"/>
    <x v="0"/>
    <s v="03-ネオモバイル証券"/>
    <m/>
    <m/>
    <s v="18,07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5"/>
    <x v="0"/>
    <s v="03-ネオモバイル証券"/>
    <m/>
    <m/>
    <s v=" 1,58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6"/>
    <x v="0"/>
    <s v="03-ネオモバイル証券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s v="2511"/>
    <s v="ＮＦ外債ヘッジ無"/>
    <s v="特定"/>
    <e v="#VALUE!"/>
    <m/>
    <e v="#VALUE!"/>
    <m/>
    <s v="●ﾔﾌｰﾌｧｲﾅﾝｽの現在値"/>
    <m/>
    <m/>
    <m/>
    <m/>
    <m/>
    <n v="12702.3"/>
    <m/>
    <n v="-414"/>
    <n v="-3.1563779419500927E-2"/>
    <m/>
    <m/>
    <x v="1"/>
    <x v="5"/>
    <s v="債券"/>
    <s v="外国債"/>
    <s v="01 日本円"/>
  </r>
  <r>
    <m/>
    <x v="0"/>
    <n v="257"/>
    <x v="0"/>
    <s v="03-ネオモバイル証券"/>
    <m/>
    <m/>
    <n v="251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8"/>
    <x v="0"/>
    <s v="03-ネオモバイル証券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0"/>
    <x v="0"/>
    <s v="03-ネオモバイル証券"/>
    <m/>
    <m/>
    <s v="12,702.3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2"/>
    <x v="0"/>
    <s v="03-ネオモバイル証券"/>
    <m/>
    <m/>
    <s v="-41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3"/>
    <x v="0"/>
    <s v="03-ネオモバイル証券"/>
    <m/>
    <m/>
    <s v="東証マザーズＥＴＦ"/>
    <m/>
    <m/>
    <m/>
    <m/>
    <m/>
    <m/>
    <m/>
    <m/>
    <m/>
    <m/>
    <m/>
    <m/>
    <m/>
    <m/>
    <m/>
    <m/>
    <m/>
    <m/>
    <m/>
    <m/>
    <s v="2516"/>
    <s v="東証マザーズＥＴＦ"/>
    <s v="特定"/>
    <e v="#VALUE!"/>
    <m/>
    <e v="#VALUE!"/>
    <m/>
    <s v="●ﾔﾌｰﾌｧｲﾅﾝｽの現在値"/>
    <m/>
    <m/>
    <m/>
    <m/>
    <m/>
    <n v="20550.400000000001"/>
    <m/>
    <n v="-12471"/>
    <n v="-0.37766418140963132"/>
    <m/>
    <m/>
    <x v="4"/>
    <x v="4"/>
    <s v="指数"/>
    <s v="マザーズ指数"/>
    <s v="01 日本円"/>
  </r>
  <r>
    <m/>
    <x v="0"/>
    <n v="264"/>
    <x v="0"/>
    <s v="03-ネオモバイル証券"/>
    <m/>
    <m/>
    <n v="251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5"/>
    <x v="0"/>
    <s v="03-ネオモバイル証券"/>
    <m/>
    <m/>
    <s v="東証マザーズ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7"/>
    <x v="0"/>
    <s v="03-ネオモバイル証券"/>
    <m/>
    <m/>
    <s v="20,550.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9"/>
    <x v="0"/>
    <s v="03-ネオモバイル証券"/>
    <m/>
    <m/>
    <s v="-12,47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0"/>
    <x v="0"/>
    <s v="03-ネオモバイル証券"/>
    <m/>
    <m/>
    <s v="Ｏｎｅ　ＥＴＦ　東証ＲＥＩＴ指数"/>
    <m/>
    <m/>
    <m/>
    <m/>
    <m/>
    <m/>
    <m/>
    <m/>
    <m/>
    <m/>
    <m/>
    <m/>
    <m/>
    <m/>
    <m/>
    <m/>
    <m/>
    <m/>
    <m/>
    <m/>
    <s v="2556"/>
    <s v="ＯＮＥＥＴＦ東証ＲＥＩＴ"/>
    <s v="特定"/>
    <e v="#VALUE!"/>
    <m/>
    <e v="#VALUE!"/>
    <m/>
    <s v="●ﾔﾌｰﾌｧｲﾅﾝｽの現在値"/>
    <m/>
    <m/>
    <m/>
    <m/>
    <m/>
    <n v="60155.5"/>
    <m/>
    <n v="7176"/>
    <n v="0.13544861691786445"/>
    <m/>
    <m/>
    <x v="4"/>
    <x v="4"/>
    <s v="不動産"/>
    <s v="Jリート"/>
    <s v="01 日本円"/>
  </r>
  <r>
    <m/>
    <x v="0"/>
    <n v="271"/>
    <x v="0"/>
    <s v="03-ネオモバイル証券"/>
    <m/>
    <m/>
    <n v="25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2"/>
    <x v="0"/>
    <s v="03-ネオモバイル証券"/>
    <m/>
    <m/>
    <s v="Ｏｎｅ　ＥＴＦ　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4"/>
    <x v="0"/>
    <s v="03-ネオモバイル証券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6"/>
    <x v="0"/>
    <s v="03-ネオモバイル証券"/>
    <m/>
    <m/>
    <s v=" 7,17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7"/>
    <x v="0"/>
    <s v="03-ネオモバイル証券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s v="2558"/>
    <s v="ＭＡＸＩＳ米国株式（Ｓ＆Ｐ５００）上場投信"/>
    <s v="特定"/>
    <e v="#VALUE!"/>
    <m/>
    <e v="#VALUE!"/>
    <m/>
    <s v="●ﾔﾌｰﾌｧｲﾅﾝｽの現在値"/>
    <m/>
    <m/>
    <m/>
    <m/>
    <m/>
    <n v="56940"/>
    <m/>
    <n v="17848"/>
    <n v="0.45656400286503634"/>
    <m/>
    <m/>
    <x v="4"/>
    <x v="4"/>
    <s v="指数"/>
    <s v="SP500指数"/>
    <s v="01 日本円"/>
  </r>
  <r>
    <m/>
    <x v="0"/>
    <n v="278"/>
    <x v="0"/>
    <s v="03-ネオモバイル証券"/>
    <m/>
    <m/>
    <n v="255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79"/>
    <x v="0"/>
    <s v="03-ネオモバイル証券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1"/>
    <x v="0"/>
    <s v="03-ネオモバイル証券"/>
    <m/>
    <m/>
    <s v="56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3"/>
    <x v="0"/>
    <s v="03-ネオモバイル証券"/>
    <m/>
    <m/>
    <s v=" 17,8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4"/>
    <x v="0"/>
    <s v="03-ネオモバイル証券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s v="2559"/>
    <s v="ＭＡＸＩＳ全世界株式（オール・カントリー）上場投信"/>
    <s v="特定"/>
    <e v="#VALUE!"/>
    <m/>
    <e v="#VALUE!"/>
    <m/>
    <s v="●ﾔﾌｰﾌｧｲﾅﾝｽの現在値"/>
    <m/>
    <m/>
    <m/>
    <m/>
    <m/>
    <n v="26160"/>
    <m/>
    <n v="10800"/>
    <n v="0.703125"/>
    <m/>
    <m/>
    <x v="4"/>
    <x v="4"/>
    <s v="指数"/>
    <s v="全世界指数"/>
    <s v="01 日本円"/>
  </r>
  <r>
    <m/>
    <x v="0"/>
    <n v="285"/>
    <x v="0"/>
    <s v="03-ネオモバイル証券"/>
    <m/>
    <m/>
    <n v="25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6"/>
    <x v="0"/>
    <s v="03-ネオモバイル証券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8"/>
    <x v="0"/>
    <s v="03-ネオモバイル証券"/>
    <m/>
    <m/>
    <s v="26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0"/>
    <x v="0"/>
    <s v="03-ネオモバイル証券"/>
    <m/>
    <m/>
    <s v=" 10,8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1"/>
    <x v="0"/>
    <s v="03-ネオモバイル証券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s v="2621"/>
    <s v="ｉＳ米国債二十ヘジ"/>
    <s v="特定"/>
    <e v="#VALUE!"/>
    <m/>
    <e v="#VALUE!"/>
    <m/>
    <s v="●ﾔﾌｰﾌｧｲﾅﾝｽの現在値"/>
    <m/>
    <m/>
    <m/>
    <m/>
    <m/>
    <n v="39330"/>
    <m/>
    <n v="-798"/>
    <n v="-1.9886363636363636E-2"/>
    <m/>
    <m/>
    <x v="1"/>
    <x v="5"/>
    <s v="債券"/>
    <s v="米国債"/>
    <s v="01 日本円"/>
  </r>
  <r>
    <m/>
    <x v="0"/>
    <n v="292"/>
    <x v="0"/>
    <s v="03-ネオモバイル証券"/>
    <m/>
    <m/>
    <n v="262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3"/>
    <x v="0"/>
    <s v="03-ネオモバイル証券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5"/>
    <x v="0"/>
    <s v="03-ネオモバイル証券"/>
    <m/>
    <m/>
    <s v="39,3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7"/>
    <x v="0"/>
    <s v="03-ネオモバイル証券"/>
    <m/>
    <m/>
    <s v="-7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8"/>
    <x v="0"/>
    <s v="03-ネオモバイル証券"/>
    <m/>
    <m/>
    <s v="旭化成"/>
    <m/>
    <m/>
    <m/>
    <m/>
    <m/>
    <m/>
    <m/>
    <m/>
    <m/>
    <m/>
    <m/>
    <m/>
    <m/>
    <m/>
    <m/>
    <m/>
    <m/>
    <m/>
    <m/>
    <m/>
    <s v="3407"/>
    <s v="旭化成"/>
    <s v="特定"/>
    <e v="#VALUE!"/>
    <m/>
    <e v="#VALUE!"/>
    <m/>
    <s v="●ﾔﾌｰﾌｧｲﾅﾝｽの現在値"/>
    <m/>
    <m/>
    <m/>
    <m/>
    <m/>
    <n v="25325"/>
    <m/>
    <n v="6225"/>
    <n v="0.32591623036649214"/>
    <m/>
    <m/>
    <x v="4"/>
    <x v="4"/>
    <s v="化学"/>
    <s v="化学"/>
    <s v="01 日本円"/>
  </r>
  <r>
    <m/>
    <x v="0"/>
    <n v="299"/>
    <x v="0"/>
    <s v="03-ネオモバイル証券"/>
    <m/>
    <m/>
    <n v="340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0"/>
    <x v="0"/>
    <s v="03-ネオモバイル証券"/>
    <m/>
    <m/>
    <s v="旭化成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2"/>
    <x v="0"/>
    <s v="03-ネオモバイル証券"/>
    <m/>
    <m/>
    <s v="25,3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4"/>
    <x v="0"/>
    <s v="03-ネオモバイル証券"/>
    <m/>
    <m/>
    <s v=" 6,2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5"/>
    <x v="0"/>
    <s v="03-ネオモバイル証券"/>
    <m/>
    <m/>
    <s v="自重堂"/>
    <m/>
    <m/>
    <m/>
    <m/>
    <m/>
    <m/>
    <m/>
    <m/>
    <m/>
    <m/>
    <m/>
    <m/>
    <m/>
    <m/>
    <m/>
    <m/>
    <m/>
    <m/>
    <m/>
    <m/>
    <s v="3597"/>
    <s v="自重堂"/>
    <s v="特定"/>
    <e v="#VALUE!"/>
    <m/>
    <e v="#VALUE!"/>
    <m/>
    <s v="●ﾔﾌｰﾌｧｲﾅﾝｽの現在値"/>
    <m/>
    <m/>
    <m/>
    <m/>
    <m/>
    <n v="46130"/>
    <m/>
    <n v="4305"/>
    <n v="0.10292887029288703"/>
    <m/>
    <m/>
    <x v="4"/>
    <x v="4"/>
    <s v="製造業"/>
    <s v="製造業・繊維製品"/>
    <s v="01 日本円"/>
  </r>
  <r>
    <m/>
    <x v="0"/>
    <n v="306"/>
    <x v="0"/>
    <s v="03-ネオモバイル証券"/>
    <m/>
    <m/>
    <n v="359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7"/>
    <x v="0"/>
    <s v="03-ネオモバイル証券"/>
    <m/>
    <m/>
    <s v="自重堂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9"/>
    <x v="0"/>
    <s v="03-ネオモバイル証券"/>
    <m/>
    <m/>
    <s v="46,1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1"/>
    <x v="0"/>
    <s v="03-ネオモバイル証券"/>
    <m/>
    <m/>
    <s v=" 4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2"/>
    <x v="0"/>
    <s v="03-ネオモバイル証券"/>
    <m/>
    <m/>
    <s v="プロシップ"/>
    <m/>
    <m/>
    <m/>
    <m/>
    <m/>
    <m/>
    <m/>
    <m/>
    <m/>
    <m/>
    <m/>
    <m/>
    <m/>
    <m/>
    <m/>
    <m/>
    <m/>
    <m/>
    <m/>
    <m/>
    <s v="3763"/>
    <s v="プロシップ"/>
    <s v="特定"/>
    <e v="#VALUE!"/>
    <m/>
    <e v="#VALUE!"/>
    <m/>
    <s v="●ﾔﾌｰﾌｧｲﾅﾝｽの現在値"/>
    <m/>
    <m/>
    <m/>
    <m/>
    <m/>
    <n v="11560"/>
    <m/>
    <n v="3008"/>
    <n v="0.3517305893358279"/>
    <m/>
    <m/>
    <x v="4"/>
    <x v="4"/>
    <s v="情報・通信"/>
    <s v="情報・通信"/>
    <s v="01 日本円"/>
  </r>
  <r>
    <m/>
    <x v="0"/>
    <n v="313"/>
    <x v="0"/>
    <s v="03-ネオモバイル証券"/>
    <m/>
    <m/>
    <n v="376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4"/>
    <x v="0"/>
    <s v="03-ネオモバイル証券"/>
    <m/>
    <m/>
    <s v="プロシッ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6"/>
    <x v="0"/>
    <s v="03-ネオモバイル証券"/>
    <m/>
    <m/>
    <s v="11,5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8"/>
    <x v="0"/>
    <s v="03-ネオモバイル証券"/>
    <m/>
    <m/>
    <s v=" 3,00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9"/>
    <x v="0"/>
    <s v="03-ネオモバイル証券"/>
    <m/>
    <m/>
    <s v="インテージホールディングス"/>
    <m/>
    <m/>
    <m/>
    <m/>
    <m/>
    <m/>
    <m/>
    <m/>
    <m/>
    <m/>
    <m/>
    <m/>
    <m/>
    <m/>
    <m/>
    <m/>
    <m/>
    <m/>
    <m/>
    <m/>
    <s v="4326"/>
    <s v="インテージホールディングス"/>
    <s v="特定"/>
    <e v="#VALUE!"/>
    <m/>
    <e v="#VALUE!"/>
    <m/>
    <s v="●ﾔﾌｰﾌｧｲﾅﾝｽの現在値"/>
    <m/>
    <m/>
    <m/>
    <m/>
    <m/>
    <n v="33231"/>
    <m/>
    <n v="18658"/>
    <n v="1.2803129074315516"/>
    <m/>
    <m/>
    <x v="4"/>
    <x v="4"/>
    <s v="情報・通信"/>
    <s v="情報・通信"/>
    <s v="01 日本円"/>
  </r>
  <r>
    <m/>
    <x v="0"/>
    <n v="320"/>
    <x v="0"/>
    <s v="03-ネオモバイル証券"/>
    <m/>
    <m/>
    <n v="432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1"/>
    <x v="0"/>
    <s v="03-ネオモバイル証券"/>
    <m/>
    <m/>
    <s v="インテージホールディング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3"/>
    <x v="0"/>
    <s v="03-ネオモバイル証券"/>
    <m/>
    <m/>
    <s v="33,2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5"/>
    <x v="0"/>
    <s v="03-ネオモバイル証券"/>
    <m/>
    <m/>
    <s v=" 18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6"/>
    <x v="0"/>
    <s v="03-ネオモバイル証券"/>
    <m/>
    <m/>
    <s v="日本エス・エイチ・エル"/>
    <m/>
    <m/>
    <m/>
    <m/>
    <m/>
    <m/>
    <m/>
    <m/>
    <m/>
    <m/>
    <m/>
    <m/>
    <m/>
    <m/>
    <m/>
    <m/>
    <m/>
    <m/>
    <m/>
    <m/>
    <s v="4327"/>
    <s v="日本エス・エイチ・エル"/>
    <s v="特定"/>
    <e v="#VALUE!"/>
    <m/>
    <e v="#VALUE!"/>
    <m/>
    <s v="●ﾔﾌｰﾌｧｲﾅﾝｽの現在値"/>
    <m/>
    <m/>
    <m/>
    <m/>
    <m/>
    <n v="25650"/>
    <m/>
    <n v="7866"/>
    <n v="0.44230769230769229"/>
    <m/>
    <m/>
    <x v="4"/>
    <x v="4"/>
    <s v="サービス"/>
    <s v="サービス"/>
    <s v="01 日本円"/>
  </r>
  <r>
    <m/>
    <x v="0"/>
    <n v="327"/>
    <x v="0"/>
    <s v="03-ネオモバイル証券"/>
    <m/>
    <m/>
    <n v="432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8"/>
    <x v="0"/>
    <s v="03-ネオモバイル証券"/>
    <m/>
    <m/>
    <s v="日本エス・エイチ・エル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0"/>
    <x v="0"/>
    <s v="03-ネオモバイル証券"/>
    <m/>
    <m/>
    <s v="25,6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2"/>
    <x v="0"/>
    <s v="03-ネオモバイル証券"/>
    <m/>
    <m/>
    <s v=" 7,86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3"/>
    <x v="0"/>
    <s v="03-ネオモバイル証券"/>
    <m/>
    <m/>
    <s v="ユー・エス・エス"/>
    <m/>
    <m/>
    <m/>
    <m/>
    <m/>
    <m/>
    <m/>
    <m/>
    <m/>
    <m/>
    <m/>
    <m/>
    <m/>
    <m/>
    <m/>
    <m/>
    <m/>
    <m/>
    <m/>
    <m/>
    <s v="4732"/>
    <s v="ユー・エス・エス"/>
    <s v="特定"/>
    <e v="#VALUE!"/>
    <m/>
    <e v="#VALUE!"/>
    <m/>
    <s v="●ﾔﾌｰﾌｧｲﾅﾝｽの現在値"/>
    <m/>
    <m/>
    <m/>
    <m/>
    <m/>
    <n v="17658"/>
    <m/>
    <n v="5220"/>
    <n v="0.41968162083936322"/>
    <m/>
    <m/>
    <x v="4"/>
    <x v="4"/>
    <s v="サービス"/>
    <s v="サービス"/>
    <s v="01 日本円"/>
  </r>
  <r>
    <m/>
    <x v="0"/>
    <n v="334"/>
    <x v="0"/>
    <s v="03-ネオモバイル証券"/>
    <m/>
    <m/>
    <n v="4732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5"/>
    <x v="0"/>
    <s v="03-ネオモバイル証券"/>
    <m/>
    <m/>
    <s v="ユー・エス・エ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7"/>
    <x v="0"/>
    <s v="03-ネオモバイル証券"/>
    <m/>
    <m/>
    <s v="17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9"/>
    <x v="0"/>
    <s v="03-ネオモバイル証券"/>
    <m/>
    <m/>
    <s v=" 5,2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0"/>
    <x v="0"/>
    <s v="03-ネオモバイル証券"/>
    <m/>
    <m/>
    <s v="ブリヂストン"/>
    <m/>
    <m/>
    <m/>
    <m/>
    <m/>
    <m/>
    <m/>
    <m/>
    <m/>
    <m/>
    <m/>
    <m/>
    <m/>
    <m/>
    <m/>
    <m/>
    <m/>
    <m/>
    <m/>
    <m/>
    <s v="5108"/>
    <s v="ブリヂストン"/>
    <s v="特定"/>
    <e v="#VALUE!"/>
    <m/>
    <e v="#VALUE!"/>
    <m/>
    <s v="●ﾔﾌｰﾌｧｲﾅﾝｽの現在値"/>
    <m/>
    <m/>
    <m/>
    <m/>
    <m/>
    <n v="21405"/>
    <m/>
    <n v="5605"/>
    <n v="0.35474683544303798"/>
    <m/>
    <m/>
    <x v="4"/>
    <x v="4"/>
    <s v="製造業"/>
    <s v="製造業・ゴム"/>
    <s v="01 日本円"/>
  </r>
  <r>
    <m/>
    <x v="0"/>
    <n v="341"/>
    <x v="0"/>
    <s v="03-ネオモバイル証券"/>
    <m/>
    <m/>
    <n v="510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2"/>
    <x v="0"/>
    <s v="03-ネオモバイル証券"/>
    <m/>
    <m/>
    <s v="ブリヂストン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4"/>
    <x v="0"/>
    <s v="03-ネオモバイル証券"/>
    <m/>
    <m/>
    <s v="21,4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6"/>
    <x v="0"/>
    <s v="03-ネオモバイル証券"/>
    <m/>
    <m/>
    <s v=" 5,6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7"/>
    <x v="0"/>
    <s v="03-ネオモバイル証券"/>
    <m/>
    <m/>
    <s v="アビスト"/>
    <m/>
    <m/>
    <m/>
    <m/>
    <m/>
    <m/>
    <m/>
    <m/>
    <m/>
    <m/>
    <m/>
    <m/>
    <m/>
    <m/>
    <m/>
    <m/>
    <m/>
    <m/>
    <m/>
    <m/>
    <s v="6087"/>
    <s v="アビスト"/>
    <s v="特定"/>
    <e v="#VALUE!"/>
    <m/>
    <e v="#VALUE!"/>
    <m/>
    <s v="●ﾔﾌｰﾌｧｲﾅﾝｽの現在値"/>
    <m/>
    <m/>
    <m/>
    <m/>
    <m/>
    <n v="17250"/>
    <m/>
    <n v="7500"/>
    <n v="0.76923076923076927"/>
    <m/>
    <m/>
    <x v="4"/>
    <x v="4"/>
    <s v="サービス"/>
    <s v="サービス"/>
    <s v="01 日本円"/>
  </r>
  <r>
    <m/>
    <x v="0"/>
    <n v="348"/>
    <x v="0"/>
    <s v="03-ネオモバイル証券"/>
    <m/>
    <m/>
    <n v="608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49"/>
    <x v="0"/>
    <s v="03-ネオモバイル証券"/>
    <m/>
    <m/>
    <s v="アビスト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1"/>
    <x v="0"/>
    <s v="03-ネオモバイル証券"/>
    <m/>
    <m/>
    <s v="17,2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3"/>
    <x v="0"/>
    <s v="03-ネオモバイル証券"/>
    <m/>
    <m/>
    <s v=" 7,5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4"/>
    <x v="0"/>
    <s v="03-ネオモバイル証券"/>
    <m/>
    <m/>
    <s v="アマダ"/>
    <m/>
    <m/>
    <m/>
    <m/>
    <m/>
    <m/>
    <m/>
    <m/>
    <m/>
    <m/>
    <m/>
    <m/>
    <m/>
    <m/>
    <m/>
    <m/>
    <m/>
    <m/>
    <m/>
    <m/>
    <s v="6113"/>
    <s v="アマダ"/>
    <s v="特定"/>
    <e v="#VALUE!"/>
    <m/>
    <e v="#VALUE!"/>
    <m/>
    <s v="●ﾔﾌｰﾌｧｲﾅﾝｽの現在値"/>
    <m/>
    <m/>
    <m/>
    <m/>
    <m/>
    <n v="12519"/>
    <m/>
    <n v="2431"/>
    <n v="0.24097938144329897"/>
    <m/>
    <m/>
    <x v="4"/>
    <x v="4"/>
    <s v="製造業"/>
    <s v="製造業・機械"/>
    <s v="01 日本円"/>
  </r>
  <r>
    <m/>
    <x v="0"/>
    <n v="355"/>
    <x v="0"/>
    <s v="03-ネオモバイル証券"/>
    <m/>
    <m/>
    <n v="611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6"/>
    <x v="0"/>
    <s v="03-ネオモバイル証券"/>
    <m/>
    <m/>
    <s v="アマ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8"/>
    <x v="0"/>
    <s v="03-ネオモバイル証券"/>
    <m/>
    <m/>
    <s v="12,51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0"/>
    <x v="0"/>
    <s v="03-ネオモバイル証券"/>
    <m/>
    <m/>
    <s v=" 2,4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1"/>
    <x v="0"/>
    <s v="03-ネオモバイル証券"/>
    <m/>
    <m/>
    <s v="小松製作所"/>
    <m/>
    <m/>
    <m/>
    <m/>
    <m/>
    <m/>
    <m/>
    <m/>
    <m/>
    <m/>
    <m/>
    <m/>
    <m/>
    <m/>
    <m/>
    <m/>
    <m/>
    <m/>
    <m/>
    <m/>
    <s v="6301"/>
    <s v="小松製作所"/>
    <s v="特定"/>
    <e v="#VALUE!"/>
    <m/>
    <e v="#VALUE!"/>
    <m/>
    <s v="●ﾔﾌｰﾌｧｲﾅﾝｽの現在値"/>
    <m/>
    <m/>
    <m/>
    <m/>
    <m/>
    <n v="13575"/>
    <m/>
    <n v="5000"/>
    <n v="0.58309037900874638"/>
    <m/>
    <m/>
    <x v="4"/>
    <x v="4"/>
    <s v="製造業"/>
    <s v="製造業・機械"/>
    <s v="01 日本円"/>
  </r>
  <r>
    <m/>
    <x v="0"/>
    <n v="362"/>
    <x v="0"/>
    <s v="03-ネオモバイル証券"/>
    <m/>
    <m/>
    <n v="630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3"/>
    <x v="0"/>
    <s v="03-ネオモバイル証券"/>
    <m/>
    <m/>
    <s v="小松製作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5"/>
    <x v="0"/>
    <s v="03-ネオモバイル証券"/>
    <m/>
    <m/>
    <s v="13,57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7"/>
    <x v="0"/>
    <s v="03-ネオモバイル証券"/>
    <m/>
    <m/>
    <s v=" 5,0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8"/>
    <x v="0"/>
    <s v="03-ネオモバイル証券"/>
    <m/>
    <m/>
    <s v="ニホンフラッシュ"/>
    <m/>
    <m/>
    <m/>
    <m/>
    <m/>
    <m/>
    <m/>
    <m/>
    <m/>
    <m/>
    <m/>
    <m/>
    <m/>
    <m/>
    <m/>
    <m/>
    <m/>
    <m/>
    <m/>
    <m/>
    <s v="7820"/>
    <s v="ニホンフラッシュ"/>
    <s v="特定"/>
    <e v="#VALUE!"/>
    <m/>
    <e v="#VALUE!"/>
    <m/>
    <s v="●ﾔﾌｰﾌｧｲﾅﾝｽの現在値"/>
    <m/>
    <m/>
    <m/>
    <m/>
    <m/>
    <n v="8224"/>
    <m/>
    <n v="1160"/>
    <n v="0.16421291053227632"/>
    <m/>
    <m/>
    <x v="4"/>
    <x v="4"/>
    <s v="製造業"/>
    <s v="製造業・その他製品"/>
    <s v="01 日本円"/>
  </r>
  <r>
    <m/>
    <x v="0"/>
    <n v="369"/>
    <x v="0"/>
    <s v="03-ネオモバイル証券"/>
    <m/>
    <m/>
    <n v="7820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0"/>
    <x v="0"/>
    <s v="03-ネオモバイル証券"/>
    <m/>
    <m/>
    <s v="ニホンフラッシュ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2"/>
    <x v="0"/>
    <s v="03-ネオモバイル証券"/>
    <m/>
    <m/>
    <s v="8,22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4"/>
    <x v="0"/>
    <s v="03-ネオモバイル証券"/>
    <m/>
    <m/>
    <s v=" 1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5"/>
    <x v="0"/>
    <s v="03-ネオモバイル証券"/>
    <m/>
    <m/>
    <s v="バルカー"/>
    <m/>
    <m/>
    <m/>
    <m/>
    <m/>
    <m/>
    <m/>
    <m/>
    <m/>
    <m/>
    <m/>
    <m/>
    <m/>
    <m/>
    <m/>
    <m/>
    <m/>
    <m/>
    <m/>
    <m/>
    <s v="7995"/>
    <s v="バルカー"/>
    <s v="特定"/>
    <e v="#VALUE!"/>
    <m/>
    <e v="#VALUE!"/>
    <m/>
    <s v="●ﾔﾌｰﾌｧｲﾅﾝｽの現在値"/>
    <m/>
    <m/>
    <m/>
    <m/>
    <m/>
    <n v="17745"/>
    <m/>
    <n v="4641"/>
    <n v="0.35416666666666669"/>
    <m/>
    <m/>
    <x v="4"/>
    <x v="4"/>
    <s v="化学"/>
    <s v="化学"/>
    <s v="01 日本円"/>
  </r>
  <r>
    <m/>
    <x v="0"/>
    <n v="376"/>
    <x v="0"/>
    <s v="03-ネオモバイル証券"/>
    <m/>
    <m/>
    <n v="799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7"/>
    <x v="0"/>
    <s v="03-ネオモバイル証券"/>
    <m/>
    <m/>
    <s v="バルカー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9"/>
    <x v="0"/>
    <s v="03-ネオモバイル証券"/>
    <m/>
    <m/>
    <s v="17,74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1"/>
    <x v="0"/>
    <s v="03-ネオモバイル証券"/>
    <m/>
    <m/>
    <s v=" 4,6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2"/>
    <x v="0"/>
    <s v="03-ネオモバイル証券"/>
    <m/>
    <m/>
    <s v="沖縄セルラー電話"/>
    <m/>
    <m/>
    <m/>
    <m/>
    <m/>
    <m/>
    <m/>
    <m/>
    <m/>
    <m/>
    <m/>
    <m/>
    <m/>
    <m/>
    <m/>
    <m/>
    <m/>
    <m/>
    <m/>
    <m/>
    <s v="9436"/>
    <s v="沖縄セルラー電話"/>
    <s v="特定"/>
    <e v="#VALUE!"/>
    <m/>
    <e v="#VALUE!"/>
    <m/>
    <s v="●ﾔﾌｰﾌｧｲﾅﾝｽの現在値"/>
    <m/>
    <m/>
    <m/>
    <m/>
    <m/>
    <n v="39360"/>
    <m/>
    <n v="9944"/>
    <n v="0.33804732118574926"/>
    <m/>
    <m/>
    <x v="4"/>
    <x v="4"/>
    <s v="通信"/>
    <s v="日本・通信"/>
    <s v="01 日本円"/>
  </r>
  <r>
    <m/>
    <x v="0"/>
    <n v="383"/>
    <x v="0"/>
    <s v="03-ネオモバイル証券"/>
    <m/>
    <m/>
    <n v="943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4"/>
    <x v="0"/>
    <s v="03-ネオモバイル証券"/>
    <m/>
    <m/>
    <s v="沖縄セルラー電話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6"/>
    <x v="0"/>
    <s v="03-ネオモバイル証券"/>
    <m/>
    <m/>
    <s v="39,3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8"/>
    <x v="0"/>
    <s v="03-ネオモバイル証券"/>
    <m/>
    <m/>
    <s v=" 9,94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9"/>
    <x v="0"/>
    <s v="03-ネオモバイル証券"/>
    <m/>
    <m/>
    <s v="ソフトバンクグループ"/>
    <m/>
    <m/>
    <m/>
    <m/>
    <m/>
    <m/>
    <m/>
    <m/>
    <m/>
    <m/>
    <m/>
    <m/>
    <m/>
    <m/>
    <m/>
    <m/>
    <m/>
    <m/>
    <m/>
    <m/>
    <s v="9984"/>
    <s v="ソフトバンクグループ"/>
    <s v="特定"/>
    <e v="#VALUE!"/>
    <m/>
    <e v="#VALUE!"/>
    <m/>
    <s v="●ﾔﾌｰﾌｧｲﾅﾝｽの現在値"/>
    <m/>
    <m/>
    <m/>
    <m/>
    <m/>
    <n v="19120"/>
    <m/>
    <n v="-7736"/>
    <n v="-0.2880548108430146"/>
    <m/>
    <m/>
    <x v="4"/>
    <x v="4"/>
    <s v="投資"/>
    <s v="投資"/>
    <s v="01 日本円"/>
  </r>
  <r>
    <m/>
    <x v="0"/>
    <n v="390"/>
    <x v="0"/>
    <s v="03-ネオモバイル証券"/>
    <m/>
    <m/>
    <n v="9984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1"/>
    <x v="0"/>
    <s v="03-ネオモバイル証券"/>
    <m/>
    <m/>
    <s v="ソフトバンクグルー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3"/>
    <x v="0"/>
    <s v="03-ネオモバイル証券"/>
    <m/>
    <m/>
    <s v="19,1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5"/>
    <x v="0"/>
    <s v="03-ネオモバイル証券"/>
    <m/>
    <m/>
    <s v="-7,73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6"/>
    <x v="0"/>
    <s v="03-ネオモバイル証券"/>
    <m/>
    <m/>
    <s v="蔵王産業"/>
    <m/>
    <m/>
    <m/>
    <m/>
    <m/>
    <m/>
    <m/>
    <m/>
    <m/>
    <m/>
    <m/>
    <m/>
    <m/>
    <m/>
    <m/>
    <m/>
    <m/>
    <m/>
    <m/>
    <m/>
    <s v="9986"/>
    <s v="蔵王産業"/>
    <s v="特定"/>
    <e v="#VALUE!"/>
    <m/>
    <e v="#VALUE!"/>
    <m/>
    <s v="●ﾔﾌｰﾌｧｲﾅﾝｽの現在値"/>
    <m/>
    <m/>
    <m/>
    <m/>
    <m/>
    <n v="33422"/>
    <m/>
    <n v="10489"/>
    <n v="0.45737583395107489"/>
    <m/>
    <m/>
    <x v="4"/>
    <x v="4"/>
    <s v="卸売業"/>
    <s v="卸売業"/>
    <s v="01 日本円"/>
  </r>
  <r>
    <m/>
    <x v="0"/>
    <n v="397"/>
    <x v="0"/>
    <s v="03-ネオモバイル証券"/>
    <m/>
    <m/>
    <n v="998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8"/>
    <x v="0"/>
    <s v="03-ネオモバイル証券"/>
    <m/>
    <m/>
    <s v="蔵王産業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0"/>
    <x v="0"/>
    <s v="03-ネオモバイル証券"/>
    <m/>
    <m/>
    <s v="33,42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2"/>
    <x v="0"/>
    <s v="03-ネオモバイル証券"/>
    <m/>
    <m/>
    <s v=" 10,48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96CC8A-E383-491E-B9E7-374050C9416A}" name="ﾋﾟﾎﾞｯﾄﾃｰﾌﾞﾙ7" cacheId="31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6">
  <location ref="A13:E23" firstHeaderRow="1" firstDataRow="2" firstDataCol="1" rowPageCount="2" colPageCount="1"/>
  <pivotFields count="54">
    <pivotField showAll="0" defaultSubtotal="0"/>
    <pivotField axis="axisPage" showAll="0" defaultSubtotal="0">
      <items count="2">
        <item m="1" x="1"/>
        <item x="0"/>
      </items>
    </pivotField>
    <pivotField showAll="0" defaultSubtotal="0"/>
    <pivotField axis="axisPage" multipleItemSelectionAllowed="1" showAll="0">
      <items count="2">
        <item x="0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8">
        <item x="4"/>
        <item x="1"/>
        <item x="3"/>
        <item h="1" x="2"/>
        <item h="1" x="0"/>
        <item h="1" m="1" x="6"/>
        <item h="1" x="5"/>
        <item t="default"/>
      </items>
    </pivotField>
    <pivotField axis="axisRow" showAll="0" sortType="descending">
      <items count="10">
        <item x="4"/>
        <item x="3"/>
        <item x="2"/>
        <item x="0"/>
        <item m="1" x="8"/>
        <item x="5"/>
        <item x="1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9">
    <i>
      <x/>
    </i>
    <i r="1">
      <x/>
    </i>
    <i r="1">
      <x v="7"/>
    </i>
    <i>
      <x v="1"/>
    </i>
    <i r="1">
      <x v="6"/>
    </i>
    <i r="1">
      <x v="5"/>
    </i>
    <i>
      <x v="2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item="1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outline="0" fieldPosition="0">
        <references count="1">
          <reference field="4294967294" count="1">
            <x v="1"/>
          </reference>
        </references>
      </pivotArea>
    </format>
    <format dxfId="45">
      <pivotArea outline="0" fieldPosition="0">
        <references count="1">
          <reference field="4294967294" count="1">
            <x v="3"/>
          </reference>
        </references>
      </pivotArea>
    </format>
  </formats>
  <chartFormats count="5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7">
      <pivotArea type="data" outline="0" fieldPosition="0">
        <references count="3">
          <reference field="4294967294" count="1" selected="0">
            <x v="0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1">
      <pivotArea type="data" outline="0" fieldPosition="0">
        <references count="3">
          <reference field="4294967294" count="1" selected="0">
            <x v="1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5">
      <pivotArea type="data" outline="0" fieldPosition="0">
        <references count="3">
          <reference field="4294967294" count="1" selected="0">
            <x v="2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9">
      <pivotArea type="data" outline="0" fieldPosition="0">
        <references count="3">
          <reference field="4294967294" count="1" selected="0">
            <x v="3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7"/>
          </reference>
        </references>
      </pivotArea>
    </chartFormat>
    <chartFormat chart="5" format="65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7"/>
          </reference>
        </references>
      </pivotArea>
    </chartFormat>
    <chartFormat chart="5" format="66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7"/>
          </reference>
        </references>
      </pivotArea>
    </chartFormat>
    <chartFormat chart="5" format="67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56031D-FF72-4BB3-8630-3791152184D7}" name="ピボットテーブル4" cacheId="25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10">
  <location ref="G13:K22" firstHeaderRow="1" firstDataRow="2" firstDataCol="1" rowPageCount="3" colPageCount="1"/>
  <pivotFields count="54"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7">
        <item x="3"/>
        <item h="1" x="1"/>
        <item h="1" x="4"/>
        <item x="2"/>
        <item h="1" x="0"/>
        <item h="1" x="5"/>
        <item t="default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7">
        <item x="4"/>
        <item x="1"/>
        <item x="3"/>
        <item h="1" x="2"/>
        <item h="1" x="0"/>
        <item h="1" x="5"/>
        <item t="default"/>
      </items>
    </pivotField>
    <pivotField axis="axisRow" showAll="0" sortType="ascending">
      <items count="9">
        <item x="4"/>
        <item x="3"/>
        <item x="2"/>
        <item x="0"/>
        <item x="5"/>
        <item x="1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8">
    <i>
      <x/>
    </i>
    <i r="1">
      <x/>
    </i>
    <i r="1">
      <x v="6"/>
    </i>
    <i>
      <x v="1"/>
    </i>
    <i r="1">
      <x v="5"/>
    </i>
    <i>
      <x v="2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4" hier="-1"/>
    <pageField fld="3" hier="-1"/>
    <pageField fld="1" item="0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outline="0" fieldPosition="0">
        <references count="1">
          <reference field="4294967294" count="1">
            <x v="3"/>
          </reference>
        </references>
      </pivotArea>
    </format>
  </formats>
  <chartFormats count="1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0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6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2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8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8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1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1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16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1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18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2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2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22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2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24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26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2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28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2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30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3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132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3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34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3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36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9" format="5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7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8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9" format="10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1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12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13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9" format="14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5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16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17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9" format="18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9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1259E8-48DB-44E4-950C-777AB9452E03}" name="ﾋﾟﾎﾞｯﾄﾃｰﾌﾞﾙ7" cacheId="25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13">
  <location ref="A13:E23" firstHeaderRow="1" firstDataRow="2" firstDataCol="1" rowPageCount="3" colPageCount="1"/>
  <pivotFields count="54"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7">
        <item h="1" x="3"/>
        <item x="1"/>
        <item h="1" x="4"/>
        <item h="1" x="2"/>
        <item x="0"/>
        <item h="1" x="5"/>
        <item t="default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7">
        <item x="4"/>
        <item x="1"/>
        <item x="3"/>
        <item h="1" x="2"/>
        <item h="1" x="0"/>
        <item h="1" x="5"/>
        <item t="default"/>
      </items>
    </pivotField>
    <pivotField axis="axisRow" showAll="0" sortType="descending">
      <items count="9">
        <item x="4"/>
        <item x="3"/>
        <item x="2"/>
        <item x="0"/>
        <item x="5"/>
        <item x="1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9">
    <i>
      <x/>
    </i>
    <i r="1">
      <x/>
    </i>
    <i r="1">
      <x v="6"/>
    </i>
    <i>
      <x v="1"/>
    </i>
    <i r="1">
      <x v="5"/>
    </i>
    <i r="1">
      <x v="4"/>
    </i>
    <i>
      <x v="2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4" hier="-1"/>
    <pageField fld="3" hier="-1"/>
    <pageField fld="1" item="0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3"/>
          </reference>
        </references>
      </pivotArea>
    </format>
  </formats>
  <chartFormats count="7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0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6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2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8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8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9A3C5A-1ABD-4611-9F5C-1C87CD0E8124}" name="ピボットテーブル5" cacheId="25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10">
  <location ref="M13:Q22" firstHeaderRow="1" firstDataRow="2" firstDataCol="1" rowPageCount="3" colPageCount="1"/>
  <pivotFields count="54"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Page" multipleItemSelectionAllowed="1" showAll="0">
      <items count="3">
        <item x="0"/>
        <item h="1" x="1"/>
        <item t="default"/>
      </items>
    </pivotField>
    <pivotField axis="axisPage" multipleItemSelectionAllowed="1" showAll="0">
      <items count="7">
        <item h="1" x="3"/>
        <item h="1" x="1"/>
        <item x="4"/>
        <item h="1" x="2"/>
        <item h="1" x="0"/>
        <item h="1" x="5"/>
        <item t="default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7">
        <item x="4"/>
        <item x="1"/>
        <item x="3"/>
        <item h="1" x="2"/>
        <item h="1" x="0"/>
        <item h="1" x="5"/>
        <item t="default"/>
      </items>
    </pivotField>
    <pivotField axis="axisRow" showAll="0" sortType="descending">
      <items count="9">
        <item x="4"/>
        <item x="3"/>
        <item x="2"/>
        <item x="0"/>
        <item x="5"/>
        <item x="1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8">
    <i>
      <x/>
    </i>
    <i r="1">
      <x/>
    </i>
    <i>
      <x v="1"/>
    </i>
    <i r="1">
      <x v="5"/>
    </i>
    <i r="1">
      <x v="4"/>
    </i>
    <i>
      <x v="2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4" hier="-1"/>
    <pageField fld="3" hier="-1"/>
    <pageField fld="1" item="0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0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0">
      <pivotArea outline="0" fieldPosition="0">
        <references count="1">
          <reference field="4294967294" count="1">
            <x v="3"/>
          </reference>
        </references>
      </pivotArea>
    </format>
  </formats>
  <chartFormats count="11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0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6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2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8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8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1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15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16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17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18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2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21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22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23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24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2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26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27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28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29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30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8" format="13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132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8" format="133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8" format="134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8" format="135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8" format="136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5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9" format="6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8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9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0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9" format="11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12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13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4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9" format="15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9" format="16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9" format="17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9" format="18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9" format="19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DFFBBB-ABA5-4BC8-B894-A91467176587}" name="ﾋﾟﾎﾞｯﾄﾃｰﾌﾞﾙ7" cacheId="25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9">
  <location ref="A13:E38" firstHeaderRow="1" firstDataRow="2" firstDataCol="1" rowPageCount="2" colPageCount="1"/>
  <pivotFields count="54"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Page" multipleItemSelectionAllowed="1" showAll="0">
      <items count="3">
        <item x="0"/>
        <item h="1" x="1"/>
        <item t="default"/>
      </items>
    </pivotField>
    <pivotField axis="axisRow" multipleItemSelectionAllowed="1" showAll="0">
      <items count="7">
        <item x="3"/>
        <item x="1"/>
        <item x="4"/>
        <item x="2"/>
        <item x="0"/>
        <item x="5"/>
        <item t="default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7">
        <item x="4"/>
        <item x="1"/>
        <item x="3"/>
        <item h="1" x="2"/>
        <item h="1" x="0"/>
        <item h="1" x="5"/>
        <item t="default"/>
      </items>
    </pivotField>
    <pivotField axis="axisRow" showAll="0" sortType="descending">
      <items count="9">
        <item x="4"/>
        <item x="3"/>
        <item x="2"/>
        <item x="0"/>
        <item x="5"/>
        <item x="1"/>
        <item x="6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3">
    <field x="47"/>
    <field x="48"/>
    <field x="4"/>
  </rowFields>
  <rowItems count="24">
    <i>
      <x/>
    </i>
    <i r="1">
      <x/>
    </i>
    <i r="2">
      <x/>
    </i>
    <i r="2">
      <x v="1"/>
    </i>
    <i r="2">
      <x v="2"/>
    </i>
    <i r="1">
      <x v="6"/>
    </i>
    <i r="2">
      <x/>
    </i>
    <i r="2">
      <x v="1"/>
    </i>
    <i>
      <x v="1"/>
    </i>
    <i r="1">
      <x v="5"/>
    </i>
    <i r="2">
      <x/>
    </i>
    <i r="2">
      <x v="1"/>
    </i>
    <i r="2">
      <x v="2"/>
    </i>
    <i r="2">
      <x v="3"/>
    </i>
    <i r="2">
      <x v="4"/>
    </i>
    <i r="1">
      <x v="4"/>
    </i>
    <i r="2">
      <x v="1"/>
    </i>
    <i r="2">
      <x v="2"/>
    </i>
    <i>
      <x v="2"/>
    </i>
    <i r="1">
      <x v="1"/>
    </i>
    <i r="2">
      <x/>
    </i>
    <i r="2">
      <x v="1"/>
    </i>
    <i r="2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item="0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outline="0" fieldPosition="0">
        <references count="1">
          <reference field="4294967294" count="1">
            <x v="0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outline="0" fieldPosition="0">
        <references count="1">
          <reference field="4294967294" count="1">
            <x v="3"/>
          </reference>
        </references>
      </pivotArea>
    </format>
  </formats>
  <chartFormats count="7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64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6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6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69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0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72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3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74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75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76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7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78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79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0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1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2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6" format="8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84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6" format="85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6"/>
          </reference>
        </references>
      </pivotArea>
    </chartFormat>
    <chartFormat chart="6" format="8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6" format="87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4"/>
          </reference>
        </references>
      </pivotArea>
    </chartFormat>
    <chartFormat chart="6" format="88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FD73FA-9744-4889-B206-6C670663118B}" name="デモテーブル" displayName="デモテーブル" ref="A1:M164" totalsRowShown="0" headerRowDxfId="50">
  <autoFilter ref="A1:M164" xr:uid="{38288940-6D8F-42B1-85AD-D67751DB8F9F}"/>
  <tableColumns count="13">
    <tableColumn id="1" xr3:uid="{D8F637D0-47D9-4BF9-8A72-C5FA44753F39}" name="ｺｰﾄﾞ・ﾃｨｯｶｰ等"/>
    <tableColumn id="2" xr3:uid="{31FF9113-3722-4E80-BC00-9877D20ECFE4}" name="銘柄"/>
    <tableColumn id="3" xr3:uid="{8049DA86-91FB-41EF-963F-803B0AD2C4B0}" name="3区分・大"/>
    <tableColumn id="4" xr3:uid="{9A22A040-6FDF-4B8A-80E5-8FC3983AFD74}" name="3区分・中"/>
    <tableColumn id="5" xr3:uid="{5C90A3F7-8DF5-4E4C-A688-86E99D0A5B4E}" name="セクター・1"/>
    <tableColumn id="6" xr3:uid="{E05F1A36-F89E-49F2-A74E-124D021E17FB}" name="セクター・2"/>
    <tableColumn id="7" xr3:uid="{EBD3119D-7EFD-43E1-807B-512B9616F8F3}" name="通貨"/>
    <tableColumn id="8" xr3:uid="{9B53955F-F68A-489D-B54C-1B0DBFEE9200}" name="対象国など"/>
    <tableColumn id="9" xr3:uid="{3DC8CD55-22A7-4332-A209-09FEFE5E1A4C}" name="高配当"/>
    <tableColumn id="10" xr3:uid="{1694AA41-CACD-4A03-8EBB-ED484D679B15}" name="口座区分"/>
    <tableColumn id="11" xr3:uid="{20CE1E3B-6CFB-4694-BB96-6E2860B780A3}" name="個別・ETF・投信・ほか"/>
    <tableColumn id="12" xr3:uid="{D0832463-CA64-4BB5-B433-4DB9F8DE6DE4}" name="ｵﾘｼﾞﾅﾙ区分"/>
    <tableColumn id="13" xr3:uid="{0A9A186F-8157-4F6C-8118-D2E486FABE53}" name="番号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2D56-2FE7-4BE7-A0E8-90919595F989}">
  <dimension ref="A1"/>
  <sheetViews>
    <sheetView showGridLines="0" topLeftCell="A184" zoomScale="25" zoomScaleNormal="25" workbookViewId="0">
      <selection activeCell="CA209" sqref="CA208:CA209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4BF14-B192-4009-AE64-2BC356CB7147}">
  <dimension ref="A1:M164"/>
  <sheetViews>
    <sheetView zoomScale="70" zoomScaleNormal="70" workbookViewId="0">
      <selection activeCell="F29" sqref="F29"/>
    </sheetView>
  </sheetViews>
  <sheetFormatPr defaultRowHeight="13.5" x14ac:dyDescent="0.15"/>
  <cols>
    <col min="1" max="1" width="34" customWidth="1"/>
    <col min="2" max="2" width="50" customWidth="1"/>
    <col min="3" max="4" width="11" customWidth="1"/>
    <col min="5" max="6" width="11.875" customWidth="1"/>
    <col min="8" max="8" width="12.25" customWidth="1"/>
    <col min="10" max="10" width="10.75" customWidth="1"/>
    <col min="11" max="11" width="21.625" customWidth="1"/>
    <col min="12" max="12" width="13.625" customWidth="1"/>
  </cols>
  <sheetData>
    <row r="1" spans="1:13" x14ac:dyDescent="0.15">
      <c r="A1" s="43" t="s">
        <v>479</v>
      </c>
      <c r="B1" s="39" t="s">
        <v>191</v>
      </c>
      <c r="C1" s="39" t="s">
        <v>192</v>
      </c>
      <c r="D1" s="39" t="s">
        <v>193</v>
      </c>
      <c r="E1" s="39" t="s">
        <v>478</v>
      </c>
      <c r="F1" s="39" t="s">
        <v>477</v>
      </c>
      <c r="G1" s="39" t="s">
        <v>145</v>
      </c>
      <c r="H1" s="39" t="s">
        <v>194</v>
      </c>
      <c r="I1" s="39" t="s">
        <v>195</v>
      </c>
      <c r="J1" s="39" t="s">
        <v>170</v>
      </c>
      <c r="K1" s="39" t="s">
        <v>345</v>
      </c>
      <c r="L1" s="39" t="s">
        <v>348</v>
      </c>
      <c r="M1" s="39" t="s">
        <v>196</v>
      </c>
    </row>
    <row r="2" spans="1:13" x14ac:dyDescent="0.15">
      <c r="A2" t="s">
        <v>476</v>
      </c>
      <c r="B2" t="s">
        <v>400</v>
      </c>
      <c r="C2" t="s">
        <v>197</v>
      </c>
      <c r="D2" t="s">
        <v>198</v>
      </c>
      <c r="E2" t="s">
        <v>199</v>
      </c>
      <c r="F2" t="s">
        <v>200</v>
      </c>
      <c r="G2" t="s">
        <v>202</v>
      </c>
      <c r="H2" t="s">
        <v>201</v>
      </c>
      <c r="I2" t="s">
        <v>195</v>
      </c>
      <c r="J2" t="s">
        <v>203</v>
      </c>
      <c r="K2" t="s">
        <v>204</v>
      </c>
      <c r="M2">
        <v>1</v>
      </c>
    </row>
    <row r="3" spans="1:13" x14ac:dyDescent="0.15">
      <c r="A3" t="s">
        <v>475</v>
      </c>
      <c r="B3" t="s">
        <v>444</v>
      </c>
      <c r="C3" t="s">
        <v>197</v>
      </c>
      <c r="D3" t="s">
        <v>198</v>
      </c>
      <c r="E3" t="s">
        <v>205</v>
      </c>
      <c r="F3" t="s">
        <v>206</v>
      </c>
      <c r="G3" t="s">
        <v>202</v>
      </c>
      <c r="H3" t="s">
        <v>201</v>
      </c>
      <c r="J3" t="s">
        <v>203</v>
      </c>
      <c r="K3" t="s">
        <v>207</v>
      </c>
      <c r="M3">
        <v>2</v>
      </c>
    </row>
    <row r="4" spans="1:13" x14ac:dyDescent="0.15">
      <c r="A4" t="s">
        <v>474</v>
      </c>
      <c r="B4" t="s">
        <v>73</v>
      </c>
      <c r="C4" t="s">
        <v>197</v>
      </c>
      <c r="D4" t="s">
        <v>198</v>
      </c>
      <c r="E4" t="s">
        <v>205</v>
      </c>
      <c r="F4" t="s">
        <v>208</v>
      </c>
      <c r="G4" t="s">
        <v>210</v>
      </c>
      <c r="H4" t="s">
        <v>209</v>
      </c>
      <c r="J4" t="s">
        <v>203</v>
      </c>
      <c r="K4" t="s">
        <v>207</v>
      </c>
      <c r="M4">
        <v>3</v>
      </c>
    </row>
    <row r="5" spans="1:13" x14ac:dyDescent="0.15">
      <c r="A5" t="s">
        <v>473</v>
      </c>
      <c r="B5" t="s">
        <v>472</v>
      </c>
      <c r="C5" t="s">
        <v>197</v>
      </c>
      <c r="D5" t="s">
        <v>198</v>
      </c>
      <c r="E5" t="s">
        <v>205</v>
      </c>
      <c r="F5" t="s">
        <v>211</v>
      </c>
      <c r="G5" t="s">
        <v>210</v>
      </c>
      <c r="H5" t="s">
        <v>209</v>
      </c>
      <c r="J5" t="s">
        <v>203</v>
      </c>
      <c r="K5" t="s">
        <v>207</v>
      </c>
      <c r="M5">
        <v>4</v>
      </c>
    </row>
    <row r="6" spans="1:13" x14ac:dyDescent="0.15">
      <c r="A6" t="s">
        <v>471</v>
      </c>
      <c r="B6" t="s">
        <v>63</v>
      </c>
      <c r="C6" t="s">
        <v>197</v>
      </c>
      <c r="D6" t="s">
        <v>198</v>
      </c>
      <c r="E6" t="s">
        <v>212</v>
      </c>
      <c r="F6" t="s">
        <v>408</v>
      </c>
      <c r="G6" t="s">
        <v>210</v>
      </c>
      <c r="H6" t="s">
        <v>209</v>
      </c>
      <c r="I6" t="s">
        <v>195</v>
      </c>
      <c r="J6" t="s">
        <v>203</v>
      </c>
      <c r="K6" t="s">
        <v>207</v>
      </c>
      <c r="M6">
        <v>5</v>
      </c>
    </row>
    <row r="7" spans="1:13" x14ac:dyDescent="0.15">
      <c r="A7" t="s">
        <v>470</v>
      </c>
      <c r="B7" t="s">
        <v>143</v>
      </c>
      <c r="C7" t="s">
        <v>197</v>
      </c>
      <c r="D7" t="s">
        <v>198</v>
      </c>
      <c r="E7" t="s">
        <v>212</v>
      </c>
      <c r="F7" t="s">
        <v>408</v>
      </c>
      <c r="G7" t="s">
        <v>210</v>
      </c>
      <c r="H7" t="s">
        <v>209</v>
      </c>
      <c r="I7" t="s">
        <v>195</v>
      </c>
      <c r="J7" t="s">
        <v>203</v>
      </c>
      <c r="K7" t="s">
        <v>207</v>
      </c>
      <c r="M7">
        <v>6</v>
      </c>
    </row>
    <row r="8" spans="1:13" x14ac:dyDescent="0.15">
      <c r="A8" t="s">
        <v>469</v>
      </c>
      <c r="B8" t="s">
        <v>64</v>
      </c>
      <c r="C8" t="s">
        <v>197</v>
      </c>
      <c r="D8" t="s">
        <v>198</v>
      </c>
      <c r="E8" t="s">
        <v>212</v>
      </c>
      <c r="F8" t="s">
        <v>408</v>
      </c>
      <c r="G8" t="s">
        <v>210</v>
      </c>
      <c r="H8" t="s">
        <v>209</v>
      </c>
      <c r="I8" t="s">
        <v>195</v>
      </c>
      <c r="J8" t="s">
        <v>203</v>
      </c>
      <c r="K8" t="s">
        <v>207</v>
      </c>
      <c r="M8">
        <v>7</v>
      </c>
    </row>
    <row r="9" spans="1:13" x14ac:dyDescent="0.15">
      <c r="A9" t="s">
        <v>468</v>
      </c>
      <c r="B9" t="s">
        <v>65</v>
      </c>
      <c r="C9" t="s">
        <v>197</v>
      </c>
      <c r="D9" t="s">
        <v>198</v>
      </c>
      <c r="E9" t="s">
        <v>212</v>
      </c>
      <c r="F9" t="s">
        <v>408</v>
      </c>
      <c r="G9" t="s">
        <v>210</v>
      </c>
      <c r="H9" t="s">
        <v>209</v>
      </c>
      <c r="I9" t="s">
        <v>195</v>
      </c>
      <c r="J9" t="s">
        <v>203</v>
      </c>
      <c r="K9" t="s">
        <v>207</v>
      </c>
      <c r="M9">
        <v>8</v>
      </c>
    </row>
    <row r="10" spans="1:13" x14ac:dyDescent="0.15">
      <c r="A10" t="s">
        <v>467</v>
      </c>
      <c r="B10" t="s">
        <v>14</v>
      </c>
      <c r="C10" t="s">
        <v>213</v>
      </c>
      <c r="D10" t="s">
        <v>214</v>
      </c>
      <c r="E10" t="s">
        <v>384</v>
      </c>
      <c r="F10" t="s">
        <v>215</v>
      </c>
      <c r="G10" t="s">
        <v>210</v>
      </c>
      <c r="H10" t="s">
        <v>216</v>
      </c>
      <c r="J10" t="s">
        <v>203</v>
      </c>
      <c r="K10" t="s">
        <v>217</v>
      </c>
      <c r="M10">
        <v>9</v>
      </c>
    </row>
    <row r="11" spans="1:13" x14ac:dyDescent="0.15">
      <c r="A11" t="s">
        <v>466</v>
      </c>
      <c r="B11" t="s">
        <v>16</v>
      </c>
      <c r="C11" t="s">
        <v>213</v>
      </c>
      <c r="D11" t="s">
        <v>214</v>
      </c>
      <c r="E11" t="s">
        <v>465</v>
      </c>
      <c r="F11" t="s">
        <v>218</v>
      </c>
      <c r="G11" t="s">
        <v>210</v>
      </c>
      <c r="H11" t="s">
        <v>216</v>
      </c>
      <c r="J11" t="s">
        <v>203</v>
      </c>
      <c r="K11" t="s">
        <v>217</v>
      </c>
      <c r="M11">
        <v>10</v>
      </c>
    </row>
    <row r="12" spans="1:13" x14ac:dyDescent="0.15">
      <c r="A12" t="s">
        <v>464</v>
      </c>
      <c r="B12" t="s">
        <v>219</v>
      </c>
      <c r="C12" t="s">
        <v>213</v>
      </c>
      <c r="D12" t="s">
        <v>214</v>
      </c>
      <c r="E12" t="s">
        <v>372</v>
      </c>
      <c r="F12" t="s">
        <v>220</v>
      </c>
      <c r="G12" t="s">
        <v>210</v>
      </c>
      <c r="H12" t="s">
        <v>216</v>
      </c>
      <c r="J12" t="s">
        <v>203</v>
      </c>
      <c r="K12" t="s">
        <v>217</v>
      </c>
      <c r="M12">
        <v>11</v>
      </c>
    </row>
    <row r="13" spans="1:13" x14ac:dyDescent="0.15">
      <c r="A13" t="s">
        <v>463</v>
      </c>
      <c r="B13" t="s">
        <v>221</v>
      </c>
      <c r="C13" t="s">
        <v>197</v>
      </c>
      <c r="D13" t="s">
        <v>198</v>
      </c>
      <c r="E13" t="s">
        <v>354</v>
      </c>
      <c r="F13" t="s">
        <v>171</v>
      </c>
      <c r="G13" t="s">
        <v>210</v>
      </c>
      <c r="H13" t="s">
        <v>209</v>
      </c>
      <c r="I13" t="s">
        <v>195</v>
      </c>
      <c r="J13" t="s">
        <v>203</v>
      </c>
      <c r="K13" t="s">
        <v>204</v>
      </c>
      <c r="M13">
        <v>12</v>
      </c>
    </row>
    <row r="14" spans="1:13" x14ac:dyDescent="0.15">
      <c r="A14" t="s">
        <v>462</v>
      </c>
      <c r="B14" t="s">
        <v>66</v>
      </c>
      <c r="C14" t="s">
        <v>197</v>
      </c>
      <c r="D14" t="s">
        <v>198</v>
      </c>
      <c r="E14" t="s">
        <v>222</v>
      </c>
      <c r="F14" t="s">
        <v>223</v>
      </c>
      <c r="G14" t="s">
        <v>210</v>
      </c>
      <c r="H14" t="s">
        <v>209</v>
      </c>
      <c r="I14" t="s">
        <v>195</v>
      </c>
      <c r="J14" t="s">
        <v>203</v>
      </c>
      <c r="K14" t="s">
        <v>207</v>
      </c>
      <c r="M14">
        <v>13</v>
      </c>
    </row>
    <row r="15" spans="1:13" x14ac:dyDescent="0.15">
      <c r="A15" t="s">
        <v>461</v>
      </c>
      <c r="B15" t="s">
        <v>224</v>
      </c>
      <c r="C15" t="s">
        <v>197</v>
      </c>
      <c r="D15" t="s">
        <v>198</v>
      </c>
      <c r="E15" t="s">
        <v>205</v>
      </c>
      <c r="F15" t="s">
        <v>225</v>
      </c>
      <c r="G15" t="s">
        <v>210</v>
      </c>
      <c r="H15" t="s">
        <v>226</v>
      </c>
      <c r="J15" t="s">
        <v>203</v>
      </c>
      <c r="K15" t="s">
        <v>207</v>
      </c>
      <c r="M15">
        <v>14</v>
      </c>
    </row>
    <row r="16" spans="1:13" x14ac:dyDescent="0.15">
      <c r="A16" t="s">
        <v>460</v>
      </c>
      <c r="B16" t="s">
        <v>74</v>
      </c>
      <c r="C16" t="s">
        <v>227</v>
      </c>
      <c r="D16" t="s">
        <v>228</v>
      </c>
      <c r="E16" t="s">
        <v>229</v>
      </c>
      <c r="F16" t="s">
        <v>230</v>
      </c>
      <c r="G16" t="s">
        <v>210</v>
      </c>
      <c r="H16" t="s">
        <v>226</v>
      </c>
      <c r="J16" t="s">
        <v>203</v>
      </c>
      <c r="K16" t="s">
        <v>217</v>
      </c>
      <c r="M16">
        <v>15</v>
      </c>
    </row>
    <row r="17" spans="1:13" x14ac:dyDescent="0.15">
      <c r="A17" t="s">
        <v>459</v>
      </c>
      <c r="B17" t="s">
        <v>17</v>
      </c>
      <c r="C17" t="s">
        <v>197</v>
      </c>
      <c r="D17" t="s">
        <v>198</v>
      </c>
      <c r="E17" t="s">
        <v>212</v>
      </c>
      <c r="F17" t="s">
        <v>231</v>
      </c>
      <c r="G17" t="s">
        <v>210</v>
      </c>
      <c r="H17" t="s">
        <v>226</v>
      </c>
      <c r="I17" t="s">
        <v>195</v>
      </c>
      <c r="J17" t="s">
        <v>203</v>
      </c>
      <c r="K17" t="s">
        <v>207</v>
      </c>
      <c r="M17">
        <v>16</v>
      </c>
    </row>
    <row r="18" spans="1:13" x14ac:dyDescent="0.15">
      <c r="A18" t="s">
        <v>458</v>
      </c>
      <c r="B18" t="s">
        <v>75</v>
      </c>
      <c r="C18" t="s">
        <v>197</v>
      </c>
      <c r="D18" t="s">
        <v>198</v>
      </c>
      <c r="E18" t="s">
        <v>232</v>
      </c>
      <c r="F18" t="s">
        <v>381</v>
      </c>
      <c r="G18" t="s">
        <v>210</v>
      </c>
      <c r="H18" t="s">
        <v>380</v>
      </c>
      <c r="J18" t="s">
        <v>203</v>
      </c>
      <c r="K18" t="s">
        <v>207</v>
      </c>
      <c r="M18">
        <v>17</v>
      </c>
    </row>
    <row r="19" spans="1:13" x14ac:dyDescent="0.15">
      <c r="A19" t="s">
        <v>457</v>
      </c>
      <c r="B19" t="s">
        <v>190</v>
      </c>
      <c r="C19" t="s">
        <v>213</v>
      </c>
      <c r="D19" t="s">
        <v>389</v>
      </c>
      <c r="E19" t="s">
        <v>456</v>
      </c>
      <c r="F19" t="s">
        <v>455</v>
      </c>
      <c r="G19" t="s">
        <v>210</v>
      </c>
      <c r="H19" t="s">
        <v>216</v>
      </c>
      <c r="J19" t="s">
        <v>203</v>
      </c>
      <c r="K19" t="s">
        <v>207</v>
      </c>
      <c r="M19">
        <v>18</v>
      </c>
    </row>
    <row r="20" spans="1:13" x14ac:dyDescent="0.15">
      <c r="A20" t="s">
        <v>454</v>
      </c>
      <c r="B20" t="s">
        <v>76</v>
      </c>
      <c r="C20" t="s">
        <v>197</v>
      </c>
      <c r="D20" t="s">
        <v>198</v>
      </c>
      <c r="E20" t="s">
        <v>432</v>
      </c>
      <c r="F20" t="s">
        <v>432</v>
      </c>
      <c r="G20" t="s">
        <v>210</v>
      </c>
      <c r="H20" t="s">
        <v>209</v>
      </c>
      <c r="I20" t="s">
        <v>195</v>
      </c>
      <c r="J20" t="s">
        <v>203</v>
      </c>
      <c r="K20" t="s">
        <v>204</v>
      </c>
      <c r="M20">
        <v>19</v>
      </c>
    </row>
    <row r="21" spans="1:13" x14ac:dyDescent="0.15">
      <c r="A21" t="s">
        <v>453</v>
      </c>
      <c r="B21" t="s">
        <v>77</v>
      </c>
      <c r="C21" t="s">
        <v>197</v>
      </c>
      <c r="D21" t="s">
        <v>198</v>
      </c>
      <c r="E21" t="s">
        <v>432</v>
      </c>
      <c r="F21" t="s">
        <v>432</v>
      </c>
      <c r="G21" t="s">
        <v>210</v>
      </c>
      <c r="H21" t="s">
        <v>209</v>
      </c>
      <c r="I21" t="s">
        <v>195</v>
      </c>
      <c r="J21" t="s">
        <v>203</v>
      </c>
      <c r="K21" t="s">
        <v>204</v>
      </c>
      <c r="M21">
        <v>20</v>
      </c>
    </row>
    <row r="22" spans="1:13" x14ac:dyDescent="0.15">
      <c r="A22" t="s">
        <v>452</v>
      </c>
      <c r="B22" t="s">
        <v>67</v>
      </c>
      <c r="C22" t="s">
        <v>227</v>
      </c>
      <c r="D22" t="s">
        <v>228</v>
      </c>
      <c r="E22" t="s">
        <v>229</v>
      </c>
      <c r="F22" t="s">
        <v>233</v>
      </c>
      <c r="G22" t="s">
        <v>210</v>
      </c>
      <c r="H22" t="s">
        <v>355</v>
      </c>
      <c r="J22" t="s">
        <v>203</v>
      </c>
      <c r="K22" t="s">
        <v>217</v>
      </c>
      <c r="M22">
        <v>21</v>
      </c>
    </row>
    <row r="23" spans="1:13" x14ac:dyDescent="0.15">
      <c r="A23" t="s">
        <v>128</v>
      </c>
      <c r="B23" t="s">
        <v>127</v>
      </c>
      <c r="C23" t="s">
        <v>197</v>
      </c>
      <c r="D23" t="s">
        <v>198</v>
      </c>
      <c r="E23" t="s">
        <v>205</v>
      </c>
      <c r="F23" t="s">
        <v>234</v>
      </c>
      <c r="G23" t="s">
        <v>210</v>
      </c>
      <c r="H23" t="s">
        <v>209</v>
      </c>
      <c r="J23" t="s">
        <v>203</v>
      </c>
      <c r="K23" t="s">
        <v>207</v>
      </c>
      <c r="M23">
        <v>22</v>
      </c>
    </row>
    <row r="24" spans="1:13" x14ac:dyDescent="0.15">
      <c r="A24" t="s">
        <v>451</v>
      </c>
      <c r="B24" t="s">
        <v>68</v>
      </c>
      <c r="C24" t="s">
        <v>197</v>
      </c>
      <c r="D24" t="s">
        <v>198</v>
      </c>
      <c r="E24" t="s">
        <v>212</v>
      </c>
      <c r="F24" t="s">
        <v>408</v>
      </c>
      <c r="G24" t="s">
        <v>210</v>
      </c>
      <c r="H24" t="s">
        <v>209</v>
      </c>
      <c r="I24" t="s">
        <v>195</v>
      </c>
      <c r="J24" t="s">
        <v>203</v>
      </c>
      <c r="K24" t="s">
        <v>207</v>
      </c>
      <c r="M24">
        <v>23</v>
      </c>
    </row>
    <row r="25" spans="1:13" x14ac:dyDescent="0.15">
      <c r="A25" t="s">
        <v>450</v>
      </c>
      <c r="B25" t="s">
        <v>78</v>
      </c>
      <c r="C25" t="s">
        <v>197</v>
      </c>
      <c r="D25" t="s">
        <v>198</v>
      </c>
      <c r="E25" t="s">
        <v>205</v>
      </c>
      <c r="F25" t="s">
        <v>225</v>
      </c>
      <c r="G25" t="s">
        <v>210</v>
      </c>
      <c r="H25" t="s">
        <v>226</v>
      </c>
      <c r="J25" t="s">
        <v>203</v>
      </c>
      <c r="K25" t="s">
        <v>207</v>
      </c>
      <c r="M25">
        <v>24</v>
      </c>
    </row>
    <row r="26" spans="1:13" x14ac:dyDescent="0.15">
      <c r="A26" t="s">
        <v>449</v>
      </c>
      <c r="B26" t="s">
        <v>79</v>
      </c>
      <c r="C26" t="s">
        <v>197</v>
      </c>
      <c r="D26" t="s">
        <v>198</v>
      </c>
      <c r="E26" t="s">
        <v>205</v>
      </c>
      <c r="F26" t="s">
        <v>235</v>
      </c>
      <c r="G26" t="s">
        <v>210</v>
      </c>
      <c r="H26" t="s">
        <v>236</v>
      </c>
      <c r="J26" t="s">
        <v>203</v>
      </c>
      <c r="K26" t="s">
        <v>207</v>
      </c>
      <c r="M26">
        <v>25</v>
      </c>
    </row>
    <row r="27" spans="1:13" x14ac:dyDescent="0.15">
      <c r="A27" t="s">
        <v>448</v>
      </c>
      <c r="B27" t="s">
        <v>237</v>
      </c>
      <c r="C27" t="s">
        <v>197</v>
      </c>
      <c r="D27" t="s">
        <v>198</v>
      </c>
      <c r="E27" t="s">
        <v>205</v>
      </c>
      <c r="F27" t="s">
        <v>238</v>
      </c>
      <c r="G27" t="s">
        <v>210</v>
      </c>
      <c r="H27" t="s">
        <v>226</v>
      </c>
      <c r="J27" t="s">
        <v>203</v>
      </c>
      <c r="K27" t="s">
        <v>207</v>
      </c>
      <c r="M27">
        <v>26</v>
      </c>
    </row>
    <row r="28" spans="1:13" x14ac:dyDescent="0.15">
      <c r="A28" t="s">
        <v>447</v>
      </c>
      <c r="B28" t="s">
        <v>446</v>
      </c>
      <c r="C28" t="s">
        <v>227</v>
      </c>
      <c r="D28" t="s">
        <v>228</v>
      </c>
      <c r="E28" t="s">
        <v>229</v>
      </c>
      <c r="F28" t="s">
        <v>230</v>
      </c>
      <c r="G28" t="s">
        <v>210</v>
      </c>
      <c r="H28" t="s">
        <v>226</v>
      </c>
      <c r="J28" t="s">
        <v>203</v>
      </c>
      <c r="K28" t="s">
        <v>217</v>
      </c>
      <c r="M28">
        <v>27</v>
      </c>
    </row>
    <row r="29" spans="1:13" x14ac:dyDescent="0.15">
      <c r="A29" t="s">
        <v>445</v>
      </c>
      <c r="B29" t="s">
        <v>444</v>
      </c>
      <c r="C29" t="s">
        <v>197</v>
      </c>
      <c r="D29" t="s">
        <v>198</v>
      </c>
      <c r="E29" t="s">
        <v>205</v>
      </c>
      <c r="F29" t="s">
        <v>206</v>
      </c>
      <c r="G29" t="s">
        <v>202</v>
      </c>
      <c r="H29" t="s">
        <v>201</v>
      </c>
      <c r="J29" t="s">
        <v>203</v>
      </c>
      <c r="K29" t="s">
        <v>207</v>
      </c>
      <c r="M29">
        <v>28</v>
      </c>
    </row>
    <row r="30" spans="1:13" x14ac:dyDescent="0.15">
      <c r="A30" t="s">
        <v>443</v>
      </c>
      <c r="B30" t="s">
        <v>239</v>
      </c>
      <c r="C30" t="s">
        <v>197</v>
      </c>
      <c r="D30" t="s">
        <v>198</v>
      </c>
      <c r="E30" t="s">
        <v>240</v>
      </c>
      <c r="F30" t="s">
        <v>240</v>
      </c>
      <c r="G30" t="s">
        <v>210</v>
      </c>
      <c r="H30" t="s">
        <v>209</v>
      </c>
      <c r="I30" t="s">
        <v>195</v>
      </c>
      <c r="J30" t="s">
        <v>203</v>
      </c>
      <c r="K30" t="s">
        <v>204</v>
      </c>
      <c r="M30">
        <v>29</v>
      </c>
    </row>
    <row r="31" spans="1:13" x14ac:dyDescent="0.15">
      <c r="A31" t="s">
        <v>442</v>
      </c>
      <c r="B31" t="s">
        <v>80</v>
      </c>
      <c r="C31" t="s">
        <v>197</v>
      </c>
      <c r="D31" t="s">
        <v>198</v>
      </c>
      <c r="E31" t="s">
        <v>241</v>
      </c>
      <c r="F31" t="s">
        <v>241</v>
      </c>
      <c r="G31" t="s">
        <v>210</v>
      </c>
      <c r="H31" t="s">
        <v>209</v>
      </c>
      <c r="I31" t="s">
        <v>195</v>
      </c>
      <c r="J31" t="s">
        <v>203</v>
      </c>
      <c r="K31" t="s">
        <v>204</v>
      </c>
      <c r="M31">
        <v>30</v>
      </c>
    </row>
    <row r="32" spans="1:13" x14ac:dyDescent="0.15">
      <c r="A32" t="s">
        <v>441</v>
      </c>
      <c r="B32" t="s">
        <v>81</v>
      </c>
      <c r="C32" t="s">
        <v>197</v>
      </c>
      <c r="D32" t="s">
        <v>198</v>
      </c>
      <c r="E32" t="s">
        <v>242</v>
      </c>
      <c r="F32" t="s">
        <v>243</v>
      </c>
      <c r="G32" t="s">
        <v>210</v>
      </c>
      <c r="H32" t="s">
        <v>209</v>
      </c>
      <c r="I32" t="s">
        <v>195</v>
      </c>
      <c r="J32" t="s">
        <v>203</v>
      </c>
      <c r="K32" t="s">
        <v>204</v>
      </c>
      <c r="M32">
        <v>31</v>
      </c>
    </row>
    <row r="33" spans="1:13" x14ac:dyDescent="0.15">
      <c r="A33" t="s">
        <v>440</v>
      </c>
      <c r="B33" t="s">
        <v>82</v>
      </c>
      <c r="C33" t="s">
        <v>197</v>
      </c>
      <c r="D33" t="s">
        <v>198</v>
      </c>
      <c r="E33" t="s">
        <v>244</v>
      </c>
      <c r="F33" t="s">
        <v>244</v>
      </c>
      <c r="G33" t="s">
        <v>210</v>
      </c>
      <c r="H33" t="s">
        <v>209</v>
      </c>
      <c r="I33" t="s">
        <v>195</v>
      </c>
      <c r="J33" t="s">
        <v>203</v>
      </c>
      <c r="K33" t="s">
        <v>204</v>
      </c>
      <c r="M33">
        <v>32</v>
      </c>
    </row>
    <row r="34" spans="1:13" x14ac:dyDescent="0.15">
      <c r="A34" t="s">
        <v>439</v>
      </c>
      <c r="B34" t="s">
        <v>83</v>
      </c>
      <c r="C34" t="s">
        <v>197</v>
      </c>
      <c r="D34" t="s">
        <v>198</v>
      </c>
      <c r="E34" t="s">
        <v>244</v>
      </c>
      <c r="F34" t="s">
        <v>244</v>
      </c>
      <c r="G34" t="s">
        <v>210</v>
      </c>
      <c r="H34" t="s">
        <v>209</v>
      </c>
      <c r="I34" t="s">
        <v>195</v>
      </c>
      <c r="J34" t="s">
        <v>203</v>
      </c>
      <c r="K34" t="s">
        <v>204</v>
      </c>
      <c r="M34">
        <v>33</v>
      </c>
    </row>
    <row r="35" spans="1:13" x14ac:dyDescent="0.15">
      <c r="A35" t="s">
        <v>438</v>
      </c>
      <c r="B35" t="s">
        <v>84</v>
      </c>
      <c r="C35" t="s">
        <v>197</v>
      </c>
      <c r="D35" t="s">
        <v>198</v>
      </c>
      <c r="E35" t="s">
        <v>432</v>
      </c>
      <c r="F35" t="s">
        <v>432</v>
      </c>
      <c r="G35" t="s">
        <v>210</v>
      </c>
      <c r="H35" t="s">
        <v>209</v>
      </c>
      <c r="I35" t="s">
        <v>195</v>
      </c>
      <c r="J35" t="s">
        <v>203</v>
      </c>
      <c r="K35" t="s">
        <v>204</v>
      </c>
      <c r="M35">
        <v>34</v>
      </c>
    </row>
    <row r="36" spans="1:13" x14ac:dyDescent="0.15">
      <c r="A36" t="s">
        <v>437</v>
      </c>
      <c r="B36" t="s">
        <v>85</v>
      </c>
      <c r="C36" t="s">
        <v>197</v>
      </c>
      <c r="D36" t="s">
        <v>198</v>
      </c>
      <c r="E36" t="s">
        <v>432</v>
      </c>
      <c r="F36" t="s">
        <v>432</v>
      </c>
      <c r="G36" t="s">
        <v>210</v>
      </c>
      <c r="H36" t="s">
        <v>209</v>
      </c>
      <c r="I36" t="s">
        <v>195</v>
      </c>
      <c r="J36" t="s">
        <v>203</v>
      </c>
      <c r="K36" t="s">
        <v>204</v>
      </c>
      <c r="M36">
        <v>35</v>
      </c>
    </row>
    <row r="37" spans="1:13" x14ac:dyDescent="0.15">
      <c r="A37" t="s">
        <v>436</v>
      </c>
      <c r="B37" t="s">
        <v>435</v>
      </c>
      <c r="C37" t="s">
        <v>197</v>
      </c>
      <c r="D37" t="s">
        <v>198</v>
      </c>
      <c r="E37" t="s">
        <v>199</v>
      </c>
      <c r="F37" t="s">
        <v>245</v>
      </c>
      <c r="G37" t="s">
        <v>210</v>
      </c>
      <c r="H37" t="s">
        <v>209</v>
      </c>
      <c r="J37" t="s">
        <v>203</v>
      </c>
      <c r="K37" t="s">
        <v>204</v>
      </c>
      <c r="M37">
        <v>36</v>
      </c>
    </row>
    <row r="38" spans="1:13" x14ac:dyDescent="0.15">
      <c r="A38" t="s">
        <v>434</v>
      </c>
      <c r="B38" t="s">
        <v>86</v>
      </c>
      <c r="C38" t="s">
        <v>197</v>
      </c>
      <c r="D38" t="s">
        <v>198</v>
      </c>
      <c r="E38" t="s">
        <v>242</v>
      </c>
      <c r="F38" t="s">
        <v>246</v>
      </c>
      <c r="G38" t="s">
        <v>210</v>
      </c>
      <c r="H38" t="s">
        <v>209</v>
      </c>
      <c r="I38" t="s">
        <v>195</v>
      </c>
      <c r="J38" t="s">
        <v>203</v>
      </c>
      <c r="K38" t="s">
        <v>204</v>
      </c>
      <c r="M38">
        <v>37</v>
      </c>
    </row>
    <row r="39" spans="1:13" x14ac:dyDescent="0.15">
      <c r="A39" t="s">
        <v>433</v>
      </c>
      <c r="B39" t="s">
        <v>87</v>
      </c>
      <c r="C39" t="s">
        <v>197</v>
      </c>
      <c r="D39" t="s">
        <v>198</v>
      </c>
      <c r="E39" t="s">
        <v>432</v>
      </c>
      <c r="F39" t="s">
        <v>432</v>
      </c>
      <c r="G39" t="s">
        <v>210</v>
      </c>
      <c r="H39" t="s">
        <v>209</v>
      </c>
      <c r="I39" t="s">
        <v>195</v>
      </c>
      <c r="J39" t="s">
        <v>203</v>
      </c>
      <c r="K39" t="s">
        <v>204</v>
      </c>
      <c r="M39">
        <v>38</v>
      </c>
    </row>
    <row r="40" spans="1:13" x14ac:dyDescent="0.15">
      <c r="A40" t="s">
        <v>431</v>
      </c>
      <c r="B40" t="s">
        <v>88</v>
      </c>
      <c r="C40" t="s">
        <v>197</v>
      </c>
      <c r="D40" t="s">
        <v>198</v>
      </c>
      <c r="E40" t="s">
        <v>242</v>
      </c>
      <c r="F40" t="s">
        <v>247</v>
      </c>
      <c r="G40" t="s">
        <v>210</v>
      </c>
      <c r="H40" t="s">
        <v>209</v>
      </c>
      <c r="I40" t="s">
        <v>195</v>
      </c>
      <c r="J40" t="s">
        <v>203</v>
      </c>
      <c r="K40" t="s">
        <v>204</v>
      </c>
      <c r="M40">
        <v>39</v>
      </c>
    </row>
    <row r="41" spans="1:13" x14ac:dyDescent="0.15">
      <c r="A41" t="s">
        <v>430</v>
      </c>
      <c r="B41" t="s">
        <v>89</v>
      </c>
      <c r="C41" t="s">
        <v>197</v>
      </c>
      <c r="D41" t="s">
        <v>198</v>
      </c>
      <c r="E41" t="s">
        <v>242</v>
      </c>
      <c r="F41" t="s">
        <v>247</v>
      </c>
      <c r="G41" t="s">
        <v>210</v>
      </c>
      <c r="H41" t="s">
        <v>209</v>
      </c>
      <c r="I41" t="s">
        <v>195</v>
      </c>
      <c r="J41" t="s">
        <v>203</v>
      </c>
      <c r="K41" t="s">
        <v>204</v>
      </c>
      <c r="M41">
        <v>40</v>
      </c>
    </row>
    <row r="42" spans="1:13" x14ac:dyDescent="0.15">
      <c r="A42" t="s">
        <v>429</v>
      </c>
      <c r="B42" t="s">
        <v>248</v>
      </c>
      <c r="C42" t="s">
        <v>197</v>
      </c>
      <c r="D42" t="s">
        <v>198</v>
      </c>
      <c r="E42" t="s">
        <v>249</v>
      </c>
      <c r="F42" t="s">
        <v>249</v>
      </c>
      <c r="G42" t="s">
        <v>210</v>
      </c>
      <c r="H42" t="s">
        <v>209</v>
      </c>
      <c r="I42" t="s">
        <v>195</v>
      </c>
      <c r="J42" t="s">
        <v>203</v>
      </c>
      <c r="K42" t="s">
        <v>204</v>
      </c>
      <c r="M42">
        <v>41</v>
      </c>
    </row>
    <row r="43" spans="1:13" x14ac:dyDescent="0.15">
      <c r="A43" t="s">
        <v>428</v>
      </c>
      <c r="B43" t="s">
        <v>90</v>
      </c>
      <c r="C43" t="s">
        <v>197</v>
      </c>
      <c r="D43" t="s">
        <v>198</v>
      </c>
      <c r="E43" t="s">
        <v>242</v>
      </c>
      <c r="F43" t="s">
        <v>250</v>
      </c>
      <c r="G43" t="s">
        <v>210</v>
      </c>
      <c r="H43" t="s">
        <v>209</v>
      </c>
      <c r="I43" t="s">
        <v>195</v>
      </c>
      <c r="J43" t="s">
        <v>203</v>
      </c>
      <c r="K43" t="s">
        <v>204</v>
      </c>
      <c r="M43">
        <v>42</v>
      </c>
    </row>
    <row r="44" spans="1:13" x14ac:dyDescent="0.15">
      <c r="A44" t="s">
        <v>427</v>
      </c>
      <c r="B44" t="s">
        <v>91</v>
      </c>
      <c r="C44" t="s">
        <v>197</v>
      </c>
      <c r="D44" t="s">
        <v>198</v>
      </c>
      <c r="E44" t="s">
        <v>241</v>
      </c>
      <c r="F44" t="s">
        <v>241</v>
      </c>
      <c r="G44" t="s">
        <v>210</v>
      </c>
      <c r="H44" t="s">
        <v>209</v>
      </c>
      <c r="I44" t="s">
        <v>195</v>
      </c>
      <c r="J44" t="s">
        <v>203</v>
      </c>
      <c r="K44" t="s">
        <v>204</v>
      </c>
      <c r="M44">
        <v>43</v>
      </c>
    </row>
    <row r="45" spans="1:13" x14ac:dyDescent="0.15">
      <c r="A45" t="s">
        <v>426</v>
      </c>
      <c r="B45" t="s">
        <v>92</v>
      </c>
      <c r="C45" t="s">
        <v>197</v>
      </c>
      <c r="D45" t="s">
        <v>198</v>
      </c>
      <c r="E45" t="s">
        <v>251</v>
      </c>
      <c r="F45" t="s">
        <v>251</v>
      </c>
      <c r="G45" t="s">
        <v>210</v>
      </c>
      <c r="H45" t="s">
        <v>209</v>
      </c>
      <c r="I45" t="s">
        <v>195</v>
      </c>
      <c r="J45" t="s">
        <v>203</v>
      </c>
      <c r="K45" t="s">
        <v>204</v>
      </c>
      <c r="M45">
        <v>44</v>
      </c>
    </row>
    <row r="46" spans="1:13" x14ac:dyDescent="0.15">
      <c r="A46" t="s">
        <v>425</v>
      </c>
      <c r="B46" t="s">
        <v>93</v>
      </c>
      <c r="C46" t="s">
        <v>197</v>
      </c>
      <c r="D46" t="s">
        <v>198</v>
      </c>
      <c r="E46" t="s">
        <v>251</v>
      </c>
      <c r="F46" t="s">
        <v>251</v>
      </c>
      <c r="G46" t="s">
        <v>210</v>
      </c>
      <c r="H46" t="s">
        <v>209</v>
      </c>
      <c r="I46" t="s">
        <v>195</v>
      </c>
      <c r="J46" t="s">
        <v>203</v>
      </c>
      <c r="K46" t="s">
        <v>204</v>
      </c>
      <c r="M46">
        <v>45</v>
      </c>
    </row>
    <row r="47" spans="1:13" x14ac:dyDescent="0.15">
      <c r="A47" t="s">
        <v>424</v>
      </c>
      <c r="B47" t="s">
        <v>94</v>
      </c>
      <c r="C47" t="s">
        <v>197</v>
      </c>
      <c r="D47" t="s">
        <v>198</v>
      </c>
      <c r="E47" t="s">
        <v>251</v>
      </c>
      <c r="F47" t="s">
        <v>251</v>
      </c>
      <c r="G47" t="s">
        <v>210</v>
      </c>
      <c r="H47" t="s">
        <v>209</v>
      </c>
      <c r="I47" t="s">
        <v>195</v>
      </c>
      <c r="J47" t="s">
        <v>203</v>
      </c>
      <c r="K47" t="s">
        <v>204</v>
      </c>
      <c r="M47">
        <v>46</v>
      </c>
    </row>
    <row r="48" spans="1:13" x14ac:dyDescent="0.15">
      <c r="A48" t="s">
        <v>423</v>
      </c>
      <c r="B48" t="s">
        <v>95</v>
      </c>
      <c r="C48" t="s">
        <v>197</v>
      </c>
      <c r="D48" t="s">
        <v>198</v>
      </c>
      <c r="E48" t="s">
        <v>251</v>
      </c>
      <c r="F48" t="s">
        <v>251</v>
      </c>
      <c r="G48" t="s">
        <v>210</v>
      </c>
      <c r="H48" t="s">
        <v>209</v>
      </c>
      <c r="I48" t="s">
        <v>195</v>
      </c>
      <c r="J48" t="s">
        <v>203</v>
      </c>
      <c r="K48" t="s">
        <v>204</v>
      </c>
      <c r="M48">
        <v>47</v>
      </c>
    </row>
    <row r="49" spans="1:13" x14ac:dyDescent="0.15">
      <c r="A49" t="s">
        <v>422</v>
      </c>
      <c r="B49" t="s">
        <v>96</v>
      </c>
      <c r="C49" t="s">
        <v>197</v>
      </c>
      <c r="D49" t="s">
        <v>198</v>
      </c>
      <c r="E49" t="s">
        <v>251</v>
      </c>
      <c r="F49" t="s">
        <v>251</v>
      </c>
      <c r="G49" t="s">
        <v>210</v>
      </c>
      <c r="H49" t="s">
        <v>209</v>
      </c>
      <c r="I49" t="s">
        <v>195</v>
      </c>
      <c r="J49" t="s">
        <v>203</v>
      </c>
      <c r="K49" t="s">
        <v>204</v>
      </c>
      <c r="M49">
        <v>48</v>
      </c>
    </row>
    <row r="50" spans="1:13" x14ac:dyDescent="0.15">
      <c r="A50" t="s">
        <v>421</v>
      </c>
      <c r="B50" t="s">
        <v>97</v>
      </c>
      <c r="C50" t="s">
        <v>197</v>
      </c>
      <c r="D50" t="s">
        <v>198</v>
      </c>
      <c r="E50" t="s">
        <v>244</v>
      </c>
      <c r="F50" t="s">
        <v>244</v>
      </c>
      <c r="G50" t="s">
        <v>210</v>
      </c>
      <c r="H50" t="s">
        <v>209</v>
      </c>
      <c r="I50" t="s">
        <v>195</v>
      </c>
      <c r="J50" t="s">
        <v>203</v>
      </c>
      <c r="K50" t="s">
        <v>204</v>
      </c>
      <c r="M50">
        <v>49</v>
      </c>
    </row>
    <row r="51" spans="1:13" x14ac:dyDescent="0.15">
      <c r="A51" t="s">
        <v>420</v>
      </c>
      <c r="B51" t="s">
        <v>98</v>
      </c>
      <c r="C51" t="s">
        <v>197</v>
      </c>
      <c r="D51" t="s">
        <v>198</v>
      </c>
      <c r="E51" t="s">
        <v>222</v>
      </c>
      <c r="F51" t="s">
        <v>223</v>
      </c>
      <c r="G51" t="s">
        <v>210</v>
      </c>
      <c r="H51" t="s">
        <v>209</v>
      </c>
      <c r="I51" t="s">
        <v>195</v>
      </c>
      <c r="J51" t="s">
        <v>203</v>
      </c>
      <c r="K51" t="s">
        <v>204</v>
      </c>
      <c r="M51">
        <v>50</v>
      </c>
    </row>
    <row r="52" spans="1:13" x14ac:dyDescent="0.15">
      <c r="A52" t="s">
        <v>419</v>
      </c>
      <c r="B52" t="s">
        <v>99</v>
      </c>
      <c r="C52" t="s">
        <v>197</v>
      </c>
      <c r="D52" t="s">
        <v>198</v>
      </c>
      <c r="E52" t="s">
        <v>222</v>
      </c>
      <c r="F52" t="s">
        <v>223</v>
      </c>
      <c r="G52" t="s">
        <v>210</v>
      </c>
      <c r="H52" t="s">
        <v>209</v>
      </c>
      <c r="I52" t="s">
        <v>195</v>
      </c>
      <c r="J52" t="s">
        <v>203</v>
      </c>
      <c r="K52" t="s">
        <v>204</v>
      </c>
      <c r="M52">
        <v>51</v>
      </c>
    </row>
    <row r="53" spans="1:13" x14ac:dyDescent="0.15">
      <c r="A53" t="s">
        <v>418</v>
      </c>
      <c r="B53" t="s">
        <v>100</v>
      </c>
      <c r="C53" t="s">
        <v>197</v>
      </c>
      <c r="D53" t="s">
        <v>198</v>
      </c>
      <c r="E53" t="s">
        <v>222</v>
      </c>
      <c r="F53" t="s">
        <v>223</v>
      </c>
      <c r="G53" t="s">
        <v>210</v>
      </c>
      <c r="H53" t="s">
        <v>209</v>
      </c>
      <c r="I53" t="s">
        <v>195</v>
      </c>
      <c r="J53" t="s">
        <v>203</v>
      </c>
      <c r="K53" t="s">
        <v>204</v>
      </c>
      <c r="M53">
        <v>52</v>
      </c>
    </row>
    <row r="54" spans="1:13" x14ac:dyDescent="0.15">
      <c r="A54" t="s">
        <v>417</v>
      </c>
      <c r="B54" t="s">
        <v>101</v>
      </c>
      <c r="C54" t="s">
        <v>197</v>
      </c>
      <c r="D54" t="s">
        <v>198</v>
      </c>
      <c r="E54" t="s">
        <v>222</v>
      </c>
      <c r="F54" t="s">
        <v>413</v>
      </c>
      <c r="G54" t="s">
        <v>210</v>
      </c>
      <c r="H54" t="s">
        <v>209</v>
      </c>
      <c r="I54" t="s">
        <v>195</v>
      </c>
      <c r="J54" t="s">
        <v>203</v>
      </c>
      <c r="K54" t="s">
        <v>204</v>
      </c>
      <c r="M54">
        <v>53</v>
      </c>
    </row>
    <row r="55" spans="1:13" x14ac:dyDescent="0.15">
      <c r="A55" t="s">
        <v>416</v>
      </c>
      <c r="B55" t="s">
        <v>102</v>
      </c>
      <c r="C55" t="s">
        <v>197</v>
      </c>
      <c r="D55" t="s">
        <v>198</v>
      </c>
      <c r="E55" t="s">
        <v>222</v>
      </c>
      <c r="F55" t="s">
        <v>413</v>
      </c>
      <c r="G55" t="s">
        <v>210</v>
      </c>
      <c r="H55" t="s">
        <v>209</v>
      </c>
      <c r="I55" t="s">
        <v>195</v>
      </c>
      <c r="J55" t="s">
        <v>203</v>
      </c>
      <c r="K55" t="s">
        <v>204</v>
      </c>
      <c r="M55">
        <v>54</v>
      </c>
    </row>
    <row r="56" spans="1:13" x14ac:dyDescent="0.15">
      <c r="A56" t="s">
        <v>415</v>
      </c>
      <c r="B56" t="s">
        <v>103</v>
      </c>
      <c r="C56" t="s">
        <v>197</v>
      </c>
      <c r="D56" t="s">
        <v>198</v>
      </c>
      <c r="E56" t="s">
        <v>222</v>
      </c>
      <c r="F56" t="s">
        <v>413</v>
      </c>
      <c r="G56" t="s">
        <v>210</v>
      </c>
      <c r="H56" t="s">
        <v>209</v>
      </c>
      <c r="I56" t="s">
        <v>195</v>
      </c>
      <c r="J56" t="s">
        <v>203</v>
      </c>
      <c r="K56" t="s">
        <v>204</v>
      </c>
      <c r="M56">
        <v>55</v>
      </c>
    </row>
    <row r="57" spans="1:13" x14ac:dyDescent="0.15">
      <c r="A57" t="s">
        <v>414</v>
      </c>
      <c r="B57" t="s">
        <v>252</v>
      </c>
      <c r="C57" t="s">
        <v>197</v>
      </c>
      <c r="D57" t="s">
        <v>198</v>
      </c>
      <c r="E57" t="s">
        <v>222</v>
      </c>
      <c r="F57" t="s">
        <v>413</v>
      </c>
      <c r="G57" t="s">
        <v>210</v>
      </c>
      <c r="H57" t="s">
        <v>209</v>
      </c>
      <c r="I57" t="s">
        <v>195</v>
      </c>
      <c r="J57" t="s">
        <v>203</v>
      </c>
      <c r="K57" t="s">
        <v>204</v>
      </c>
      <c r="M57">
        <v>56</v>
      </c>
    </row>
    <row r="58" spans="1:13" x14ac:dyDescent="0.15">
      <c r="A58" t="s">
        <v>412</v>
      </c>
      <c r="B58" t="s">
        <v>253</v>
      </c>
      <c r="C58" t="s">
        <v>197</v>
      </c>
      <c r="D58" t="s">
        <v>198</v>
      </c>
      <c r="E58" t="s">
        <v>222</v>
      </c>
      <c r="F58" t="s">
        <v>254</v>
      </c>
      <c r="G58" t="s">
        <v>210</v>
      </c>
      <c r="H58" t="s">
        <v>209</v>
      </c>
      <c r="I58" t="s">
        <v>195</v>
      </c>
      <c r="J58" t="s">
        <v>203</v>
      </c>
      <c r="K58" t="s">
        <v>204</v>
      </c>
      <c r="M58">
        <v>57</v>
      </c>
    </row>
    <row r="59" spans="1:13" x14ac:dyDescent="0.15">
      <c r="A59" t="s">
        <v>411</v>
      </c>
      <c r="B59" t="s">
        <v>104</v>
      </c>
      <c r="C59" t="s">
        <v>197</v>
      </c>
      <c r="D59" t="s">
        <v>198</v>
      </c>
      <c r="E59" t="s">
        <v>222</v>
      </c>
      <c r="F59" t="s">
        <v>255</v>
      </c>
      <c r="G59" t="s">
        <v>210</v>
      </c>
      <c r="H59" t="s">
        <v>209</v>
      </c>
      <c r="I59" t="s">
        <v>195</v>
      </c>
      <c r="J59" t="s">
        <v>203</v>
      </c>
      <c r="K59" t="s">
        <v>204</v>
      </c>
      <c r="M59">
        <v>58</v>
      </c>
    </row>
    <row r="60" spans="1:13" x14ac:dyDescent="0.15">
      <c r="A60" t="s">
        <v>410</v>
      </c>
      <c r="B60" t="s">
        <v>105</v>
      </c>
      <c r="C60" t="s">
        <v>197</v>
      </c>
      <c r="D60" t="s">
        <v>198</v>
      </c>
      <c r="E60" t="s">
        <v>222</v>
      </c>
      <c r="F60" t="s">
        <v>255</v>
      </c>
      <c r="G60" t="s">
        <v>210</v>
      </c>
      <c r="H60" t="s">
        <v>209</v>
      </c>
      <c r="I60" t="s">
        <v>195</v>
      </c>
      <c r="J60" t="s">
        <v>203</v>
      </c>
      <c r="K60" t="s">
        <v>204</v>
      </c>
      <c r="M60">
        <v>59</v>
      </c>
    </row>
    <row r="61" spans="1:13" x14ac:dyDescent="0.15">
      <c r="A61" t="s">
        <v>409</v>
      </c>
      <c r="B61" t="s">
        <v>256</v>
      </c>
      <c r="C61" t="s">
        <v>197</v>
      </c>
      <c r="D61" t="s">
        <v>198</v>
      </c>
      <c r="E61" t="s">
        <v>212</v>
      </c>
      <c r="F61" t="s">
        <v>257</v>
      </c>
      <c r="G61" t="s">
        <v>210</v>
      </c>
      <c r="H61" t="s">
        <v>209</v>
      </c>
      <c r="I61" t="s">
        <v>195</v>
      </c>
      <c r="J61" t="s">
        <v>203</v>
      </c>
      <c r="K61" t="s">
        <v>204</v>
      </c>
      <c r="M61">
        <v>60</v>
      </c>
    </row>
    <row r="62" spans="1:13" x14ac:dyDescent="0.15">
      <c r="A62" t="s">
        <v>258</v>
      </c>
      <c r="B62" t="s">
        <v>164</v>
      </c>
      <c r="C62" t="s">
        <v>197</v>
      </c>
      <c r="D62" t="s">
        <v>198</v>
      </c>
      <c r="E62" t="s">
        <v>212</v>
      </c>
      <c r="F62" t="s">
        <v>408</v>
      </c>
      <c r="G62" t="s">
        <v>210</v>
      </c>
      <c r="H62" t="s">
        <v>209</v>
      </c>
      <c r="J62" t="s">
        <v>203</v>
      </c>
      <c r="K62" t="s">
        <v>207</v>
      </c>
      <c r="M62">
        <v>61</v>
      </c>
    </row>
    <row r="63" spans="1:13" x14ac:dyDescent="0.15">
      <c r="A63" t="s">
        <v>407</v>
      </c>
      <c r="B63" t="s">
        <v>106</v>
      </c>
      <c r="C63" t="s">
        <v>197</v>
      </c>
      <c r="D63" t="s">
        <v>198</v>
      </c>
      <c r="E63" t="s">
        <v>139</v>
      </c>
      <c r="F63" t="s">
        <v>259</v>
      </c>
      <c r="G63" t="s">
        <v>210</v>
      </c>
      <c r="H63" t="s">
        <v>209</v>
      </c>
      <c r="J63" t="s">
        <v>203</v>
      </c>
      <c r="K63" t="s">
        <v>204</v>
      </c>
      <c r="M63">
        <v>62</v>
      </c>
    </row>
    <row r="64" spans="1:13" x14ac:dyDescent="0.15">
      <c r="A64" t="s">
        <v>406</v>
      </c>
      <c r="B64" t="s">
        <v>260</v>
      </c>
      <c r="C64" t="s">
        <v>197</v>
      </c>
      <c r="D64" t="s">
        <v>198</v>
      </c>
      <c r="E64" t="s">
        <v>139</v>
      </c>
      <c r="F64" t="s">
        <v>259</v>
      </c>
      <c r="G64" t="s">
        <v>210</v>
      </c>
      <c r="H64" t="s">
        <v>209</v>
      </c>
      <c r="J64" t="s">
        <v>203</v>
      </c>
      <c r="K64" t="s">
        <v>204</v>
      </c>
      <c r="M64">
        <v>63</v>
      </c>
    </row>
    <row r="65" spans="1:13" x14ac:dyDescent="0.15">
      <c r="A65" t="s">
        <v>405</v>
      </c>
      <c r="B65" t="s">
        <v>107</v>
      </c>
      <c r="C65" t="s">
        <v>197</v>
      </c>
      <c r="D65" t="s">
        <v>198</v>
      </c>
      <c r="E65" t="s">
        <v>139</v>
      </c>
      <c r="F65" t="s">
        <v>259</v>
      </c>
      <c r="G65" t="s">
        <v>210</v>
      </c>
      <c r="H65" t="s">
        <v>209</v>
      </c>
      <c r="J65" t="s">
        <v>203</v>
      </c>
      <c r="K65" t="s">
        <v>204</v>
      </c>
      <c r="M65">
        <v>64</v>
      </c>
    </row>
    <row r="66" spans="1:13" x14ac:dyDescent="0.15">
      <c r="A66" t="s">
        <v>404</v>
      </c>
      <c r="B66" t="s">
        <v>18</v>
      </c>
      <c r="C66" t="s">
        <v>197</v>
      </c>
      <c r="D66" t="s">
        <v>198</v>
      </c>
      <c r="E66" t="s">
        <v>139</v>
      </c>
      <c r="F66" t="s">
        <v>259</v>
      </c>
      <c r="G66" t="s">
        <v>210</v>
      </c>
      <c r="H66" t="s">
        <v>209</v>
      </c>
      <c r="I66" t="s">
        <v>195</v>
      </c>
      <c r="J66" t="s">
        <v>203</v>
      </c>
      <c r="K66" t="s">
        <v>204</v>
      </c>
      <c r="M66">
        <v>65</v>
      </c>
    </row>
    <row r="67" spans="1:13" x14ac:dyDescent="0.15">
      <c r="A67" t="s">
        <v>403</v>
      </c>
      <c r="B67" t="s">
        <v>108</v>
      </c>
      <c r="C67" t="s">
        <v>197</v>
      </c>
      <c r="D67" t="s">
        <v>198</v>
      </c>
      <c r="E67" t="s">
        <v>139</v>
      </c>
      <c r="F67" t="s">
        <v>261</v>
      </c>
      <c r="G67" t="s">
        <v>210</v>
      </c>
      <c r="H67" t="s">
        <v>209</v>
      </c>
      <c r="J67" t="s">
        <v>203</v>
      </c>
      <c r="K67" t="s">
        <v>204</v>
      </c>
      <c r="M67">
        <v>66</v>
      </c>
    </row>
    <row r="68" spans="1:13" x14ac:dyDescent="0.15">
      <c r="A68" t="s">
        <v>402</v>
      </c>
      <c r="B68" t="s">
        <v>19</v>
      </c>
      <c r="C68" t="s">
        <v>197</v>
      </c>
      <c r="D68" t="s">
        <v>198</v>
      </c>
      <c r="E68" t="s">
        <v>139</v>
      </c>
      <c r="F68" t="s">
        <v>261</v>
      </c>
      <c r="G68" t="s">
        <v>210</v>
      </c>
      <c r="H68" t="s">
        <v>209</v>
      </c>
      <c r="J68" t="s">
        <v>203</v>
      </c>
      <c r="K68" t="s">
        <v>204</v>
      </c>
      <c r="M68">
        <v>67</v>
      </c>
    </row>
    <row r="69" spans="1:13" x14ac:dyDescent="0.15">
      <c r="A69" t="s">
        <v>401</v>
      </c>
      <c r="B69" t="s">
        <v>400</v>
      </c>
      <c r="C69" t="s">
        <v>197</v>
      </c>
      <c r="D69" t="s">
        <v>198</v>
      </c>
      <c r="E69" t="s">
        <v>199</v>
      </c>
      <c r="F69" t="s">
        <v>200</v>
      </c>
      <c r="G69" t="s">
        <v>202</v>
      </c>
      <c r="H69" t="s">
        <v>201</v>
      </c>
      <c r="I69" t="s">
        <v>195</v>
      </c>
      <c r="J69" t="s">
        <v>203</v>
      </c>
      <c r="K69" t="s">
        <v>204</v>
      </c>
      <c r="M69">
        <v>68</v>
      </c>
    </row>
    <row r="70" spans="1:13" x14ac:dyDescent="0.15">
      <c r="A70" t="s">
        <v>399</v>
      </c>
      <c r="B70" t="s">
        <v>109</v>
      </c>
      <c r="C70" t="s">
        <v>197</v>
      </c>
      <c r="D70" t="s">
        <v>198</v>
      </c>
      <c r="E70" t="s">
        <v>199</v>
      </c>
      <c r="F70" t="s">
        <v>245</v>
      </c>
      <c r="G70" t="s">
        <v>210</v>
      </c>
      <c r="H70" t="s">
        <v>209</v>
      </c>
      <c r="I70" t="s">
        <v>195</v>
      </c>
      <c r="J70" t="s">
        <v>203</v>
      </c>
      <c r="K70" t="s">
        <v>204</v>
      </c>
      <c r="M70">
        <v>69</v>
      </c>
    </row>
    <row r="71" spans="1:13" x14ac:dyDescent="0.15">
      <c r="A71" t="s">
        <v>398</v>
      </c>
      <c r="B71" t="s">
        <v>110</v>
      </c>
      <c r="C71" t="s">
        <v>197</v>
      </c>
      <c r="D71" t="s">
        <v>198</v>
      </c>
      <c r="E71" t="s">
        <v>199</v>
      </c>
      <c r="F71" t="s">
        <v>245</v>
      </c>
      <c r="G71" t="s">
        <v>210</v>
      </c>
      <c r="H71" t="s">
        <v>209</v>
      </c>
      <c r="I71" t="s">
        <v>195</v>
      </c>
      <c r="J71" t="s">
        <v>203</v>
      </c>
      <c r="K71" t="s">
        <v>204</v>
      </c>
      <c r="M71">
        <v>70</v>
      </c>
    </row>
    <row r="72" spans="1:13" x14ac:dyDescent="0.15">
      <c r="A72" t="s">
        <v>397</v>
      </c>
      <c r="B72" t="s">
        <v>396</v>
      </c>
      <c r="C72" t="s">
        <v>197</v>
      </c>
      <c r="D72" t="s">
        <v>198</v>
      </c>
      <c r="E72" t="s">
        <v>199</v>
      </c>
      <c r="F72" t="s">
        <v>245</v>
      </c>
      <c r="G72" t="s">
        <v>210</v>
      </c>
      <c r="H72" t="s">
        <v>209</v>
      </c>
      <c r="I72" t="s">
        <v>195</v>
      </c>
      <c r="J72" t="s">
        <v>203</v>
      </c>
      <c r="K72" t="s">
        <v>204</v>
      </c>
      <c r="M72">
        <v>71</v>
      </c>
    </row>
    <row r="73" spans="1:13" x14ac:dyDescent="0.15">
      <c r="A73" t="s">
        <v>395</v>
      </c>
      <c r="B73" t="s">
        <v>111</v>
      </c>
      <c r="C73" t="s">
        <v>197</v>
      </c>
      <c r="D73" t="s">
        <v>198</v>
      </c>
      <c r="E73" t="s">
        <v>199</v>
      </c>
      <c r="F73" t="s">
        <v>245</v>
      </c>
      <c r="G73" t="s">
        <v>210</v>
      </c>
      <c r="H73" t="s">
        <v>209</v>
      </c>
      <c r="I73" t="s">
        <v>195</v>
      </c>
      <c r="J73" t="s">
        <v>203</v>
      </c>
      <c r="K73" t="s">
        <v>204</v>
      </c>
      <c r="M73">
        <v>72</v>
      </c>
    </row>
    <row r="74" spans="1:13" x14ac:dyDescent="0.15">
      <c r="A74" t="s">
        <v>262</v>
      </c>
      <c r="B74" t="s">
        <v>168</v>
      </c>
      <c r="C74" t="s">
        <v>197</v>
      </c>
      <c r="D74" t="s">
        <v>198</v>
      </c>
      <c r="E74" t="s">
        <v>263</v>
      </c>
      <c r="F74" t="s">
        <v>263</v>
      </c>
      <c r="G74" t="s">
        <v>210</v>
      </c>
      <c r="H74" t="s">
        <v>209</v>
      </c>
      <c r="J74" t="s">
        <v>203</v>
      </c>
      <c r="K74" t="s">
        <v>204</v>
      </c>
      <c r="M74">
        <v>73</v>
      </c>
    </row>
    <row r="75" spans="1:13" x14ac:dyDescent="0.15">
      <c r="A75" t="s">
        <v>394</v>
      </c>
      <c r="B75" t="s">
        <v>112</v>
      </c>
      <c r="C75" t="s">
        <v>197</v>
      </c>
      <c r="D75" t="s">
        <v>198</v>
      </c>
      <c r="E75" t="s">
        <v>264</v>
      </c>
      <c r="F75" t="s">
        <v>264</v>
      </c>
      <c r="G75" t="s">
        <v>210</v>
      </c>
      <c r="H75" t="s">
        <v>209</v>
      </c>
      <c r="J75" t="s">
        <v>203</v>
      </c>
      <c r="K75" t="s">
        <v>204</v>
      </c>
      <c r="M75">
        <v>74</v>
      </c>
    </row>
    <row r="76" spans="1:13" x14ac:dyDescent="0.15">
      <c r="A76" t="s">
        <v>393</v>
      </c>
      <c r="B76" t="s">
        <v>49</v>
      </c>
      <c r="C76" t="s">
        <v>197</v>
      </c>
      <c r="D76" t="s">
        <v>198</v>
      </c>
      <c r="E76" t="s">
        <v>139</v>
      </c>
      <c r="F76" t="s">
        <v>265</v>
      </c>
      <c r="G76" t="s">
        <v>266</v>
      </c>
      <c r="H76" t="s">
        <v>226</v>
      </c>
      <c r="J76" t="s">
        <v>203</v>
      </c>
      <c r="K76" t="s">
        <v>204</v>
      </c>
      <c r="M76">
        <v>75</v>
      </c>
    </row>
    <row r="77" spans="1:13" x14ac:dyDescent="0.15">
      <c r="A77" t="s">
        <v>392</v>
      </c>
      <c r="B77" t="s">
        <v>267</v>
      </c>
      <c r="C77" t="s">
        <v>197</v>
      </c>
      <c r="D77" t="s">
        <v>198</v>
      </c>
      <c r="E77" t="s">
        <v>232</v>
      </c>
      <c r="F77" t="s">
        <v>391</v>
      </c>
      <c r="G77" t="s">
        <v>266</v>
      </c>
      <c r="H77" t="s">
        <v>390</v>
      </c>
      <c r="J77" t="s">
        <v>203</v>
      </c>
      <c r="K77" t="s">
        <v>207</v>
      </c>
      <c r="M77">
        <v>76</v>
      </c>
    </row>
    <row r="78" spans="1:13" x14ac:dyDescent="0.15">
      <c r="A78" t="s">
        <v>60</v>
      </c>
      <c r="B78" t="s">
        <v>61</v>
      </c>
      <c r="C78" t="s">
        <v>227</v>
      </c>
      <c r="D78" t="s">
        <v>228</v>
      </c>
      <c r="E78" t="s">
        <v>229</v>
      </c>
      <c r="F78" t="s">
        <v>230</v>
      </c>
      <c r="G78" t="s">
        <v>266</v>
      </c>
      <c r="H78" t="s">
        <v>226</v>
      </c>
      <c r="J78" t="s">
        <v>203</v>
      </c>
      <c r="K78" t="s">
        <v>217</v>
      </c>
      <c r="M78">
        <v>77</v>
      </c>
    </row>
    <row r="79" spans="1:13" x14ac:dyDescent="0.15">
      <c r="A79" t="s">
        <v>26</v>
      </c>
      <c r="B79" t="s">
        <v>27</v>
      </c>
      <c r="C79" t="s">
        <v>227</v>
      </c>
      <c r="D79" t="s">
        <v>228</v>
      </c>
      <c r="E79" t="s">
        <v>229</v>
      </c>
      <c r="F79" t="s">
        <v>230</v>
      </c>
      <c r="G79" t="s">
        <v>266</v>
      </c>
      <c r="H79" t="s">
        <v>226</v>
      </c>
      <c r="J79" t="s">
        <v>203</v>
      </c>
      <c r="K79" t="s">
        <v>217</v>
      </c>
      <c r="M79">
        <v>78</v>
      </c>
    </row>
    <row r="80" spans="1:13" x14ac:dyDescent="0.15">
      <c r="A80" t="s">
        <v>52</v>
      </c>
      <c r="B80" t="s">
        <v>53</v>
      </c>
      <c r="C80" t="s">
        <v>197</v>
      </c>
      <c r="D80" t="s">
        <v>198</v>
      </c>
      <c r="E80" t="s">
        <v>139</v>
      </c>
      <c r="F80" t="s">
        <v>268</v>
      </c>
      <c r="G80" t="s">
        <v>266</v>
      </c>
      <c r="H80" t="s">
        <v>226</v>
      </c>
      <c r="J80" t="s">
        <v>203</v>
      </c>
      <c r="K80" t="s">
        <v>204</v>
      </c>
      <c r="M80">
        <v>79</v>
      </c>
    </row>
    <row r="81" spans="1:13" x14ac:dyDescent="0.15">
      <c r="A81" t="s">
        <v>41</v>
      </c>
      <c r="B81" t="s">
        <v>42</v>
      </c>
      <c r="C81" t="s">
        <v>197</v>
      </c>
      <c r="D81" t="s">
        <v>198</v>
      </c>
      <c r="E81" t="s">
        <v>139</v>
      </c>
      <c r="F81" t="s">
        <v>265</v>
      </c>
      <c r="G81" t="s">
        <v>266</v>
      </c>
      <c r="H81" t="s">
        <v>226</v>
      </c>
      <c r="J81" t="s">
        <v>203</v>
      </c>
      <c r="K81" t="s">
        <v>204</v>
      </c>
      <c r="M81">
        <v>80</v>
      </c>
    </row>
    <row r="82" spans="1:13" x14ac:dyDescent="0.15">
      <c r="A82" t="s">
        <v>36</v>
      </c>
      <c r="B82" t="s">
        <v>37</v>
      </c>
      <c r="C82" t="s">
        <v>213</v>
      </c>
      <c r="D82" t="s">
        <v>389</v>
      </c>
      <c r="E82" t="s">
        <v>269</v>
      </c>
      <c r="F82" t="s">
        <v>270</v>
      </c>
      <c r="G82" t="s">
        <v>266</v>
      </c>
      <c r="H82" t="s">
        <v>216</v>
      </c>
      <c r="J82" t="s">
        <v>203</v>
      </c>
      <c r="K82" t="s">
        <v>217</v>
      </c>
      <c r="M82">
        <v>81</v>
      </c>
    </row>
    <row r="83" spans="1:13" x14ac:dyDescent="0.15">
      <c r="A83" t="s">
        <v>38</v>
      </c>
      <c r="B83" t="s">
        <v>39</v>
      </c>
      <c r="C83" t="s">
        <v>213</v>
      </c>
      <c r="D83" t="s">
        <v>389</v>
      </c>
      <c r="E83" t="s">
        <v>269</v>
      </c>
      <c r="F83" t="s">
        <v>271</v>
      </c>
      <c r="G83" t="s">
        <v>266</v>
      </c>
      <c r="H83" t="s">
        <v>216</v>
      </c>
      <c r="J83" t="s">
        <v>203</v>
      </c>
      <c r="K83" t="s">
        <v>217</v>
      </c>
      <c r="M83">
        <v>82</v>
      </c>
    </row>
    <row r="84" spans="1:13" x14ac:dyDescent="0.15">
      <c r="A84" t="s">
        <v>30</v>
      </c>
      <c r="B84" t="s">
        <v>31</v>
      </c>
      <c r="C84" t="s">
        <v>197</v>
      </c>
      <c r="D84" t="s">
        <v>198</v>
      </c>
      <c r="E84" t="s">
        <v>232</v>
      </c>
      <c r="F84" t="s">
        <v>388</v>
      </c>
      <c r="G84" t="s">
        <v>266</v>
      </c>
      <c r="H84" t="s">
        <v>387</v>
      </c>
      <c r="J84" t="s">
        <v>203</v>
      </c>
      <c r="K84" t="s">
        <v>207</v>
      </c>
      <c r="M84">
        <v>83</v>
      </c>
    </row>
    <row r="85" spans="1:13" x14ac:dyDescent="0.15">
      <c r="A85" t="s">
        <v>153</v>
      </c>
      <c r="B85" t="s">
        <v>356</v>
      </c>
      <c r="C85" t="s">
        <v>197</v>
      </c>
      <c r="D85" t="s">
        <v>272</v>
      </c>
      <c r="E85" t="s">
        <v>205</v>
      </c>
      <c r="F85" t="s">
        <v>235</v>
      </c>
      <c r="G85" t="s">
        <v>210</v>
      </c>
      <c r="H85" t="s">
        <v>236</v>
      </c>
      <c r="J85" t="s">
        <v>203</v>
      </c>
      <c r="K85" t="s">
        <v>207</v>
      </c>
      <c r="M85">
        <v>84</v>
      </c>
    </row>
    <row r="86" spans="1:13" x14ac:dyDescent="0.15">
      <c r="A86" t="s">
        <v>114</v>
      </c>
      <c r="B86" t="s">
        <v>114</v>
      </c>
      <c r="C86" t="s">
        <v>197</v>
      </c>
      <c r="D86" t="s">
        <v>272</v>
      </c>
      <c r="E86" t="s">
        <v>205</v>
      </c>
      <c r="F86" t="s">
        <v>225</v>
      </c>
      <c r="G86" t="s">
        <v>210</v>
      </c>
      <c r="H86" t="s">
        <v>226</v>
      </c>
      <c r="J86" t="s">
        <v>203</v>
      </c>
      <c r="K86" t="s">
        <v>207</v>
      </c>
      <c r="M86">
        <v>85</v>
      </c>
    </row>
    <row r="87" spans="1:13" x14ac:dyDescent="0.15">
      <c r="A87" t="s">
        <v>34</v>
      </c>
      <c r="B87" t="s">
        <v>35</v>
      </c>
      <c r="C87" t="s">
        <v>197</v>
      </c>
      <c r="D87" t="s">
        <v>198</v>
      </c>
      <c r="E87" t="s">
        <v>232</v>
      </c>
      <c r="F87" t="s">
        <v>386</v>
      </c>
      <c r="G87" t="s">
        <v>266</v>
      </c>
      <c r="H87" t="s">
        <v>385</v>
      </c>
      <c r="J87" t="s">
        <v>203</v>
      </c>
      <c r="K87" t="s">
        <v>207</v>
      </c>
      <c r="M87">
        <v>86</v>
      </c>
    </row>
    <row r="88" spans="1:13" x14ac:dyDescent="0.15">
      <c r="A88" t="s">
        <v>45</v>
      </c>
      <c r="B88" t="s">
        <v>46</v>
      </c>
      <c r="C88" t="s">
        <v>197</v>
      </c>
      <c r="D88" t="s">
        <v>198</v>
      </c>
      <c r="E88" t="s">
        <v>232</v>
      </c>
      <c r="F88" t="s">
        <v>381</v>
      </c>
      <c r="G88" t="s">
        <v>266</v>
      </c>
      <c r="H88" t="s">
        <v>380</v>
      </c>
      <c r="J88" t="s">
        <v>203</v>
      </c>
      <c r="K88" t="s">
        <v>207</v>
      </c>
      <c r="M88">
        <v>87</v>
      </c>
    </row>
    <row r="89" spans="1:13" x14ac:dyDescent="0.15">
      <c r="A89" t="s">
        <v>58</v>
      </c>
      <c r="B89" t="s">
        <v>59</v>
      </c>
      <c r="C89" t="s">
        <v>197</v>
      </c>
      <c r="D89" t="s">
        <v>198</v>
      </c>
      <c r="E89" t="s">
        <v>232</v>
      </c>
      <c r="F89" t="s">
        <v>273</v>
      </c>
      <c r="G89" t="s">
        <v>266</v>
      </c>
      <c r="H89" t="s">
        <v>274</v>
      </c>
      <c r="J89" t="s">
        <v>203</v>
      </c>
      <c r="K89" t="s">
        <v>207</v>
      </c>
      <c r="M89">
        <v>88</v>
      </c>
    </row>
    <row r="90" spans="1:13" x14ac:dyDescent="0.15">
      <c r="A90" t="s">
        <v>275</v>
      </c>
      <c r="B90" t="s">
        <v>276</v>
      </c>
      <c r="C90" t="s">
        <v>197</v>
      </c>
      <c r="D90" t="s">
        <v>198</v>
      </c>
      <c r="E90" t="s">
        <v>232</v>
      </c>
      <c r="F90" t="s">
        <v>277</v>
      </c>
      <c r="G90" t="s">
        <v>266</v>
      </c>
      <c r="H90" t="s">
        <v>201</v>
      </c>
      <c r="J90" t="s">
        <v>203</v>
      </c>
      <c r="K90" t="s">
        <v>207</v>
      </c>
      <c r="M90">
        <v>89</v>
      </c>
    </row>
    <row r="91" spans="1:13" x14ac:dyDescent="0.15">
      <c r="A91" t="s">
        <v>40</v>
      </c>
      <c r="B91" t="s">
        <v>278</v>
      </c>
      <c r="C91" t="s">
        <v>213</v>
      </c>
      <c r="D91" t="s">
        <v>214</v>
      </c>
      <c r="E91" t="s">
        <v>279</v>
      </c>
      <c r="F91" t="s">
        <v>280</v>
      </c>
      <c r="G91" t="s">
        <v>266</v>
      </c>
      <c r="H91" t="s">
        <v>216</v>
      </c>
      <c r="J91" t="s">
        <v>203</v>
      </c>
      <c r="K91" t="s">
        <v>217</v>
      </c>
      <c r="M91">
        <v>90</v>
      </c>
    </row>
    <row r="92" spans="1:13" x14ac:dyDescent="0.15">
      <c r="A92" t="s">
        <v>281</v>
      </c>
      <c r="B92" t="s">
        <v>282</v>
      </c>
      <c r="C92" t="s">
        <v>213</v>
      </c>
      <c r="D92" t="s">
        <v>214</v>
      </c>
      <c r="E92" t="s">
        <v>279</v>
      </c>
      <c r="F92" t="s">
        <v>280</v>
      </c>
      <c r="G92" t="s">
        <v>266</v>
      </c>
      <c r="H92" t="s">
        <v>216</v>
      </c>
      <c r="J92" t="s">
        <v>203</v>
      </c>
      <c r="K92" t="s">
        <v>217</v>
      </c>
      <c r="M92">
        <v>91</v>
      </c>
    </row>
    <row r="93" spans="1:13" x14ac:dyDescent="0.15">
      <c r="A93" t="s">
        <v>283</v>
      </c>
      <c r="B93" t="s">
        <v>284</v>
      </c>
      <c r="C93" t="s">
        <v>213</v>
      </c>
      <c r="D93" t="s">
        <v>214</v>
      </c>
      <c r="E93" t="s">
        <v>384</v>
      </c>
      <c r="F93" t="s">
        <v>285</v>
      </c>
      <c r="G93" t="s">
        <v>266</v>
      </c>
      <c r="H93" t="s">
        <v>216</v>
      </c>
      <c r="J93" t="s">
        <v>203</v>
      </c>
      <c r="K93" t="s">
        <v>217</v>
      </c>
      <c r="M93">
        <v>92</v>
      </c>
    </row>
    <row r="94" spans="1:13" x14ac:dyDescent="0.15">
      <c r="A94" t="s">
        <v>54</v>
      </c>
      <c r="B94" t="s">
        <v>55</v>
      </c>
      <c r="C94" t="s">
        <v>213</v>
      </c>
      <c r="D94" t="s">
        <v>214</v>
      </c>
      <c r="E94" t="s">
        <v>384</v>
      </c>
      <c r="F94" t="s">
        <v>285</v>
      </c>
      <c r="G94" t="s">
        <v>266</v>
      </c>
      <c r="H94" t="s">
        <v>216</v>
      </c>
      <c r="J94" t="s">
        <v>203</v>
      </c>
      <c r="K94" t="s">
        <v>217</v>
      </c>
      <c r="M94">
        <v>93</v>
      </c>
    </row>
    <row r="95" spans="1:13" x14ac:dyDescent="0.15">
      <c r="A95" t="s">
        <v>383</v>
      </c>
      <c r="B95" t="s">
        <v>382</v>
      </c>
      <c r="C95" t="s">
        <v>197</v>
      </c>
      <c r="D95" t="s">
        <v>198</v>
      </c>
      <c r="E95" t="s">
        <v>232</v>
      </c>
      <c r="F95" t="s">
        <v>381</v>
      </c>
      <c r="G95" t="s">
        <v>266</v>
      </c>
      <c r="H95" t="s">
        <v>380</v>
      </c>
      <c r="J95" t="s">
        <v>203</v>
      </c>
      <c r="K95" t="s">
        <v>207</v>
      </c>
      <c r="M95">
        <v>94</v>
      </c>
    </row>
    <row r="96" spans="1:13" x14ac:dyDescent="0.15">
      <c r="A96" t="s">
        <v>286</v>
      </c>
      <c r="B96" t="s">
        <v>287</v>
      </c>
      <c r="C96" t="s">
        <v>197</v>
      </c>
      <c r="D96" t="s">
        <v>198</v>
      </c>
      <c r="E96" t="s">
        <v>288</v>
      </c>
      <c r="F96" t="s">
        <v>288</v>
      </c>
      <c r="G96" t="s">
        <v>266</v>
      </c>
      <c r="H96" t="s">
        <v>226</v>
      </c>
      <c r="I96" t="s">
        <v>195</v>
      </c>
      <c r="J96" t="s">
        <v>203</v>
      </c>
      <c r="K96" t="s">
        <v>207</v>
      </c>
      <c r="M96">
        <v>95</v>
      </c>
    </row>
    <row r="97" spans="1:13" x14ac:dyDescent="0.15">
      <c r="A97" t="s">
        <v>289</v>
      </c>
      <c r="B97" t="s">
        <v>290</v>
      </c>
      <c r="C97" t="s">
        <v>197</v>
      </c>
      <c r="D97" t="s">
        <v>198</v>
      </c>
      <c r="E97" t="s">
        <v>291</v>
      </c>
      <c r="F97" t="s">
        <v>291</v>
      </c>
      <c r="G97" t="s">
        <v>266</v>
      </c>
      <c r="H97" t="s">
        <v>226</v>
      </c>
      <c r="I97" t="s">
        <v>195</v>
      </c>
      <c r="J97" t="s">
        <v>203</v>
      </c>
      <c r="K97" t="s">
        <v>207</v>
      </c>
      <c r="M97">
        <v>96</v>
      </c>
    </row>
    <row r="98" spans="1:13" x14ac:dyDescent="0.15">
      <c r="A98" t="s">
        <v>115</v>
      </c>
      <c r="B98" t="s">
        <v>115</v>
      </c>
      <c r="C98" t="s">
        <v>197</v>
      </c>
      <c r="D98" t="s">
        <v>272</v>
      </c>
      <c r="E98" t="s">
        <v>205</v>
      </c>
      <c r="F98" t="s">
        <v>238</v>
      </c>
      <c r="G98" t="s">
        <v>210</v>
      </c>
      <c r="H98" t="s">
        <v>226</v>
      </c>
      <c r="J98" t="s">
        <v>203</v>
      </c>
      <c r="K98" t="s">
        <v>207</v>
      </c>
      <c r="M98">
        <v>97</v>
      </c>
    </row>
    <row r="99" spans="1:13" x14ac:dyDescent="0.15">
      <c r="A99" t="s">
        <v>144</v>
      </c>
      <c r="B99" t="s">
        <v>379</v>
      </c>
      <c r="C99" t="s">
        <v>197</v>
      </c>
      <c r="D99" t="s">
        <v>198</v>
      </c>
      <c r="E99" t="s">
        <v>205</v>
      </c>
      <c r="F99" t="s">
        <v>292</v>
      </c>
      <c r="G99" t="s">
        <v>266</v>
      </c>
      <c r="H99" t="s">
        <v>226</v>
      </c>
      <c r="J99" t="s">
        <v>203</v>
      </c>
      <c r="K99" t="s">
        <v>207</v>
      </c>
      <c r="M99">
        <v>98</v>
      </c>
    </row>
    <row r="100" spans="1:13" x14ac:dyDescent="0.15">
      <c r="A100" t="s">
        <v>378</v>
      </c>
      <c r="B100" t="s">
        <v>377</v>
      </c>
      <c r="C100" t="s">
        <v>197</v>
      </c>
      <c r="D100" t="s">
        <v>198</v>
      </c>
      <c r="E100" t="s">
        <v>212</v>
      </c>
      <c r="F100" t="s">
        <v>293</v>
      </c>
      <c r="G100" t="s">
        <v>266</v>
      </c>
      <c r="H100" t="s">
        <v>226</v>
      </c>
      <c r="I100" t="s">
        <v>195</v>
      </c>
      <c r="J100" t="s">
        <v>203</v>
      </c>
      <c r="K100" t="s">
        <v>207</v>
      </c>
      <c r="M100">
        <v>99</v>
      </c>
    </row>
    <row r="101" spans="1:13" x14ac:dyDescent="0.15">
      <c r="A101" t="s">
        <v>294</v>
      </c>
      <c r="B101" t="s">
        <v>295</v>
      </c>
      <c r="C101" t="s">
        <v>197</v>
      </c>
      <c r="D101" t="s">
        <v>198</v>
      </c>
      <c r="E101" t="s">
        <v>291</v>
      </c>
      <c r="F101" t="s">
        <v>291</v>
      </c>
      <c r="G101" t="s">
        <v>266</v>
      </c>
      <c r="H101" t="s">
        <v>226</v>
      </c>
      <c r="I101" t="s">
        <v>195</v>
      </c>
      <c r="J101" t="s">
        <v>203</v>
      </c>
      <c r="K101" t="s">
        <v>207</v>
      </c>
      <c r="M101">
        <v>100</v>
      </c>
    </row>
    <row r="102" spans="1:13" x14ac:dyDescent="0.15">
      <c r="A102" t="s">
        <v>296</v>
      </c>
      <c r="B102" t="s">
        <v>70</v>
      </c>
      <c r="C102" t="s">
        <v>197</v>
      </c>
      <c r="D102" t="s">
        <v>198</v>
      </c>
      <c r="E102" t="s">
        <v>229</v>
      </c>
      <c r="F102" t="s">
        <v>297</v>
      </c>
      <c r="G102" t="s">
        <v>266</v>
      </c>
      <c r="H102" t="s">
        <v>226</v>
      </c>
      <c r="J102" t="s">
        <v>203</v>
      </c>
      <c r="K102" t="s">
        <v>217</v>
      </c>
      <c r="M102">
        <v>101</v>
      </c>
    </row>
    <row r="103" spans="1:13" x14ac:dyDescent="0.15">
      <c r="A103" t="s">
        <v>298</v>
      </c>
      <c r="B103" t="s">
        <v>299</v>
      </c>
      <c r="C103" t="s">
        <v>197</v>
      </c>
      <c r="D103" t="s">
        <v>198</v>
      </c>
      <c r="E103" t="s">
        <v>139</v>
      </c>
      <c r="F103" t="s">
        <v>265</v>
      </c>
      <c r="G103" t="s">
        <v>266</v>
      </c>
      <c r="H103" t="s">
        <v>226</v>
      </c>
      <c r="J103" t="s">
        <v>203</v>
      </c>
      <c r="K103" t="s">
        <v>204</v>
      </c>
      <c r="M103">
        <v>102</v>
      </c>
    </row>
    <row r="104" spans="1:13" x14ac:dyDescent="0.15">
      <c r="A104" t="s">
        <v>43</v>
      </c>
      <c r="B104" t="s">
        <v>44</v>
      </c>
      <c r="C104" t="s">
        <v>197</v>
      </c>
      <c r="D104" t="s">
        <v>198</v>
      </c>
      <c r="E104" t="s">
        <v>139</v>
      </c>
      <c r="F104" t="s">
        <v>268</v>
      </c>
      <c r="G104" t="s">
        <v>266</v>
      </c>
      <c r="H104" t="s">
        <v>226</v>
      </c>
      <c r="J104" t="s">
        <v>203</v>
      </c>
      <c r="K104" t="s">
        <v>204</v>
      </c>
      <c r="M104">
        <v>103</v>
      </c>
    </row>
    <row r="105" spans="1:13" x14ac:dyDescent="0.15">
      <c r="A105" t="s">
        <v>300</v>
      </c>
      <c r="B105" t="s">
        <v>71</v>
      </c>
      <c r="C105" t="s">
        <v>197</v>
      </c>
      <c r="D105" t="s">
        <v>198</v>
      </c>
      <c r="E105" t="s">
        <v>288</v>
      </c>
      <c r="F105" t="s">
        <v>288</v>
      </c>
      <c r="G105" t="s">
        <v>266</v>
      </c>
      <c r="H105" t="s">
        <v>226</v>
      </c>
      <c r="I105" t="s">
        <v>195</v>
      </c>
      <c r="J105" t="s">
        <v>203</v>
      </c>
      <c r="K105" t="s">
        <v>207</v>
      </c>
      <c r="M105">
        <v>104</v>
      </c>
    </row>
    <row r="106" spans="1:13" x14ac:dyDescent="0.15">
      <c r="A106" t="s">
        <v>376</v>
      </c>
      <c r="B106" t="s">
        <v>375</v>
      </c>
      <c r="C106" t="s">
        <v>197</v>
      </c>
      <c r="D106" t="s">
        <v>198</v>
      </c>
      <c r="E106" t="s">
        <v>205</v>
      </c>
      <c r="F106" t="s">
        <v>238</v>
      </c>
      <c r="G106" t="s">
        <v>266</v>
      </c>
      <c r="H106" t="s">
        <v>226</v>
      </c>
      <c r="J106" t="s">
        <v>203</v>
      </c>
      <c r="K106" t="s">
        <v>207</v>
      </c>
      <c r="M106">
        <v>105</v>
      </c>
    </row>
    <row r="107" spans="1:13" x14ac:dyDescent="0.15">
      <c r="A107" t="s">
        <v>56</v>
      </c>
      <c r="B107" t="s">
        <v>57</v>
      </c>
      <c r="C107" t="s">
        <v>197</v>
      </c>
      <c r="D107" t="s">
        <v>198</v>
      </c>
      <c r="E107" t="s">
        <v>139</v>
      </c>
      <c r="F107" t="s">
        <v>268</v>
      </c>
      <c r="G107" t="s">
        <v>266</v>
      </c>
      <c r="H107" t="s">
        <v>226</v>
      </c>
      <c r="J107" t="s">
        <v>203</v>
      </c>
      <c r="K107" t="s">
        <v>204</v>
      </c>
      <c r="M107">
        <v>106</v>
      </c>
    </row>
    <row r="108" spans="1:13" x14ac:dyDescent="0.15">
      <c r="A108" t="s">
        <v>301</v>
      </c>
      <c r="B108" t="s">
        <v>373</v>
      </c>
      <c r="C108" t="s">
        <v>197</v>
      </c>
      <c r="D108" t="s">
        <v>272</v>
      </c>
      <c r="E108" t="s">
        <v>205</v>
      </c>
      <c r="F108" t="s">
        <v>225</v>
      </c>
      <c r="G108" t="s">
        <v>210</v>
      </c>
      <c r="H108" t="s">
        <v>226</v>
      </c>
      <c r="J108" t="s">
        <v>203</v>
      </c>
      <c r="K108" t="s">
        <v>207</v>
      </c>
      <c r="M108">
        <v>107</v>
      </c>
    </row>
    <row r="109" spans="1:13" x14ac:dyDescent="0.15">
      <c r="A109" t="s">
        <v>373</v>
      </c>
      <c r="B109" t="s">
        <v>373</v>
      </c>
      <c r="C109" t="s">
        <v>197</v>
      </c>
      <c r="D109" t="s">
        <v>272</v>
      </c>
      <c r="E109" t="s">
        <v>205</v>
      </c>
      <c r="F109" t="s">
        <v>225</v>
      </c>
      <c r="G109" t="s">
        <v>210</v>
      </c>
      <c r="H109" t="s">
        <v>226</v>
      </c>
      <c r="J109" t="s">
        <v>203</v>
      </c>
      <c r="K109" t="s">
        <v>207</v>
      </c>
      <c r="M109">
        <v>108</v>
      </c>
    </row>
    <row r="110" spans="1:13" x14ac:dyDescent="0.15">
      <c r="A110" t="s">
        <v>302</v>
      </c>
      <c r="B110" t="s">
        <v>302</v>
      </c>
      <c r="C110" t="s">
        <v>197</v>
      </c>
      <c r="D110" t="s">
        <v>272</v>
      </c>
      <c r="E110" t="s">
        <v>205</v>
      </c>
      <c r="F110" t="s">
        <v>303</v>
      </c>
      <c r="G110" t="s">
        <v>210</v>
      </c>
      <c r="H110" t="s">
        <v>226</v>
      </c>
      <c r="J110" t="s">
        <v>203</v>
      </c>
      <c r="K110" t="s">
        <v>207</v>
      </c>
      <c r="M110">
        <v>109</v>
      </c>
    </row>
    <row r="111" spans="1:13" x14ac:dyDescent="0.15">
      <c r="A111" t="s">
        <v>304</v>
      </c>
      <c r="B111" t="s">
        <v>302</v>
      </c>
      <c r="C111" t="s">
        <v>197</v>
      </c>
      <c r="D111" t="s">
        <v>272</v>
      </c>
      <c r="E111" t="s">
        <v>205</v>
      </c>
      <c r="F111" t="s">
        <v>303</v>
      </c>
      <c r="G111" t="s">
        <v>210</v>
      </c>
      <c r="H111" t="s">
        <v>226</v>
      </c>
      <c r="J111" t="s">
        <v>203</v>
      </c>
      <c r="K111" t="s">
        <v>207</v>
      </c>
      <c r="M111">
        <v>110</v>
      </c>
    </row>
    <row r="112" spans="1:13" x14ac:dyDescent="0.15">
      <c r="A112" t="s">
        <v>374</v>
      </c>
      <c r="B112" t="s">
        <v>373</v>
      </c>
      <c r="C112" t="s">
        <v>197</v>
      </c>
      <c r="D112" t="s">
        <v>272</v>
      </c>
      <c r="E112" t="s">
        <v>205</v>
      </c>
      <c r="F112" t="s">
        <v>225</v>
      </c>
      <c r="G112" t="s">
        <v>210</v>
      </c>
      <c r="H112" t="s">
        <v>226</v>
      </c>
      <c r="J112" t="s">
        <v>203</v>
      </c>
      <c r="K112" t="s">
        <v>207</v>
      </c>
      <c r="M112">
        <v>111</v>
      </c>
    </row>
    <row r="113" spans="1:13" x14ac:dyDescent="0.15">
      <c r="A113" t="s">
        <v>305</v>
      </c>
      <c r="B113" t="s">
        <v>165</v>
      </c>
      <c r="C113" t="s">
        <v>227</v>
      </c>
      <c r="D113" t="s">
        <v>306</v>
      </c>
      <c r="E113" t="s">
        <v>69</v>
      </c>
      <c r="F113" t="s">
        <v>69</v>
      </c>
      <c r="G113" t="s">
        <v>210</v>
      </c>
      <c r="H113" t="s">
        <v>216</v>
      </c>
      <c r="J113" t="s">
        <v>307</v>
      </c>
      <c r="K113" t="s">
        <v>217</v>
      </c>
      <c r="M113">
        <v>112</v>
      </c>
    </row>
    <row r="114" spans="1:13" x14ac:dyDescent="0.15">
      <c r="A114" t="s">
        <v>22</v>
      </c>
      <c r="B114" t="s">
        <v>23</v>
      </c>
      <c r="C114" t="s">
        <v>213</v>
      </c>
      <c r="D114" t="s">
        <v>214</v>
      </c>
      <c r="E114" t="s">
        <v>372</v>
      </c>
      <c r="F114" t="s">
        <v>308</v>
      </c>
      <c r="G114" t="s">
        <v>266</v>
      </c>
      <c r="H114" t="s">
        <v>216</v>
      </c>
      <c r="J114" t="s">
        <v>203</v>
      </c>
      <c r="K114" t="s">
        <v>217</v>
      </c>
      <c r="M114">
        <v>113</v>
      </c>
    </row>
    <row r="115" spans="1:13" x14ac:dyDescent="0.15">
      <c r="A115" t="s">
        <v>371</v>
      </c>
      <c r="B115" t="s">
        <v>370</v>
      </c>
      <c r="C115" t="s">
        <v>227</v>
      </c>
      <c r="D115" t="s">
        <v>228</v>
      </c>
      <c r="E115" t="s">
        <v>229</v>
      </c>
      <c r="F115" t="s">
        <v>230</v>
      </c>
      <c r="G115" t="s">
        <v>266</v>
      </c>
      <c r="H115" t="s">
        <v>226</v>
      </c>
      <c r="J115" t="s">
        <v>203</v>
      </c>
      <c r="K115" t="s">
        <v>217</v>
      </c>
      <c r="M115">
        <v>114</v>
      </c>
    </row>
    <row r="116" spans="1:13" x14ac:dyDescent="0.15">
      <c r="A116" t="s">
        <v>309</v>
      </c>
      <c r="B116" t="s">
        <v>310</v>
      </c>
      <c r="C116" t="s">
        <v>197</v>
      </c>
      <c r="D116" t="s">
        <v>198</v>
      </c>
      <c r="E116" t="s">
        <v>288</v>
      </c>
      <c r="F116" t="s">
        <v>288</v>
      </c>
      <c r="G116" t="s">
        <v>266</v>
      </c>
      <c r="H116" t="s">
        <v>226</v>
      </c>
      <c r="I116" t="s">
        <v>195</v>
      </c>
      <c r="J116" t="s">
        <v>203</v>
      </c>
      <c r="K116" t="s">
        <v>207</v>
      </c>
      <c r="M116">
        <v>115</v>
      </c>
    </row>
    <row r="117" spans="1:13" x14ac:dyDescent="0.15">
      <c r="A117" t="s">
        <v>369</v>
      </c>
      <c r="B117" t="s">
        <v>368</v>
      </c>
      <c r="C117" t="s">
        <v>197</v>
      </c>
      <c r="D117" t="s">
        <v>198</v>
      </c>
      <c r="E117" t="s">
        <v>199</v>
      </c>
      <c r="F117" t="s">
        <v>311</v>
      </c>
      <c r="G117" t="s">
        <v>266</v>
      </c>
      <c r="H117" t="s">
        <v>226</v>
      </c>
      <c r="I117" t="s">
        <v>195</v>
      </c>
      <c r="J117" t="s">
        <v>203</v>
      </c>
      <c r="K117" t="s">
        <v>204</v>
      </c>
      <c r="M117">
        <v>116</v>
      </c>
    </row>
    <row r="118" spans="1:13" x14ac:dyDescent="0.15">
      <c r="A118" t="s">
        <v>32</v>
      </c>
      <c r="B118" t="s">
        <v>33</v>
      </c>
      <c r="C118" t="s">
        <v>197</v>
      </c>
      <c r="D118" t="s">
        <v>198</v>
      </c>
      <c r="E118" t="s">
        <v>232</v>
      </c>
      <c r="F118" t="s">
        <v>367</v>
      </c>
      <c r="G118" t="s">
        <v>266</v>
      </c>
      <c r="H118" t="s">
        <v>366</v>
      </c>
      <c r="J118" t="s">
        <v>203</v>
      </c>
      <c r="K118" t="s">
        <v>207</v>
      </c>
      <c r="M118">
        <v>117</v>
      </c>
    </row>
    <row r="119" spans="1:13" x14ac:dyDescent="0.15">
      <c r="A119" t="s">
        <v>312</v>
      </c>
      <c r="B119" t="s">
        <v>313</v>
      </c>
      <c r="C119" t="s">
        <v>227</v>
      </c>
      <c r="D119" t="s">
        <v>228</v>
      </c>
      <c r="E119" t="s">
        <v>229</v>
      </c>
      <c r="F119" t="s">
        <v>230</v>
      </c>
      <c r="G119" t="s">
        <v>266</v>
      </c>
      <c r="H119" t="s">
        <v>226</v>
      </c>
      <c r="J119" t="s">
        <v>203</v>
      </c>
      <c r="K119" t="s">
        <v>217</v>
      </c>
      <c r="M119">
        <v>118</v>
      </c>
    </row>
    <row r="120" spans="1:13" x14ac:dyDescent="0.15">
      <c r="A120" t="s">
        <v>28</v>
      </c>
      <c r="B120" t="s">
        <v>29</v>
      </c>
      <c r="C120" t="s">
        <v>197</v>
      </c>
      <c r="D120" t="s">
        <v>198</v>
      </c>
      <c r="E120" t="s">
        <v>139</v>
      </c>
      <c r="F120" t="s">
        <v>265</v>
      </c>
      <c r="G120" t="s">
        <v>266</v>
      </c>
      <c r="H120" t="s">
        <v>226</v>
      </c>
      <c r="J120" t="s">
        <v>203</v>
      </c>
      <c r="K120" t="s">
        <v>204</v>
      </c>
      <c r="M120">
        <v>119</v>
      </c>
    </row>
    <row r="121" spans="1:13" x14ac:dyDescent="0.15">
      <c r="A121" t="s">
        <v>365</v>
      </c>
      <c r="B121" t="s">
        <v>364</v>
      </c>
      <c r="C121" t="s">
        <v>227</v>
      </c>
      <c r="D121" t="s">
        <v>228</v>
      </c>
      <c r="E121" t="s">
        <v>229</v>
      </c>
      <c r="F121" t="s">
        <v>230</v>
      </c>
      <c r="G121" t="s">
        <v>266</v>
      </c>
      <c r="H121" t="s">
        <v>226</v>
      </c>
      <c r="J121" t="s">
        <v>203</v>
      </c>
      <c r="K121" t="s">
        <v>217</v>
      </c>
      <c r="M121">
        <v>120</v>
      </c>
    </row>
    <row r="122" spans="1:13" x14ac:dyDescent="0.15">
      <c r="A122" t="s">
        <v>47</v>
      </c>
      <c r="B122" t="s">
        <v>48</v>
      </c>
      <c r="C122" t="s">
        <v>197</v>
      </c>
      <c r="D122" t="s">
        <v>198</v>
      </c>
      <c r="E122" t="s">
        <v>288</v>
      </c>
      <c r="F122" t="s">
        <v>288</v>
      </c>
      <c r="G122" t="s">
        <v>266</v>
      </c>
      <c r="H122" t="s">
        <v>226</v>
      </c>
      <c r="I122" t="s">
        <v>195</v>
      </c>
      <c r="J122" t="s">
        <v>203</v>
      </c>
      <c r="K122" t="s">
        <v>207</v>
      </c>
      <c r="M122">
        <v>121</v>
      </c>
    </row>
    <row r="123" spans="1:13" x14ac:dyDescent="0.15">
      <c r="A123" t="s">
        <v>363</v>
      </c>
      <c r="B123" t="s">
        <v>362</v>
      </c>
      <c r="C123" t="s">
        <v>197</v>
      </c>
      <c r="D123" t="s">
        <v>198</v>
      </c>
      <c r="E123" t="s">
        <v>205</v>
      </c>
      <c r="F123" t="s">
        <v>225</v>
      </c>
      <c r="G123" t="s">
        <v>266</v>
      </c>
      <c r="H123" t="s">
        <v>226</v>
      </c>
      <c r="J123" t="s">
        <v>203</v>
      </c>
      <c r="K123" t="s">
        <v>207</v>
      </c>
      <c r="M123">
        <v>122</v>
      </c>
    </row>
    <row r="124" spans="1:13" x14ac:dyDescent="0.15">
      <c r="A124" t="s">
        <v>24</v>
      </c>
      <c r="B124" t="s">
        <v>25</v>
      </c>
      <c r="C124" t="s">
        <v>197</v>
      </c>
      <c r="D124" t="s">
        <v>198</v>
      </c>
      <c r="E124" t="s">
        <v>205</v>
      </c>
      <c r="F124" t="s">
        <v>235</v>
      </c>
      <c r="G124" t="s">
        <v>266</v>
      </c>
      <c r="H124" t="s">
        <v>236</v>
      </c>
      <c r="J124" t="s">
        <v>203</v>
      </c>
      <c r="K124" t="s">
        <v>207</v>
      </c>
      <c r="M124">
        <v>123</v>
      </c>
    </row>
    <row r="125" spans="1:13" x14ac:dyDescent="0.15">
      <c r="A125" t="s">
        <v>154</v>
      </c>
      <c r="B125" t="s">
        <v>155</v>
      </c>
      <c r="C125" t="s">
        <v>197</v>
      </c>
      <c r="D125" t="s">
        <v>198</v>
      </c>
      <c r="E125" t="s">
        <v>205</v>
      </c>
      <c r="F125" t="s">
        <v>303</v>
      </c>
      <c r="G125" t="s">
        <v>266</v>
      </c>
      <c r="H125" t="s">
        <v>226</v>
      </c>
      <c r="J125" t="s">
        <v>203</v>
      </c>
      <c r="K125" t="s">
        <v>207</v>
      </c>
      <c r="M125">
        <v>124</v>
      </c>
    </row>
    <row r="126" spans="1:13" x14ac:dyDescent="0.15">
      <c r="A126" t="s">
        <v>20</v>
      </c>
      <c r="B126" t="s">
        <v>21</v>
      </c>
      <c r="C126" t="s">
        <v>197</v>
      </c>
      <c r="D126" t="s">
        <v>198</v>
      </c>
      <c r="E126" t="s">
        <v>232</v>
      </c>
      <c r="F126" t="s">
        <v>314</v>
      </c>
      <c r="G126" t="s">
        <v>266</v>
      </c>
      <c r="H126" t="s">
        <v>315</v>
      </c>
      <c r="J126" t="s">
        <v>203</v>
      </c>
      <c r="K126" t="s">
        <v>207</v>
      </c>
      <c r="M126">
        <v>125</v>
      </c>
    </row>
    <row r="127" spans="1:13" x14ac:dyDescent="0.15">
      <c r="A127" t="s">
        <v>316</v>
      </c>
      <c r="B127" t="s">
        <v>317</v>
      </c>
      <c r="C127" t="s">
        <v>197</v>
      </c>
      <c r="D127" t="s">
        <v>198</v>
      </c>
      <c r="E127" t="s">
        <v>288</v>
      </c>
      <c r="F127" t="s">
        <v>288</v>
      </c>
      <c r="G127" t="s">
        <v>266</v>
      </c>
      <c r="H127" t="s">
        <v>226</v>
      </c>
      <c r="I127" t="s">
        <v>195</v>
      </c>
      <c r="J127" t="s">
        <v>203</v>
      </c>
      <c r="K127" t="s">
        <v>207</v>
      </c>
      <c r="M127">
        <v>126</v>
      </c>
    </row>
    <row r="128" spans="1:13" x14ac:dyDescent="0.15">
      <c r="A128" t="s">
        <v>361</v>
      </c>
      <c r="B128" t="s">
        <v>360</v>
      </c>
      <c r="C128" t="s">
        <v>197</v>
      </c>
      <c r="D128" t="s">
        <v>198</v>
      </c>
      <c r="E128" t="s">
        <v>199</v>
      </c>
      <c r="F128" t="s">
        <v>311</v>
      </c>
      <c r="G128" t="s">
        <v>266</v>
      </c>
      <c r="H128" t="s">
        <v>226</v>
      </c>
      <c r="I128" t="s">
        <v>195</v>
      </c>
      <c r="J128" t="s">
        <v>203</v>
      </c>
      <c r="K128" t="s">
        <v>204</v>
      </c>
      <c r="M128">
        <v>127</v>
      </c>
    </row>
    <row r="129" spans="1:13" x14ac:dyDescent="0.15">
      <c r="A129" t="s">
        <v>149</v>
      </c>
      <c r="B129" t="s">
        <v>150</v>
      </c>
      <c r="C129" t="s">
        <v>197</v>
      </c>
      <c r="D129" t="s">
        <v>198</v>
      </c>
      <c r="E129" t="s">
        <v>318</v>
      </c>
      <c r="F129" t="s">
        <v>318</v>
      </c>
      <c r="G129" t="s">
        <v>266</v>
      </c>
      <c r="H129" t="s">
        <v>226</v>
      </c>
      <c r="J129" t="s">
        <v>203</v>
      </c>
      <c r="K129" t="s">
        <v>207</v>
      </c>
      <c r="M129">
        <v>128</v>
      </c>
    </row>
    <row r="130" spans="1:13" x14ac:dyDescent="0.15">
      <c r="A130" t="s">
        <v>359</v>
      </c>
      <c r="B130" t="s">
        <v>72</v>
      </c>
      <c r="C130" t="s">
        <v>197</v>
      </c>
      <c r="D130" t="s">
        <v>198</v>
      </c>
      <c r="E130" t="s">
        <v>354</v>
      </c>
      <c r="F130" t="s">
        <v>354</v>
      </c>
      <c r="G130" t="s">
        <v>266</v>
      </c>
      <c r="H130" t="s">
        <v>226</v>
      </c>
      <c r="I130" t="s">
        <v>195</v>
      </c>
      <c r="J130" t="s">
        <v>203</v>
      </c>
      <c r="K130" t="s">
        <v>207</v>
      </c>
      <c r="M130">
        <v>129</v>
      </c>
    </row>
    <row r="131" spans="1:13" x14ac:dyDescent="0.15">
      <c r="A131" t="s">
        <v>50</v>
      </c>
      <c r="B131" t="s">
        <v>51</v>
      </c>
      <c r="C131" t="s">
        <v>197</v>
      </c>
      <c r="D131" t="s">
        <v>198</v>
      </c>
      <c r="E131" t="s">
        <v>222</v>
      </c>
      <c r="F131" t="s">
        <v>223</v>
      </c>
      <c r="G131" t="s">
        <v>266</v>
      </c>
      <c r="H131" t="s">
        <v>226</v>
      </c>
      <c r="I131" t="s">
        <v>195</v>
      </c>
      <c r="J131" t="s">
        <v>203</v>
      </c>
      <c r="K131" t="s">
        <v>207</v>
      </c>
      <c r="M131">
        <v>130</v>
      </c>
    </row>
    <row r="132" spans="1:13" x14ac:dyDescent="0.15">
      <c r="A132" t="s">
        <v>147</v>
      </c>
      <c r="B132" t="s">
        <v>148</v>
      </c>
      <c r="C132" t="s">
        <v>197</v>
      </c>
      <c r="D132" t="s">
        <v>198</v>
      </c>
      <c r="E132" t="s">
        <v>319</v>
      </c>
      <c r="F132" t="s">
        <v>319</v>
      </c>
      <c r="G132" t="s">
        <v>266</v>
      </c>
      <c r="H132" t="s">
        <v>226</v>
      </c>
      <c r="J132" t="s">
        <v>203</v>
      </c>
      <c r="K132" t="s">
        <v>207</v>
      </c>
      <c r="M132">
        <v>131</v>
      </c>
    </row>
    <row r="133" spans="1:13" x14ac:dyDescent="0.15">
      <c r="A133" t="s">
        <v>358</v>
      </c>
      <c r="B133" t="s">
        <v>189</v>
      </c>
      <c r="C133" t="s">
        <v>197</v>
      </c>
      <c r="D133" t="s">
        <v>198</v>
      </c>
      <c r="E133" t="s">
        <v>354</v>
      </c>
      <c r="F133" t="s">
        <v>320</v>
      </c>
      <c r="G133" t="s">
        <v>266</v>
      </c>
      <c r="H133" t="s">
        <v>226</v>
      </c>
      <c r="I133" t="s">
        <v>195</v>
      </c>
      <c r="J133" t="s">
        <v>203</v>
      </c>
      <c r="K133" t="s">
        <v>204</v>
      </c>
      <c r="M133">
        <v>132</v>
      </c>
    </row>
    <row r="134" spans="1:13" x14ac:dyDescent="0.15">
      <c r="A134" t="s">
        <v>169</v>
      </c>
      <c r="B134" t="s">
        <v>169</v>
      </c>
      <c r="C134" t="s">
        <v>213</v>
      </c>
      <c r="D134" t="s">
        <v>321</v>
      </c>
      <c r="E134" t="s">
        <v>169</v>
      </c>
      <c r="F134" t="s">
        <v>322</v>
      </c>
      <c r="G134" t="s">
        <v>210</v>
      </c>
      <c r="H134" t="s">
        <v>216</v>
      </c>
      <c r="J134" t="s">
        <v>323</v>
      </c>
      <c r="K134" t="s">
        <v>217</v>
      </c>
      <c r="M134">
        <v>133</v>
      </c>
    </row>
    <row r="135" spans="1:13" x14ac:dyDescent="0.15">
      <c r="A135" t="s">
        <v>152</v>
      </c>
      <c r="B135" t="s">
        <v>152</v>
      </c>
      <c r="C135" t="s">
        <v>227</v>
      </c>
      <c r="D135" t="s">
        <v>306</v>
      </c>
      <c r="E135" t="s">
        <v>152</v>
      </c>
      <c r="F135" t="s">
        <v>152</v>
      </c>
      <c r="G135" t="s">
        <v>210</v>
      </c>
      <c r="H135" t="s">
        <v>216</v>
      </c>
      <c r="J135" t="s">
        <v>323</v>
      </c>
      <c r="K135" t="s">
        <v>217</v>
      </c>
      <c r="M135">
        <v>134</v>
      </c>
    </row>
    <row r="136" spans="1:13" x14ac:dyDescent="0.15">
      <c r="A136" t="s">
        <v>151</v>
      </c>
      <c r="B136" t="s">
        <v>151</v>
      </c>
      <c r="C136" t="s">
        <v>227</v>
      </c>
      <c r="D136" t="s">
        <v>306</v>
      </c>
      <c r="E136" t="s">
        <v>151</v>
      </c>
      <c r="F136" t="s">
        <v>151</v>
      </c>
      <c r="G136" t="s">
        <v>210</v>
      </c>
      <c r="H136" t="s">
        <v>216</v>
      </c>
      <c r="J136" t="s">
        <v>323</v>
      </c>
      <c r="K136" t="s">
        <v>217</v>
      </c>
      <c r="M136">
        <v>135</v>
      </c>
    </row>
    <row r="137" spans="1:13" x14ac:dyDescent="0.15">
      <c r="A137" t="s">
        <v>69</v>
      </c>
      <c r="B137" t="s">
        <v>69</v>
      </c>
      <c r="C137" t="s">
        <v>227</v>
      </c>
      <c r="D137" t="s">
        <v>306</v>
      </c>
      <c r="E137" t="s">
        <v>69</v>
      </c>
      <c r="F137" t="s">
        <v>69</v>
      </c>
      <c r="G137" t="s">
        <v>210</v>
      </c>
      <c r="H137" t="s">
        <v>216</v>
      </c>
      <c r="J137" t="s">
        <v>323</v>
      </c>
      <c r="K137" t="s">
        <v>217</v>
      </c>
      <c r="M137">
        <v>136</v>
      </c>
    </row>
    <row r="138" spans="1:13" x14ac:dyDescent="0.15">
      <c r="A138" t="s">
        <v>324</v>
      </c>
      <c r="B138" t="s">
        <v>325</v>
      </c>
      <c r="C138" t="s">
        <v>227</v>
      </c>
      <c r="D138" t="s">
        <v>306</v>
      </c>
      <c r="E138" t="s">
        <v>69</v>
      </c>
      <c r="F138" t="s">
        <v>69</v>
      </c>
      <c r="G138" t="s">
        <v>210</v>
      </c>
      <c r="H138" t="s">
        <v>216</v>
      </c>
      <c r="J138" t="s">
        <v>203</v>
      </c>
      <c r="K138" t="s">
        <v>217</v>
      </c>
      <c r="M138">
        <v>137</v>
      </c>
    </row>
    <row r="139" spans="1:13" x14ac:dyDescent="0.15">
      <c r="A139" t="s">
        <v>140</v>
      </c>
      <c r="B139" t="s">
        <v>140</v>
      </c>
      <c r="C139" t="s">
        <v>227</v>
      </c>
      <c r="D139" t="s">
        <v>306</v>
      </c>
      <c r="E139" t="s">
        <v>69</v>
      </c>
      <c r="F139" t="s">
        <v>69</v>
      </c>
      <c r="G139" t="s">
        <v>210</v>
      </c>
      <c r="H139" t="s">
        <v>216</v>
      </c>
      <c r="J139" t="s">
        <v>307</v>
      </c>
      <c r="K139" t="s">
        <v>217</v>
      </c>
      <c r="M139">
        <v>138</v>
      </c>
    </row>
    <row r="140" spans="1:13" x14ac:dyDescent="0.15">
      <c r="A140" t="s">
        <v>141</v>
      </c>
      <c r="B140" t="s">
        <v>141</v>
      </c>
      <c r="C140" t="s">
        <v>227</v>
      </c>
      <c r="D140" t="s">
        <v>306</v>
      </c>
      <c r="E140" t="s">
        <v>69</v>
      </c>
      <c r="F140" t="s">
        <v>69</v>
      </c>
      <c r="G140" t="s">
        <v>210</v>
      </c>
      <c r="H140" t="s">
        <v>216</v>
      </c>
      <c r="J140" t="s">
        <v>203</v>
      </c>
      <c r="K140" t="s">
        <v>217</v>
      </c>
      <c r="M140">
        <v>139</v>
      </c>
    </row>
    <row r="141" spans="1:13" x14ac:dyDescent="0.15">
      <c r="A141" t="s">
        <v>326</v>
      </c>
      <c r="B141" t="s">
        <v>326</v>
      </c>
      <c r="C141" t="s">
        <v>227</v>
      </c>
      <c r="D141" t="s">
        <v>306</v>
      </c>
      <c r="E141" t="s">
        <v>69</v>
      </c>
      <c r="F141" t="s">
        <v>69</v>
      </c>
      <c r="G141" t="s">
        <v>210</v>
      </c>
      <c r="H141" t="s">
        <v>216</v>
      </c>
      <c r="J141" t="s">
        <v>307</v>
      </c>
      <c r="K141" t="s">
        <v>217</v>
      </c>
      <c r="M141">
        <v>140</v>
      </c>
    </row>
    <row r="142" spans="1:13" x14ac:dyDescent="0.15">
      <c r="A142" t="s">
        <v>327</v>
      </c>
      <c r="B142" t="s">
        <v>327</v>
      </c>
      <c r="C142" t="s">
        <v>227</v>
      </c>
      <c r="D142" t="s">
        <v>306</v>
      </c>
      <c r="E142" t="s">
        <v>328</v>
      </c>
      <c r="F142" t="s">
        <v>328</v>
      </c>
      <c r="G142" t="s">
        <v>210</v>
      </c>
      <c r="H142" t="s">
        <v>216</v>
      </c>
      <c r="J142" t="s">
        <v>203</v>
      </c>
      <c r="K142" t="s">
        <v>217</v>
      </c>
      <c r="M142">
        <v>141</v>
      </c>
    </row>
    <row r="143" spans="1:13" x14ac:dyDescent="0.15">
      <c r="A143" t="s">
        <v>329</v>
      </c>
      <c r="B143" t="s">
        <v>329</v>
      </c>
      <c r="C143" t="s">
        <v>227</v>
      </c>
      <c r="D143" t="s">
        <v>306</v>
      </c>
      <c r="E143" t="s">
        <v>328</v>
      </c>
      <c r="F143" t="s">
        <v>328</v>
      </c>
      <c r="G143" t="s">
        <v>266</v>
      </c>
      <c r="H143" t="s">
        <v>216</v>
      </c>
      <c r="J143" t="s">
        <v>203</v>
      </c>
      <c r="K143" t="s">
        <v>217</v>
      </c>
      <c r="M143">
        <v>142</v>
      </c>
    </row>
    <row r="144" spans="1:13" x14ac:dyDescent="0.15">
      <c r="A144" t="s">
        <v>330</v>
      </c>
      <c r="B144" t="s">
        <v>326</v>
      </c>
      <c r="C144" t="s">
        <v>227</v>
      </c>
      <c r="D144" t="s">
        <v>306</v>
      </c>
      <c r="E144" t="s">
        <v>69</v>
      </c>
      <c r="F144" t="s">
        <v>69</v>
      </c>
      <c r="G144" t="s">
        <v>210</v>
      </c>
      <c r="H144" t="s">
        <v>216</v>
      </c>
      <c r="J144" t="s">
        <v>307</v>
      </c>
      <c r="K144" t="s">
        <v>217</v>
      </c>
      <c r="M144">
        <v>143</v>
      </c>
    </row>
    <row r="145" spans="1:13" x14ac:dyDescent="0.15">
      <c r="A145" t="s">
        <v>113</v>
      </c>
      <c r="B145" t="s">
        <v>113</v>
      </c>
      <c r="C145" t="s">
        <v>197</v>
      </c>
      <c r="D145" t="s">
        <v>272</v>
      </c>
      <c r="E145" t="s">
        <v>205</v>
      </c>
      <c r="F145" t="s">
        <v>331</v>
      </c>
      <c r="G145" t="s">
        <v>210</v>
      </c>
      <c r="H145" t="s">
        <v>226</v>
      </c>
      <c r="J145" t="s">
        <v>203</v>
      </c>
      <c r="K145" t="s">
        <v>207</v>
      </c>
      <c r="M145">
        <v>144</v>
      </c>
    </row>
    <row r="146" spans="1:13" x14ac:dyDescent="0.15">
      <c r="A146" t="s">
        <v>332</v>
      </c>
      <c r="B146" t="s">
        <v>113</v>
      </c>
      <c r="C146" t="s">
        <v>197</v>
      </c>
      <c r="D146" t="s">
        <v>272</v>
      </c>
      <c r="E146" t="s">
        <v>205</v>
      </c>
      <c r="F146" t="s">
        <v>331</v>
      </c>
      <c r="G146" t="s">
        <v>210</v>
      </c>
      <c r="H146" t="s">
        <v>226</v>
      </c>
      <c r="J146" t="s">
        <v>203</v>
      </c>
      <c r="K146" t="s">
        <v>207</v>
      </c>
      <c r="M146">
        <v>145</v>
      </c>
    </row>
    <row r="147" spans="1:13" x14ac:dyDescent="0.15">
      <c r="A147" t="s">
        <v>333</v>
      </c>
      <c r="B147" t="s">
        <v>333</v>
      </c>
      <c r="C147" t="s">
        <v>227</v>
      </c>
      <c r="D147" t="s">
        <v>306</v>
      </c>
      <c r="E147" t="s">
        <v>328</v>
      </c>
      <c r="F147" t="s">
        <v>328</v>
      </c>
      <c r="G147" t="s">
        <v>210</v>
      </c>
      <c r="H147" t="s">
        <v>216</v>
      </c>
      <c r="J147" t="s">
        <v>203</v>
      </c>
      <c r="K147" t="s">
        <v>217</v>
      </c>
      <c r="M147">
        <v>146</v>
      </c>
    </row>
    <row r="148" spans="1:13" x14ac:dyDescent="0.15">
      <c r="A148" t="s">
        <v>357</v>
      </c>
      <c r="B148" t="s">
        <v>357</v>
      </c>
      <c r="C148" t="s">
        <v>227</v>
      </c>
      <c r="D148" t="s">
        <v>306</v>
      </c>
      <c r="E148" t="s">
        <v>69</v>
      </c>
      <c r="F148" t="s">
        <v>69</v>
      </c>
      <c r="G148" t="s">
        <v>202</v>
      </c>
      <c r="H148" t="s">
        <v>216</v>
      </c>
      <c r="J148" t="s">
        <v>203</v>
      </c>
      <c r="K148" t="s">
        <v>217</v>
      </c>
      <c r="M148">
        <v>147</v>
      </c>
    </row>
    <row r="149" spans="1:13" x14ac:dyDescent="0.15">
      <c r="A149" t="s">
        <v>334</v>
      </c>
      <c r="B149" t="s">
        <v>334</v>
      </c>
      <c r="C149" t="s">
        <v>227</v>
      </c>
      <c r="D149" t="s">
        <v>306</v>
      </c>
      <c r="E149" t="s">
        <v>69</v>
      </c>
      <c r="F149" t="s">
        <v>69</v>
      </c>
      <c r="G149" t="s">
        <v>266</v>
      </c>
      <c r="H149" t="s">
        <v>216</v>
      </c>
      <c r="J149" t="s">
        <v>203</v>
      </c>
      <c r="K149" t="s">
        <v>217</v>
      </c>
      <c r="M149">
        <v>148</v>
      </c>
    </row>
    <row r="150" spans="1:13" x14ac:dyDescent="0.15">
      <c r="A150" t="s">
        <v>165</v>
      </c>
      <c r="B150" t="s">
        <v>165</v>
      </c>
      <c r="C150" t="s">
        <v>227</v>
      </c>
      <c r="D150" t="s">
        <v>306</v>
      </c>
      <c r="E150" t="s">
        <v>69</v>
      </c>
      <c r="F150" t="s">
        <v>69</v>
      </c>
      <c r="G150" t="s">
        <v>210</v>
      </c>
      <c r="H150" t="s">
        <v>216</v>
      </c>
      <c r="J150" t="s">
        <v>307</v>
      </c>
      <c r="K150" t="s">
        <v>217</v>
      </c>
      <c r="M150">
        <v>149</v>
      </c>
    </row>
    <row r="151" spans="1:13" x14ac:dyDescent="0.15">
      <c r="A151" t="s">
        <v>166</v>
      </c>
      <c r="B151" t="s">
        <v>166</v>
      </c>
      <c r="C151" t="s">
        <v>227</v>
      </c>
      <c r="D151" t="s">
        <v>306</v>
      </c>
      <c r="E151" t="s">
        <v>69</v>
      </c>
      <c r="F151" t="s">
        <v>69</v>
      </c>
      <c r="G151" t="s">
        <v>480</v>
      </c>
      <c r="H151" t="s">
        <v>216</v>
      </c>
      <c r="J151" t="s">
        <v>307</v>
      </c>
      <c r="K151" t="s">
        <v>217</v>
      </c>
      <c r="M151">
        <v>150</v>
      </c>
    </row>
    <row r="152" spans="1:13" x14ac:dyDescent="0.15">
      <c r="A152" t="s">
        <v>167</v>
      </c>
      <c r="B152" t="s">
        <v>167</v>
      </c>
      <c r="C152" t="s">
        <v>227</v>
      </c>
      <c r="D152" t="s">
        <v>306</v>
      </c>
      <c r="E152" t="s">
        <v>69</v>
      </c>
      <c r="F152" t="s">
        <v>69</v>
      </c>
      <c r="G152" t="s">
        <v>266</v>
      </c>
      <c r="H152" t="s">
        <v>216</v>
      </c>
      <c r="J152" t="s">
        <v>307</v>
      </c>
      <c r="K152" t="s">
        <v>217</v>
      </c>
      <c r="M152">
        <v>151</v>
      </c>
    </row>
    <row r="153" spans="1:13" x14ac:dyDescent="0.15">
      <c r="A153" t="s">
        <v>335</v>
      </c>
      <c r="B153" t="s">
        <v>335</v>
      </c>
      <c r="C153" t="s">
        <v>227</v>
      </c>
      <c r="D153" t="s">
        <v>306</v>
      </c>
      <c r="E153" t="s">
        <v>69</v>
      </c>
      <c r="F153" t="s">
        <v>69</v>
      </c>
      <c r="G153" t="s">
        <v>210</v>
      </c>
      <c r="H153" t="s">
        <v>216</v>
      </c>
      <c r="J153" t="s">
        <v>307</v>
      </c>
      <c r="K153" t="s">
        <v>217</v>
      </c>
      <c r="M153">
        <v>152</v>
      </c>
    </row>
    <row r="154" spans="1:13" x14ac:dyDescent="0.15">
      <c r="A154" t="s">
        <v>336</v>
      </c>
      <c r="B154" t="s">
        <v>357</v>
      </c>
      <c r="C154" t="s">
        <v>227</v>
      </c>
      <c r="D154" t="s">
        <v>306</v>
      </c>
      <c r="E154" t="s">
        <v>69</v>
      </c>
      <c r="F154" t="s">
        <v>69</v>
      </c>
      <c r="G154" t="s">
        <v>202</v>
      </c>
      <c r="H154" t="s">
        <v>216</v>
      </c>
      <c r="J154" t="s">
        <v>203</v>
      </c>
      <c r="K154" t="s">
        <v>217</v>
      </c>
      <c r="M154">
        <v>153</v>
      </c>
    </row>
    <row r="155" spans="1:13" x14ac:dyDescent="0.15">
      <c r="A155" t="s">
        <v>356</v>
      </c>
      <c r="B155" t="s">
        <v>356</v>
      </c>
      <c r="C155" t="s">
        <v>197</v>
      </c>
      <c r="D155" t="s">
        <v>272</v>
      </c>
      <c r="E155" t="s">
        <v>205</v>
      </c>
      <c r="F155" t="s">
        <v>235</v>
      </c>
      <c r="G155" t="s">
        <v>210</v>
      </c>
      <c r="H155" t="s">
        <v>236</v>
      </c>
      <c r="J155" t="s">
        <v>203</v>
      </c>
      <c r="K155" t="s">
        <v>207</v>
      </c>
      <c r="M155">
        <v>154</v>
      </c>
    </row>
    <row r="156" spans="1:13" x14ac:dyDescent="0.15">
      <c r="A156" t="s">
        <v>337</v>
      </c>
      <c r="B156" t="s">
        <v>356</v>
      </c>
      <c r="C156" t="s">
        <v>197</v>
      </c>
      <c r="D156" t="s">
        <v>272</v>
      </c>
      <c r="E156" t="s">
        <v>205</v>
      </c>
      <c r="F156" t="s">
        <v>235</v>
      </c>
      <c r="G156" t="s">
        <v>210</v>
      </c>
      <c r="H156" t="s">
        <v>236</v>
      </c>
      <c r="J156" t="s">
        <v>203</v>
      </c>
      <c r="K156" t="s">
        <v>207</v>
      </c>
      <c r="M156">
        <v>155</v>
      </c>
    </row>
    <row r="157" spans="1:13" x14ac:dyDescent="0.15">
      <c r="A157" t="s">
        <v>338</v>
      </c>
      <c r="B157" t="s">
        <v>338</v>
      </c>
      <c r="C157" t="s">
        <v>197</v>
      </c>
      <c r="D157" t="s">
        <v>272</v>
      </c>
      <c r="E157" t="s">
        <v>205</v>
      </c>
      <c r="F157" t="s">
        <v>235</v>
      </c>
      <c r="G157" t="s">
        <v>210</v>
      </c>
      <c r="H157" t="s">
        <v>355</v>
      </c>
      <c r="J157" t="s">
        <v>203</v>
      </c>
      <c r="K157" t="s">
        <v>207</v>
      </c>
      <c r="M157">
        <v>156</v>
      </c>
    </row>
    <row r="158" spans="1:13" x14ac:dyDescent="0.15">
      <c r="A158" t="s">
        <v>339</v>
      </c>
      <c r="B158" t="s">
        <v>338</v>
      </c>
      <c r="C158" t="s">
        <v>197</v>
      </c>
      <c r="D158" t="s">
        <v>272</v>
      </c>
      <c r="E158" t="s">
        <v>205</v>
      </c>
      <c r="F158" t="s">
        <v>235</v>
      </c>
      <c r="G158" t="s">
        <v>210</v>
      </c>
      <c r="H158" t="s">
        <v>355</v>
      </c>
      <c r="J158" t="s">
        <v>203</v>
      </c>
      <c r="K158" t="s">
        <v>207</v>
      </c>
      <c r="M158">
        <v>157</v>
      </c>
    </row>
    <row r="159" spans="1:13" x14ac:dyDescent="0.15">
      <c r="A159" t="s">
        <v>340</v>
      </c>
      <c r="B159" t="s">
        <v>340</v>
      </c>
      <c r="C159" t="s">
        <v>227</v>
      </c>
      <c r="D159" t="s">
        <v>306</v>
      </c>
      <c r="E159" t="s">
        <v>69</v>
      </c>
      <c r="F159" t="s">
        <v>69</v>
      </c>
      <c r="G159" t="s">
        <v>210</v>
      </c>
      <c r="H159" t="s">
        <v>216</v>
      </c>
      <c r="J159" t="s">
        <v>307</v>
      </c>
      <c r="K159" t="s">
        <v>217</v>
      </c>
      <c r="M159">
        <v>158</v>
      </c>
    </row>
    <row r="160" spans="1:13" x14ac:dyDescent="0.15">
      <c r="A160" t="s">
        <v>341</v>
      </c>
      <c r="B160" t="s">
        <v>341</v>
      </c>
      <c r="C160" t="s">
        <v>227</v>
      </c>
      <c r="D160" t="s">
        <v>306</v>
      </c>
      <c r="E160" t="s">
        <v>69</v>
      </c>
      <c r="F160" t="s">
        <v>69</v>
      </c>
      <c r="G160" t="s">
        <v>480</v>
      </c>
      <c r="H160" t="s">
        <v>216</v>
      </c>
      <c r="J160" t="s">
        <v>307</v>
      </c>
      <c r="K160" t="s">
        <v>217</v>
      </c>
      <c r="M160">
        <v>159</v>
      </c>
    </row>
    <row r="161" spans="1:13" x14ac:dyDescent="0.15">
      <c r="A161" t="s">
        <v>342</v>
      </c>
      <c r="B161" t="s">
        <v>350</v>
      </c>
      <c r="C161" t="s">
        <v>227</v>
      </c>
      <c r="D161" t="s">
        <v>306</v>
      </c>
      <c r="E161" t="s">
        <v>69</v>
      </c>
      <c r="F161" t="s">
        <v>69</v>
      </c>
      <c r="G161" t="s">
        <v>210</v>
      </c>
      <c r="H161" t="s">
        <v>216</v>
      </c>
      <c r="J161" t="s">
        <v>203</v>
      </c>
      <c r="K161" t="s">
        <v>217</v>
      </c>
      <c r="M161">
        <v>160</v>
      </c>
    </row>
    <row r="162" spans="1:13" x14ac:dyDescent="0.15">
      <c r="A162" t="s">
        <v>343</v>
      </c>
      <c r="B162" t="s">
        <v>329</v>
      </c>
      <c r="C162" t="s">
        <v>227</v>
      </c>
      <c r="D162" t="s">
        <v>306</v>
      </c>
      <c r="E162" t="s">
        <v>328</v>
      </c>
      <c r="F162" t="s">
        <v>328</v>
      </c>
      <c r="G162" t="s">
        <v>266</v>
      </c>
      <c r="H162" t="s">
        <v>216</v>
      </c>
      <c r="J162" t="s">
        <v>203</v>
      </c>
      <c r="K162" t="s">
        <v>217</v>
      </c>
      <c r="M162">
        <v>161</v>
      </c>
    </row>
    <row r="163" spans="1:13" x14ac:dyDescent="0.15">
      <c r="A163" t="s">
        <v>344</v>
      </c>
      <c r="B163" t="s">
        <v>334</v>
      </c>
      <c r="C163" t="s">
        <v>227</v>
      </c>
      <c r="D163" t="s">
        <v>306</v>
      </c>
      <c r="E163" t="s">
        <v>69</v>
      </c>
      <c r="F163" t="s">
        <v>69</v>
      </c>
      <c r="G163" t="s">
        <v>266</v>
      </c>
      <c r="H163" t="s">
        <v>216</v>
      </c>
      <c r="J163" t="s">
        <v>203</v>
      </c>
      <c r="K163" t="s">
        <v>217</v>
      </c>
      <c r="M163">
        <v>162</v>
      </c>
    </row>
    <row r="164" spans="1:13" x14ac:dyDescent="0.15">
      <c r="A164" t="s">
        <v>142</v>
      </c>
      <c r="B164" t="s">
        <v>327</v>
      </c>
      <c r="C164" t="s">
        <v>227</v>
      </c>
      <c r="D164" t="s">
        <v>306</v>
      </c>
      <c r="E164" t="s">
        <v>328</v>
      </c>
      <c r="F164" t="s">
        <v>328</v>
      </c>
      <c r="G164" t="s">
        <v>210</v>
      </c>
      <c r="H164" t="s">
        <v>216</v>
      </c>
      <c r="J164" t="s">
        <v>203</v>
      </c>
      <c r="K164" t="s">
        <v>217</v>
      </c>
      <c r="M164">
        <v>163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3C72-4BB7-479F-B2B0-7A868074FDAF}">
  <sheetPr>
    <tabColor theme="9" tint="0.59999389629810485"/>
  </sheetPr>
  <dimension ref="A1:AZ403"/>
  <sheetViews>
    <sheetView topLeftCell="K1" zoomScale="70" zoomScaleNormal="70" workbookViewId="0">
      <pane ySplit="1" topLeftCell="A59" activePane="bottomLeft" state="frozen"/>
      <selection pane="bottomLeft" activeCell="P67" sqref="P67"/>
    </sheetView>
  </sheetViews>
  <sheetFormatPr defaultRowHeight="13.5" x14ac:dyDescent="0.15"/>
  <cols>
    <col min="1" max="1" width="8.125" customWidth="1"/>
    <col min="2" max="2" width="11.25" style="12" customWidth="1"/>
    <col min="3" max="3" width="9" style="11"/>
    <col min="5" max="5" width="19.625" customWidth="1"/>
    <col min="6" max="6" width="13.5" customWidth="1"/>
    <col min="8" max="15" width="11.625" customWidth="1"/>
    <col min="16" max="16" width="13.25" bestFit="1" customWidth="1"/>
    <col min="17" max="25" width="5.375" customWidth="1"/>
    <col min="26" max="27" width="3" customWidth="1"/>
    <col min="29" max="29" width="9" style="2"/>
    <col min="30" max="30" width="43" customWidth="1"/>
    <col min="31" max="31" width="12.25" customWidth="1"/>
    <col min="32" max="32" width="9" style="27"/>
    <col min="36" max="36" width="9" style="20"/>
    <col min="38" max="38" width="10.25" customWidth="1"/>
    <col min="39" max="39" width="5.5" customWidth="1"/>
    <col min="40" max="40" width="10" customWidth="1"/>
    <col min="41" max="41" width="5.375" customWidth="1"/>
    <col min="42" max="42" width="12" style="17" customWidth="1"/>
    <col min="43" max="43" width="11.625" bestFit="1" customWidth="1"/>
    <col min="44" max="44" width="9.875" style="3" bestFit="1" customWidth="1"/>
    <col min="45" max="45" width="9" style="15"/>
    <col min="46" max="47" width="3.625" customWidth="1"/>
    <col min="48" max="48" width="17.75" bestFit="1" customWidth="1"/>
    <col min="49" max="49" width="12.375" bestFit="1" customWidth="1"/>
    <col min="50" max="51" width="11.5" bestFit="1" customWidth="1"/>
    <col min="52" max="52" width="17.625" customWidth="1"/>
  </cols>
  <sheetData>
    <row r="1" spans="1:52" ht="14.25" thickBot="1" x14ac:dyDescent="0.2">
      <c r="A1" s="25" t="s">
        <v>160</v>
      </c>
      <c r="B1" s="18" t="s">
        <v>156</v>
      </c>
      <c r="C1" s="10" t="s">
        <v>161</v>
      </c>
      <c r="D1" s="5" t="s">
        <v>62</v>
      </c>
      <c r="E1" s="5" t="s">
        <v>118</v>
      </c>
      <c r="F1" s="9" t="s">
        <v>163</v>
      </c>
      <c r="G1" s="4" t="s">
        <v>69</v>
      </c>
      <c r="H1" s="14" t="s">
        <v>119</v>
      </c>
      <c r="I1" s="4" t="s">
        <v>120</v>
      </c>
      <c r="J1" s="4" t="s">
        <v>121</v>
      </c>
      <c r="K1" s="4" t="s">
        <v>122</v>
      </c>
      <c r="L1" s="4" t="s">
        <v>123</v>
      </c>
      <c r="M1" s="4" t="s">
        <v>124</v>
      </c>
      <c r="N1" s="4" t="s">
        <v>125</v>
      </c>
      <c r="O1" s="4" t="s">
        <v>126</v>
      </c>
      <c r="P1" s="4" t="s">
        <v>129</v>
      </c>
      <c r="Q1" s="4" t="s">
        <v>130</v>
      </c>
      <c r="R1" s="4" t="s">
        <v>131</v>
      </c>
      <c r="S1" s="4" t="s">
        <v>132</v>
      </c>
      <c r="T1" s="4" t="s">
        <v>133</v>
      </c>
      <c r="U1" s="4" t="s">
        <v>134</v>
      </c>
      <c r="V1" s="4" t="s">
        <v>135</v>
      </c>
      <c r="W1" s="4" t="s">
        <v>136</v>
      </c>
      <c r="X1" s="4" t="s">
        <v>137</v>
      </c>
      <c r="Y1" s="4" t="s">
        <v>138</v>
      </c>
      <c r="Z1" s="13" t="s">
        <v>158</v>
      </c>
      <c r="AA1" s="13" t="s">
        <v>157</v>
      </c>
      <c r="AB1" t="s">
        <v>3</v>
      </c>
      <c r="AC1" s="8" t="s">
        <v>4</v>
      </c>
      <c r="AD1" s="5" t="s">
        <v>5</v>
      </c>
      <c r="AE1" s="22" t="s">
        <v>481</v>
      </c>
      <c r="AF1" s="26" t="s">
        <v>6</v>
      </c>
      <c r="AG1" t="s">
        <v>7</v>
      </c>
      <c r="AH1" s="1" t="s">
        <v>8</v>
      </c>
      <c r="AI1" t="s">
        <v>7</v>
      </c>
      <c r="AJ1" s="21" t="s">
        <v>9</v>
      </c>
      <c r="AK1" t="s">
        <v>7</v>
      </c>
      <c r="AL1" t="s">
        <v>10</v>
      </c>
      <c r="AM1" t="s">
        <v>11</v>
      </c>
      <c r="AN1" t="s">
        <v>12</v>
      </c>
      <c r="AO1" t="s">
        <v>7</v>
      </c>
      <c r="AP1" s="16" t="s">
        <v>0</v>
      </c>
      <c r="AQ1" t="s">
        <v>13</v>
      </c>
      <c r="AR1" s="6" t="s">
        <v>1</v>
      </c>
      <c r="AS1" s="15" t="s">
        <v>2</v>
      </c>
      <c r="AT1" s="23" t="s">
        <v>162</v>
      </c>
      <c r="AU1" s="23" t="s">
        <v>159</v>
      </c>
      <c r="AV1" s="40" t="s">
        <v>192</v>
      </c>
      <c r="AW1" s="40" t="s">
        <v>193</v>
      </c>
      <c r="AX1" s="40" t="s">
        <v>478</v>
      </c>
      <c r="AY1" s="40" t="s">
        <v>477</v>
      </c>
      <c r="AZ1" s="40" t="s">
        <v>145</v>
      </c>
    </row>
    <row r="2" spans="1:52" ht="14.25" thickBot="1" x14ac:dyDescent="0.2">
      <c r="B2" s="19">
        <v>44661</v>
      </c>
      <c r="C2" s="151">
        <v>1</v>
      </c>
      <c r="D2" s="42" t="s">
        <v>146</v>
      </c>
      <c r="E2" s="152" t="s">
        <v>628</v>
      </c>
      <c r="F2" s="152" t="s">
        <v>629</v>
      </c>
      <c r="G2" s="153" t="s">
        <v>69</v>
      </c>
      <c r="H2" s="152" t="s">
        <v>119</v>
      </c>
      <c r="I2" s="154" t="s">
        <v>120</v>
      </c>
      <c r="J2" s="155" t="s">
        <v>121</v>
      </c>
      <c r="K2" s="155" t="s">
        <v>122</v>
      </c>
      <c r="L2" s="155" t="s">
        <v>123</v>
      </c>
      <c r="M2" s="155" t="s">
        <v>124</v>
      </c>
      <c r="N2" s="155" t="s">
        <v>125</v>
      </c>
      <c r="O2" s="155" t="s">
        <v>126</v>
      </c>
      <c r="P2" s="155" t="s">
        <v>129</v>
      </c>
      <c r="Q2" s="155" t="s">
        <v>130</v>
      </c>
      <c r="R2" s="155" t="s">
        <v>131</v>
      </c>
      <c r="S2" s="155" t="s">
        <v>132</v>
      </c>
      <c r="T2" s="155" t="s">
        <v>133</v>
      </c>
      <c r="U2" s="155" t="s">
        <v>134</v>
      </c>
      <c r="V2" s="155" t="s">
        <v>135</v>
      </c>
      <c r="W2" s="155" t="s">
        <v>136</v>
      </c>
      <c r="X2" s="155" t="s">
        <v>137</v>
      </c>
      <c r="Y2" s="155" t="s">
        <v>138</v>
      </c>
      <c r="Z2" s="53"/>
      <c r="AA2" s="53"/>
      <c r="AB2" s="155" t="s">
        <v>630</v>
      </c>
      <c r="AC2" s="156"/>
      <c r="AD2" s="155"/>
      <c r="AE2" s="155"/>
      <c r="AF2" s="155"/>
      <c r="AG2" s="155"/>
      <c r="AH2" s="157"/>
      <c r="AI2" s="155"/>
      <c r="AJ2" s="157"/>
      <c r="AK2" s="155"/>
      <c r="AL2" s="155"/>
      <c r="AM2" s="155"/>
      <c r="AN2" s="155"/>
      <c r="AO2" s="155"/>
      <c r="AP2" s="158"/>
      <c r="AQ2" s="155"/>
      <c r="AR2" s="159"/>
      <c r="AS2" s="160"/>
      <c r="AT2" s="24"/>
      <c r="AU2" s="24"/>
      <c r="AV2" s="155"/>
      <c r="AW2" s="155"/>
      <c r="AX2" s="155"/>
      <c r="AY2" s="155"/>
      <c r="AZ2" s="155"/>
    </row>
    <row r="3" spans="1:52" ht="15.6" customHeight="1" thickBot="1" x14ac:dyDescent="0.2">
      <c r="B3" s="19">
        <v>44661</v>
      </c>
      <c r="C3" s="151">
        <v>2</v>
      </c>
      <c r="D3" s="42" t="s">
        <v>146</v>
      </c>
      <c r="E3" s="161" t="s">
        <v>628</v>
      </c>
      <c r="F3" s="110" t="s">
        <v>504</v>
      </c>
      <c r="G3" s="4" t="s">
        <v>69</v>
      </c>
      <c r="H3" s="162" t="s">
        <v>631</v>
      </c>
      <c r="I3" s="163">
        <v>641868</v>
      </c>
      <c r="J3" s="4"/>
      <c r="K3" s="4"/>
      <c r="L3" s="4"/>
      <c r="M3" s="4"/>
      <c r="N3" s="4"/>
      <c r="O3" s="4"/>
      <c r="Z3" s="13"/>
      <c r="AA3" s="13"/>
      <c r="AB3" s="4"/>
      <c r="AC3" s="101" t="s">
        <v>632</v>
      </c>
      <c r="AD3" s="4" t="str">
        <f>VLOOKUP($AC3,デモテーブル[#All],2,FALSE)</f>
        <v>楽天銀行・普通口座</v>
      </c>
      <c r="AE3" s="4" t="s">
        <v>172</v>
      </c>
      <c r="AF3" s="4"/>
      <c r="AG3" s="4"/>
      <c r="AH3" s="164"/>
      <c r="AI3" s="4"/>
      <c r="AJ3" s="164"/>
      <c r="AK3" s="4"/>
      <c r="AL3" s="4"/>
      <c r="AM3" s="4"/>
      <c r="AN3" s="4"/>
      <c r="AO3" s="4"/>
      <c r="AP3" s="64">
        <f>I3</f>
        <v>641868</v>
      </c>
      <c r="AQ3" s="4"/>
      <c r="AR3" s="165"/>
      <c r="AS3" s="166">
        <f t="shared" ref="AS3:AS49" si="0">AR3/(AP3-AR3)</f>
        <v>0</v>
      </c>
      <c r="AT3" s="23"/>
      <c r="AU3" s="23"/>
      <c r="AV3" s="7" t="str">
        <f>VLOOKUP($AC3,デモテーブル[#All],3,FALSE)</f>
        <v>2現金・米国債など</v>
      </c>
      <c r="AW3" s="7" t="str">
        <f>VLOOKUP($AC3,デモテーブル[#All],4,FALSE)</f>
        <v>2現金</v>
      </c>
      <c r="AX3" s="7" t="str">
        <f>VLOOKUP($AC3,デモテーブル[#All],5,FALSE)</f>
        <v>現預金</v>
      </c>
      <c r="AY3" s="7" t="str">
        <f>VLOOKUP($AC3,デモテーブル[#All],6,FALSE)</f>
        <v>現預金</v>
      </c>
      <c r="AZ3" s="7" t="str">
        <f>VLOOKUP($AC3,デモテーブル[#All],7,FALSE)</f>
        <v>01 日本円</v>
      </c>
    </row>
    <row r="4" spans="1:52" ht="14.25" thickBot="1" x14ac:dyDescent="0.2">
      <c r="B4" s="19">
        <v>44661</v>
      </c>
      <c r="C4" s="151">
        <v>3</v>
      </c>
      <c r="D4" s="42" t="s">
        <v>146</v>
      </c>
      <c r="E4" s="161" t="s">
        <v>628</v>
      </c>
      <c r="F4" s="161"/>
      <c r="G4" s="4" t="s">
        <v>69</v>
      </c>
      <c r="H4" s="4"/>
      <c r="I4" s="4"/>
      <c r="J4" s="4"/>
      <c r="K4" s="4"/>
      <c r="L4" s="4"/>
      <c r="M4" s="4"/>
      <c r="N4" s="4"/>
      <c r="O4" s="4"/>
      <c r="Z4" s="13"/>
      <c r="AA4" s="13"/>
      <c r="AB4" s="4"/>
      <c r="AC4" s="167"/>
      <c r="AD4" s="4" t="e">
        <f>VLOOKUP($AC4,デモテーブル[#All],2,FALSE)</f>
        <v>#N/A</v>
      </c>
      <c r="AE4" s="4" t="s">
        <v>172</v>
      </c>
      <c r="AF4" s="4"/>
      <c r="AG4" s="4"/>
      <c r="AH4" s="164"/>
      <c r="AI4" s="4"/>
      <c r="AJ4" s="164"/>
      <c r="AK4" s="4"/>
      <c r="AL4" s="4"/>
      <c r="AM4" s="4"/>
      <c r="AN4" s="4"/>
      <c r="AO4" s="4"/>
      <c r="AP4" s="168"/>
      <c r="AQ4" s="4"/>
      <c r="AR4" s="165"/>
      <c r="AS4" s="166" t="e">
        <f t="shared" si="0"/>
        <v>#DIV/0!</v>
      </c>
      <c r="AT4" s="23"/>
      <c r="AU4" s="23"/>
      <c r="AV4" s="7" t="e">
        <f>VLOOKUP($AC4,デモテーブル[#All],3,FALSE)</f>
        <v>#N/A</v>
      </c>
      <c r="AW4" s="7" t="e">
        <f>VLOOKUP($AC4,デモテーブル[#All],4,FALSE)</f>
        <v>#N/A</v>
      </c>
      <c r="AX4" s="7" t="e">
        <f>VLOOKUP($AC4,デモテーブル[#All],5,FALSE)</f>
        <v>#N/A</v>
      </c>
      <c r="AY4" s="7" t="e">
        <f>VLOOKUP($AC4,デモテーブル[#All],6,FALSE)</f>
        <v>#N/A</v>
      </c>
      <c r="AZ4" s="7" t="e">
        <f>VLOOKUP($AC4,デモテーブル[#All],7,FALSE)</f>
        <v>#N/A</v>
      </c>
    </row>
    <row r="5" spans="1:52" ht="14.25" thickBot="1" x14ac:dyDescent="0.2">
      <c r="B5" s="19">
        <v>44661</v>
      </c>
      <c r="C5" s="151">
        <v>4</v>
      </c>
      <c r="D5" s="42" t="s">
        <v>146</v>
      </c>
      <c r="E5" s="169" t="s">
        <v>633</v>
      </c>
      <c r="F5" s="169" t="s">
        <v>634</v>
      </c>
      <c r="G5" s="153" t="s">
        <v>635</v>
      </c>
      <c r="H5" s="170" t="s">
        <v>636</v>
      </c>
      <c r="I5" s="170" t="s">
        <v>637</v>
      </c>
      <c r="J5" s="170" t="s">
        <v>638</v>
      </c>
      <c r="K5" s="170" t="s">
        <v>639</v>
      </c>
      <c r="L5" s="170" t="s">
        <v>640</v>
      </c>
      <c r="M5" s="170" t="s">
        <v>641</v>
      </c>
      <c r="N5" s="170" t="s">
        <v>642</v>
      </c>
      <c r="O5" s="170" t="s">
        <v>643</v>
      </c>
      <c r="P5" s="170" t="s">
        <v>644</v>
      </c>
      <c r="Q5" s="170" t="s">
        <v>645</v>
      </c>
      <c r="R5" s="170" t="s">
        <v>646</v>
      </c>
      <c r="S5" s="170" t="s">
        <v>647</v>
      </c>
      <c r="T5" s="170" t="s">
        <v>648</v>
      </c>
      <c r="U5" s="170" t="s">
        <v>649</v>
      </c>
      <c r="V5" s="170" t="s">
        <v>650</v>
      </c>
      <c r="W5" s="170" t="s">
        <v>651</v>
      </c>
      <c r="X5" s="170" t="s">
        <v>652</v>
      </c>
      <c r="Y5" s="170" t="s">
        <v>653</v>
      </c>
      <c r="Z5" s="53"/>
      <c r="AA5" s="53"/>
      <c r="AB5" s="155" t="s">
        <v>654</v>
      </c>
      <c r="AC5" s="156"/>
      <c r="AD5" s="155" t="e">
        <f>VLOOKUP($AC5,デモテーブル[#All],2,FALSE)</f>
        <v>#N/A</v>
      </c>
      <c r="AE5" s="155"/>
      <c r="AF5" s="155"/>
      <c r="AG5" s="155"/>
      <c r="AH5" s="157"/>
      <c r="AI5" s="155"/>
      <c r="AJ5" s="157"/>
      <c r="AK5" s="155"/>
      <c r="AL5" s="155"/>
      <c r="AM5" s="155"/>
      <c r="AN5" s="155"/>
      <c r="AO5" s="155"/>
      <c r="AP5" s="158"/>
      <c r="AQ5" s="155"/>
      <c r="AR5" s="159"/>
      <c r="AS5" s="160"/>
      <c r="AT5" s="24"/>
      <c r="AU5" s="24"/>
      <c r="AV5" s="155" t="e">
        <f>VLOOKUP($AC5,デモテーブル[#All],3,FALSE)</f>
        <v>#N/A</v>
      </c>
      <c r="AW5" s="155" t="e">
        <f>VLOOKUP($AC5,デモテーブル[#All],4,FALSE)</f>
        <v>#N/A</v>
      </c>
      <c r="AX5" s="155" t="e">
        <f>VLOOKUP($AC5,デモテーブル[#All],5,FALSE)</f>
        <v>#N/A</v>
      </c>
      <c r="AY5" s="155" t="e">
        <f>VLOOKUP($AC5,デモテーブル[#All],6,FALSE)</f>
        <v>#N/A</v>
      </c>
      <c r="AZ5" s="155" t="e">
        <f>VLOOKUP($AC5,デモテーブル[#All],7,FALSE)</f>
        <v>#N/A</v>
      </c>
    </row>
    <row r="6" spans="1:52" ht="14.25" thickBot="1" x14ac:dyDescent="0.2">
      <c r="B6" s="19">
        <v>44661</v>
      </c>
      <c r="C6" s="151">
        <v>5</v>
      </c>
      <c r="D6" s="42" t="s">
        <v>146</v>
      </c>
      <c r="E6" t="s">
        <v>633</v>
      </c>
      <c r="F6" s="110" t="s">
        <v>504</v>
      </c>
      <c r="G6" s="4" t="s">
        <v>69</v>
      </c>
      <c r="H6" s="171" t="s">
        <v>142</v>
      </c>
      <c r="I6" s="172">
        <v>175255</v>
      </c>
      <c r="J6" s="4"/>
      <c r="K6" s="4"/>
      <c r="L6" s="4" t="s">
        <v>655</v>
      </c>
      <c r="M6" s="4" t="s">
        <v>655</v>
      </c>
      <c r="N6" s="4" t="s">
        <v>655</v>
      </c>
      <c r="O6" s="4"/>
      <c r="Z6" s="13"/>
      <c r="AA6" s="13"/>
      <c r="AB6" s="4"/>
      <c r="AC6" s="101" t="s">
        <v>656</v>
      </c>
      <c r="AD6" s="4" t="str">
        <f>VLOOKUP($AC6,デモテーブル[#All],2,FALSE)</f>
        <v>楽天証券・預り金</v>
      </c>
      <c r="AE6" s="4" t="s">
        <v>172</v>
      </c>
      <c r="AF6" s="4"/>
      <c r="AG6" s="4"/>
      <c r="AH6" s="164"/>
      <c r="AI6" s="4"/>
      <c r="AJ6" s="164"/>
      <c r="AK6" s="4"/>
      <c r="AL6" s="4"/>
      <c r="AM6" s="4"/>
      <c r="AN6" s="4"/>
      <c r="AO6" s="4"/>
      <c r="AP6" s="64">
        <f>I6</f>
        <v>175255</v>
      </c>
      <c r="AQ6" s="4"/>
      <c r="AR6" s="165"/>
      <c r="AS6" s="166">
        <f t="shared" ref="AS6:AS7" si="1">AR6/(AP6-AR6)</f>
        <v>0</v>
      </c>
      <c r="AT6" s="23"/>
      <c r="AU6" s="23"/>
      <c r="AV6" s="7" t="str">
        <f>VLOOKUP($AC6,デモテーブル[#All],3,FALSE)</f>
        <v>2現金・米国債など</v>
      </c>
      <c r="AW6" s="7" t="str">
        <f>VLOOKUP($AC6,デモテーブル[#All],4,FALSE)</f>
        <v>2現金</v>
      </c>
      <c r="AX6" s="7" t="str">
        <f>VLOOKUP($AC6,デモテーブル[#All],5,FALSE)</f>
        <v>預り金</v>
      </c>
      <c r="AY6" s="7" t="str">
        <f>VLOOKUP($AC6,デモテーブル[#All],6,FALSE)</f>
        <v>預り金</v>
      </c>
      <c r="AZ6" s="7" t="str">
        <f>VLOOKUP($AC6,デモテーブル[#All],7,FALSE)</f>
        <v>01 日本円</v>
      </c>
    </row>
    <row r="7" spans="1:52" ht="14.25" thickBot="1" x14ac:dyDescent="0.2">
      <c r="B7" s="19">
        <v>44661</v>
      </c>
      <c r="C7" s="151">
        <v>6</v>
      </c>
      <c r="D7" s="42" t="s">
        <v>146</v>
      </c>
      <c r="E7" t="s">
        <v>633</v>
      </c>
      <c r="F7" s="4"/>
      <c r="G7" s="4" t="s">
        <v>69</v>
      </c>
      <c r="H7" s="162" t="s">
        <v>657</v>
      </c>
      <c r="I7" s="173">
        <v>713625</v>
      </c>
      <c r="J7" s="4"/>
      <c r="K7" s="4"/>
      <c r="L7" s="4"/>
      <c r="M7" s="4"/>
      <c r="N7" s="4"/>
      <c r="O7" s="4"/>
      <c r="Z7" s="13"/>
      <c r="AA7" s="13"/>
      <c r="AB7" s="4"/>
      <c r="AC7" s="101" t="s">
        <v>658</v>
      </c>
      <c r="AD7" s="4" t="str">
        <f>VLOOKUP($AC7,デモテーブル[#All],2,FALSE)</f>
        <v>楽天証券・外貨預り金</v>
      </c>
      <c r="AE7" s="4" t="s">
        <v>172</v>
      </c>
      <c r="AF7" s="4"/>
      <c r="AG7" s="4"/>
      <c r="AH7" s="164"/>
      <c r="AI7" s="4"/>
      <c r="AJ7" s="164"/>
      <c r="AK7" s="4"/>
      <c r="AL7" s="4"/>
      <c r="AM7" s="4"/>
      <c r="AN7" s="4"/>
      <c r="AO7" s="4"/>
      <c r="AP7" s="64">
        <f>I7</f>
        <v>713625</v>
      </c>
      <c r="AQ7" s="4"/>
      <c r="AR7" s="165"/>
      <c r="AS7" s="166">
        <f t="shared" si="1"/>
        <v>0</v>
      </c>
      <c r="AT7" s="23"/>
      <c r="AU7" s="23"/>
      <c r="AV7" s="7" t="str">
        <f>VLOOKUP($AC7,デモテーブル[#All],3,FALSE)</f>
        <v>2現金・米国債など</v>
      </c>
      <c r="AW7" s="7" t="str">
        <f>VLOOKUP($AC7,デモテーブル[#All],4,FALSE)</f>
        <v>2現金</v>
      </c>
      <c r="AX7" s="7" t="str">
        <f>VLOOKUP($AC7,デモテーブル[#All],5,FALSE)</f>
        <v>預り金</v>
      </c>
      <c r="AY7" s="7" t="str">
        <f>VLOOKUP($AC7,デモテーブル[#All],6,FALSE)</f>
        <v>預り金</v>
      </c>
      <c r="AZ7" s="7" t="str">
        <f>VLOOKUP($AC7,デモテーブル[#All],7,FALSE)</f>
        <v>02 米ドル（円換算）</v>
      </c>
    </row>
    <row r="8" spans="1:52" x14ac:dyDescent="0.15">
      <c r="B8" s="19">
        <v>44661</v>
      </c>
      <c r="C8" s="151">
        <v>7</v>
      </c>
      <c r="D8" s="42" t="s">
        <v>146</v>
      </c>
      <c r="E8" t="s">
        <v>633</v>
      </c>
      <c r="F8" s="4"/>
      <c r="G8" s="4" t="s">
        <v>69</v>
      </c>
      <c r="H8" s="4"/>
      <c r="I8" s="4"/>
      <c r="J8" s="4"/>
      <c r="K8" s="4"/>
      <c r="L8" s="4"/>
      <c r="M8" s="4"/>
      <c r="N8" s="4"/>
      <c r="O8" s="4"/>
      <c r="Z8" s="13"/>
      <c r="AA8" s="13"/>
      <c r="AB8" s="4"/>
      <c r="AC8" s="167"/>
      <c r="AD8" s="4" t="e">
        <f>VLOOKUP($AC8,デモテーブル[#All],2,FALSE)</f>
        <v>#N/A</v>
      </c>
      <c r="AE8" s="4" t="s">
        <v>172</v>
      </c>
      <c r="AF8" s="4"/>
      <c r="AG8" s="4"/>
      <c r="AH8" s="164"/>
      <c r="AI8" s="4"/>
      <c r="AJ8" s="164"/>
      <c r="AK8" s="4"/>
      <c r="AL8" s="4"/>
      <c r="AM8" s="4"/>
      <c r="AN8" s="4"/>
      <c r="AO8" s="4"/>
      <c r="AP8" s="168"/>
      <c r="AQ8" s="4"/>
      <c r="AR8" s="165"/>
      <c r="AS8" s="166" t="e">
        <f t="shared" si="0"/>
        <v>#DIV/0!</v>
      </c>
      <c r="AT8" s="23"/>
      <c r="AU8" s="23"/>
      <c r="AV8" s="7" t="e">
        <f>VLOOKUP($AC8,デモテーブル[#All],3,FALSE)</f>
        <v>#N/A</v>
      </c>
      <c r="AW8" s="7" t="e">
        <f>VLOOKUP($AC8,デモテーブル[#All],4,FALSE)</f>
        <v>#N/A</v>
      </c>
      <c r="AX8" s="7" t="e">
        <f>VLOOKUP($AC8,デモテーブル[#All],5,FALSE)</f>
        <v>#N/A</v>
      </c>
      <c r="AY8" s="7" t="e">
        <f>VLOOKUP($AC8,デモテーブル[#All],6,FALSE)</f>
        <v>#N/A</v>
      </c>
      <c r="AZ8" s="7" t="e">
        <f>VLOOKUP($AC8,デモテーブル[#All],7,FALSE)</f>
        <v>#N/A</v>
      </c>
    </row>
    <row r="9" spans="1:52" ht="14.25" thickBot="1" x14ac:dyDescent="0.2">
      <c r="B9" s="19">
        <v>44661</v>
      </c>
      <c r="C9" s="151">
        <v>8</v>
      </c>
      <c r="D9" s="42" t="s">
        <v>146</v>
      </c>
      <c r="E9" t="s">
        <v>633</v>
      </c>
      <c r="F9" s="4"/>
      <c r="G9" s="4" t="s">
        <v>69</v>
      </c>
      <c r="H9" s="4"/>
      <c r="I9" s="4"/>
      <c r="J9" s="4"/>
      <c r="K9" s="4"/>
      <c r="L9" s="4"/>
      <c r="M9" s="4"/>
      <c r="N9" s="4"/>
      <c r="O9" s="4"/>
      <c r="Z9" s="13"/>
      <c r="AA9" s="13"/>
      <c r="AB9" s="4"/>
      <c r="AC9" s="167"/>
      <c r="AD9" s="4" t="e">
        <f>VLOOKUP($AC9,デモテーブル[#All],2,FALSE)</f>
        <v>#N/A</v>
      </c>
      <c r="AE9" s="4" t="s">
        <v>172</v>
      </c>
      <c r="AF9" s="4"/>
      <c r="AG9" s="4"/>
      <c r="AH9" s="164"/>
      <c r="AI9" s="4"/>
      <c r="AJ9" s="164"/>
      <c r="AK9" s="4"/>
      <c r="AL9" s="4"/>
      <c r="AM9" s="4"/>
      <c r="AN9" s="4"/>
      <c r="AO9" s="4"/>
      <c r="AP9" s="168"/>
      <c r="AQ9" s="4"/>
      <c r="AR9" s="165"/>
      <c r="AS9" s="166" t="e">
        <f t="shared" si="0"/>
        <v>#DIV/0!</v>
      </c>
      <c r="AT9" s="23"/>
      <c r="AU9" s="23"/>
      <c r="AV9" s="7" t="e">
        <f>VLOOKUP($AC9,デモテーブル[#All],3,FALSE)</f>
        <v>#N/A</v>
      </c>
      <c r="AW9" s="7" t="e">
        <f>VLOOKUP($AC9,デモテーブル[#All],4,FALSE)</f>
        <v>#N/A</v>
      </c>
      <c r="AX9" s="7" t="e">
        <f>VLOOKUP($AC9,デモテーブル[#All],5,FALSE)</f>
        <v>#N/A</v>
      </c>
      <c r="AY9" s="7" t="e">
        <f>VLOOKUP($AC9,デモテーブル[#All],6,FALSE)</f>
        <v>#N/A</v>
      </c>
      <c r="AZ9" s="7" t="e">
        <f>VLOOKUP($AC9,デモテーブル[#All],7,FALSE)</f>
        <v>#N/A</v>
      </c>
    </row>
    <row r="10" spans="1:52" ht="14.25" thickBot="1" x14ac:dyDescent="0.2">
      <c r="B10" s="19">
        <v>44661</v>
      </c>
      <c r="C10" s="151">
        <v>9</v>
      </c>
      <c r="D10" s="42" t="s">
        <v>146</v>
      </c>
      <c r="E10" t="s">
        <v>633</v>
      </c>
      <c r="F10" s="169" t="s">
        <v>634</v>
      </c>
      <c r="G10" s="153" t="s">
        <v>635</v>
      </c>
      <c r="H10" s="170" t="s">
        <v>636</v>
      </c>
      <c r="I10" s="170" t="s">
        <v>637</v>
      </c>
      <c r="J10" s="170" t="s">
        <v>638</v>
      </c>
      <c r="K10" s="170" t="s">
        <v>639</v>
      </c>
      <c r="L10" s="170" t="s">
        <v>640</v>
      </c>
      <c r="M10" s="170" t="s">
        <v>641</v>
      </c>
      <c r="N10" s="170" t="s">
        <v>642</v>
      </c>
      <c r="O10" s="170" t="s">
        <v>643</v>
      </c>
      <c r="P10" s="170" t="s">
        <v>644</v>
      </c>
      <c r="Q10" s="170" t="s">
        <v>645</v>
      </c>
      <c r="R10" s="170" t="s">
        <v>646</v>
      </c>
      <c r="S10" s="170" t="s">
        <v>647</v>
      </c>
      <c r="T10" s="170" t="s">
        <v>648</v>
      </c>
      <c r="U10" s="170" t="s">
        <v>649</v>
      </c>
      <c r="V10" s="170" t="s">
        <v>650</v>
      </c>
      <c r="W10" s="170" t="s">
        <v>651</v>
      </c>
      <c r="X10" s="170" t="s">
        <v>652</v>
      </c>
      <c r="Y10" s="170" t="s">
        <v>653</v>
      </c>
      <c r="Z10" s="53"/>
      <c r="AA10" s="53"/>
      <c r="AB10" s="155" t="s">
        <v>654</v>
      </c>
      <c r="AC10" s="156"/>
      <c r="AD10" s="155" t="e">
        <f>VLOOKUP($AC10,デモテーブル[#All],2,FALSE)</f>
        <v>#N/A</v>
      </c>
      <c r="AE10" s="155"/>
      <c r="AF10" s="155"/>
      <c r="AG10" s="155"/>
      <c r="AH10" s="157"/>
      <c r="AI10" s="155"/>
      <c r="AJ10" s="157"/>
      <c r="AK10" s="155"/>
      <c r="AL10" s="155"/>
      <c r="AM10" s="155"/>
      <c r="AN10" s="155"/>
      <c r="AO10" s="155"/>
      <c r="AP10" s="158"/>
      <c r="AQ10" s="155"/>
      <c r="AR10" s="159"/>
      <c r="AS10" s="160"/>
      <c r="AT10" s="24"/>
      <c r="AU10" s="24"/>
      <c r="AV10" s="155" t="e">
        <f>VLOOKUP($AC10,デモテーブル[#All],3,FALSE)</f>
        <v>#N/A</v>
      </c>
      <c r="AW10" s="155" t="e">
        <f>VLOOKUP($AC10,デモテーブル[#All],4,FALSE)</f>
        <v>#N/A</v>
      </c>
      <c r="AX10" s="155" t="e">
        <f>VLOOKUP($AC10,デモテーブル[#All],5,FALSE)</f>
        <v>#N/A</v>
      </c>
      <c r="AY10" s="155" t="e">
        <f>VLOOKUP($AC10,デモテーブル[#All],6,FALSE)</f>
        <v>#N/A</v>
      </c>
      <c r="AZ10" s="155" t="e">
        <f>VLOOKUP($AC10,デモテーブル[#All],7,FALSE)</f>
        <v>#N/A</v>
      </c>
    </row>
    <row r="11" spans="1:52" x14ac:dyDescent="0.15">
      <c r="B11" s="19">
        <v>44661</v>
      </c>
      <c r="C11" s="151">
        <v>10</v>
      </c>
      <c r="D11" s="42" t="s">
        <v>146</v>
      </c>
      <c r="E11" t="s">
        <v>633</v>
      </c>
      <c r="F11" s="11" t="s">
        <v>659</v>
      </c>
      <c r="G11" s="128"/>
      <c r="H11" s="7" t="s">
        <v>660</v>
      </c>
      <c r="I11" s="7">
        <v>1540</v>
      </c>
      <c r="J11" s="7" t="s">
        <v>14</v>
      </c>
      <c r="K11" s="126" t="s">
        <v>15</v>
      </c>
      <c r="L11" s="7">
        <v>1</v>
      </c>
      <c r="M11" s="7" t="s">
        <v>661</v>
      </c>
      <c r="N11" s="7">
        <v>5900</v>
      </c>
      <c r="O11" s="130" t="s">
        <v>662</v>
      </c>
      <c r="P11" s="7">
        <v>6358</v>
      </c>
      <c r="Q11" s="7" t="s">
        <v>662</v>
      </c>
      <c r="R11" s="7"/>
      <c r="S11" s="7"/>
      <c r="T11" s="7">
        <v>-11</v>
      </c>
      <c r="U11" s="7" t="s">
        <v>662</v>
      </c>
      <c r="V11" s="7">
        <v>6358</v>
      </c>
      <c r="W11" s="7" t="s">
        <v>663</v>
      </c>
      <c r="X11" s="7">
        <v>458</v>
      </c>
      <c r="Y11" s="7">
        <v>7.76</v>
      </c>
      <c r="Z11" s="13"/>
      <c r="AA11" s="13"/>
      <c r="AB11" s="127" t="str">
        <f t="shared" ref="AB11:AB49" si="2">H11</f>
        <v>国内株式</v>
      </c>
      <c r="AC11" s="127" t="str">
        <f t="shared" ref="AC11:AC49" si="3">TEXT(IF(I11="",J11,I11),"@")</f>
        <v>1540</v>
      </c>
      <c r="AD11" s="127" t="str">
        <f>VLOOKUP($AC11,デモテーブル[#All],2,FALSE)</f>
        <v>純金上場信託</v>
      </c>
      <c r="AE11" s="127" t="str">
        <f t="shared" ref="AE11:AR29" si="4">K11</f>
        <v>特定</v>
      </c>
      <c r="AF11" s="127">
        <f t="shared" si="4"/>
        <v>1</v>
      </c>
      <c r="AG11" s="127" t="str">
        <f t="shared" si="4"/>
        <v>株</v>
      </c>
      <c r="AH11" s="127">
        <f t="shared" si="4"/>
        <v>5900</v>
      </c>
      <c r="AI11" s="127" t="str">
        <f t="shared" si="4"/>
        <v>円</v>
      </c>
      <c r="AJ11" s="127">
        <f t="shared" si="4"/>
        <v>6358</v>
      </c>
      <c r="AK11" s="127" t="str">
        <f t="shared" si="4"/>
        <v>円</v>
      </c>
      <c r="AL11" s="127">
        <f t="shared" si="4"/>
        <v>0</v>
      </c>
      <c r="AM11" s="127">
        <f t="shared" si="4"/>
        <v>0</v>
      </c>
      <c r="AN11" s="127">
        <f t="shared" si="4"/>
        <v>-11</v>
      </c>
      <c r="AO11" s="127" t="str">
        <f t="shared" si="4"/>
        <v>円</v>
      </c>
      <c r="AP11" s="174">
        <f t="shared" si="4"/>
        <v>6358</v>
      </c>
      <c r="AQ11" s="127" t="str">
        <f t="shared" si="4"/>
        <v>-</v>
      </c>
      <c r="AR11" s="175">
        <f t="shared" si="4"/>
        <v>458</v>
      </c>
      <c r="AS11" s="176">
        <f t="shared" si="0"/>
        <v>7.7627118644067794E-2</v>
      </c>
      <c r="AT11" s="23"/>
      <c r="AU11" s="23"/>
      <c r="AV11" s="127" t="str">
        <f>VLOOKUP($AC11,デモテーブル[#All],3,FALSE)</f>
        <v>3貴金属･ｺﾓ・仮通</v>
      </c>
      <c r="AW11" s="127" t="str">
        <f>VLOOKUP($AC11,デモテーブル[#All],4,FALSE)</f>
        <v>3貴金属</v>
      </c>
      <c r="AX11" s="127" t="str">
        <f>VLOOKUP($AC11,デモテーブル[#All],5,FALSE)</f>
        <v>ゴールド</v>
      </c>
      <c r="AY11" s="127" t="str">
        <f>VLOOKUP($AC11,デモテーブル[#All],6,FALSE)</f>
        <v>国内・ゴールド</v>
      </c>
      <c r="AZ11" s="127" t="str">
        <f>VLOOKUP($AC11,デモテーブル[#All],7,FALSE)</f>
        <v>01 日本円</v>
      </c>
    </row>
    <row r="12" spans="1:52" x14ac:dyDescent="0.15">
      <c r="B12" s="19">
        <v>44661</v>
      </c>
      <c r="C12" s="151">
        <v>11</v>
      </c>
      <c r="D12" s="42" t="s">
        <v>146</v>
      </c>
      <c r="E12" t="s">
        <v>633</v>
      </c>
      <c r="F12" s="11" t="s">
        <v>664</v>
      </c>
      <c r="H12" s="7" t="s">
        <v>660</v>
      </c>
      <c r="I12" s="7">
        <v>1540</v>
      </c>
      <c r="J12" s="7" t="s">
        <v>14</v>
      </c>
      <c r="K12" s="7" t="s">
        <v>665</v>
      </c>
      <c r="L12" s="7">
        <v>20</v>
      </c>
      <c r="M12" s="7" t="s">
        <v>661</v>
      </c>
      <c r="N12" s="7">
        <v>5954</v>
      </c>
      <c r="O12" s="7" t="s">
        <v>662</v>
      </c>
      <c r="P12" s="7">
        <v>6358</v>
      </c>
      <c r="Q12" s="7" t="s">
        <v>662</v>
      </c>
      <c r="R12" s="7"/>
      <c r="S12" s="7"/>
      <c r="T12" s="7">
        <v>-11</v>
      </c>
      <c r="U12" s="7" t="s">
        <v>662</v>
      </c>
      <c r="V12" s="7">
        <v>127160</v>
      </c>
      <c r="W12" s="7" t="s">
        <v>663</v>
      </c>
      <c r="X12" s="7">
        <v>8080</v>
      </c>
      <c r="Y12" s="7">
        <v>6.78</v>
      </c>
      <c r="Z12" s="13"/>
      <c r="AA12" s="13"/>
      <c r="AB12" s="127" t="str">
        <f t="shared" si="2"/>
        <v>国内株式</v>
      </c>
      <c r="AC12" s="127" t="str">
        <f t="shared" si="3"/>
        <v>1540</v>
      </c>
      <c r="AD12" s="127" t="str">
        <f>VLOOKUP($AC12,デモテーブル[#All],2,FALSE)</f>
        <v>純金上場信託</v>
      </c>
      <c r="AE12" s="127" t="str">
        <f t="shared" si="4"/>
        <v>NISA</v>
      </c>
      <c r="AF12" s="127">
        <f t="shared" si="4"/>
        <v>20</v>
      </c>
      <c r="AG12" s="127" t="str">
        <f t="shared" si="4"/>
        <v>株</v>
      </c>
      <c r="AH12" s="127">
        <f t="shared" si="4"/>
        <v>5954</v>
      </c>
      <c r="AI12" s="127" t="str">
        <f t="shared" si="4"/>
        <v>円</v>
      </c>
      <c r="AJ12" s="127">
        <f t="shared" si="4"/>
        <v>6358</v>
      </c>
      <c r="AK12" s="127" t="str">
        <f t="shared" si="4"/>
        <v>円</v>
      </c>
      <c r="AL12" s="127">
        <f t="shared" si="4"/>
        <v>0</v>
      </c>
      <c r="AM12" s="127">
        <f t="shared" si="4"/>
        <v>0</v>
      </c>
      <c r="AN12" s="127">
        <f t="shared" si="4"/>
        <v>-11</v>
      </c>
      <c r="AO12" s="127" t="str">
        <f t="shared" si="4"/>
        <v>円</v>
      </c>
      <c r="AP12" s="174">
        <f t="shared" si="4"/>
        <v>127160</v>
      </c>
      <c r="AQ12" s="127" t="str">
        <f t="shared" si="4"/>
        <v>-</v>
      </c>
      <c r="AR12" s="175">
        <f t="shared" si="4"/>
        <v>8080</v>
      </c>
      <c r="AS12" s="176">
        <f t="shared" si="0"/>
        <v>6.7853543836076585E-2</v>
      </c>
      <c r="AT12" s="23"/>
      <c r="AU12" s="23"/>
      <c r="AV12" s="127" t="str">
        <f>VLOOKUP($AC12,デモテーブル[#All],3,FALSE)</f>
        <v>3貴金属･ｺﾓ・仮通</v>
      </c>
      <c r="AW12" s="127" t="str">
        <f>VLOOKUP($AC12,デモテーブル[#All],4,FALSE)</f>
        <v>3貴金属</v>
      </c>
      <c r="AX12" s="127" t="str">
        <f>VLOOKUP($AC12,デモテーブル[#All],5,FALSE)</f>
        <v>ゴールド</v>
      </c>
      <c r="AY12" s="127" t="str">
        <f>VLOOKUP($AC12,デモテーブル[#All],6,FALSE)</f>
        <v>国内・ゴールド</v>
      </c>
      <c r="AZ12" s="127" t="str">
        <f>VLOOKUP($AC12,デモテーブル[#All],7,FALSE)</f>
        <v>01 日本円</v>
      </c>
    </row>
    <row r="13" spans="1:52" x14ac:dyDescent="0.15">
      <c r="B13" s="19">
        <v>44661</v>
      </c>
      <c r="C13" s="151">
        <v>12</v>
      </c>
      <c r="D13" s="42" t="s">
        <v>146</v>
      </c>
      <c r="E13" t="s">
        <v>633</v>
      </c>
      <c r="H13" s="7" t="s">
        <v>660</v>
      </c>
      <c r="I13" s="7">
        <v>1541</v>
      </c>
      <c r="J13" s="7" t="s">
        <v>16</v>
      </c>
      <c r="K13" s="7" t="s">
        <v>15</v>
      </c>
      <c r="L13" s="7">
        <v>6</v>
      </c>
      <c r="M13" s="7" t="s">
        <v>661</v>
      </c>
      <c r="N13" s="7">
        <v>3270</v>
      </c>
      <c r="O13" s="7" t="s">
        <v>662</v>
      </c>
      <c r="P13" s="7">
        <v>3560</v>
      </c>
      <c r="Q13" s="7" t="s">
        <v>662</v>
      </c>
      <c r="R13" s="7"/>
      <c r="S13" s="7"/>
      <c r="T13" s="7">
        <v>45</v>
      </c>
      <c r="U13" s="7" t="s">
        <v>662</v>
      </c>
      <c r="V13" s="7">
        <v>21360</v>
      </c>
      <c r="W13" s="7" t="s">
        <v>663</v>
      </c>
      <c r="X13" s="7">
        <v>1740</v>
      </c>
      <c r="Y13" s="7">
        <v>8.86</v>
      </c>
      <c r="Z13" s="13"/>
      <c r="AA13" s="13"/>
      <c r="AB13" s="127" t="str">
        <f t="shared" si="2"/>
        <v>国内株式</v>
      </c>
      <c r="AC13" s="127" t="str">
        <f t="shared" si="3"/>
        <v>1541</v>
      </c>
      <c r="AD13" s="127" t="str">
        <f>VLOOKUP($AC13,デモテーブル[#All],2,FALSE)</f>
        <v>純プラチナ上場信託</v>
      </c>
      <c r="AE13" s="127" t="str">
        <f t="shared" si="4"/>
        <v>特定</v>
      </c>
      <c r="AF13" s="127">
        <f t="shared" si="4"/>
        <v>6</v>
      </c>
      <c r="AG13" s="127" t="str">
        <f t="shared" si="4"/>
        <v>株</v>
      </c>
      <c r="AH13" s="127">
        <f t="shared" si="4"/>
        <v>3270</v>
      </c>
      <c r="AI13" s="127" t="str">
        <f t="shared" si="4"/>
        <v>円</v>
      </c>
      <c r="AJ13" s="127">
        <f t="shared" si="4"/>
        <v>3560</v>
      </c>
      <c r="AK13" s="127" t="str">
        <f t="shared" si="4"/>
        <v>円</v>
      </c>
      <c r="AL13" s="127">
        <f t="shared" si="4"/>
        <v>0</v>
      </c>
      <c r="AM13" s="127">
        <f t="shared" si="4"/>
        <v>0</v>
      </c>
      <c r="AN13" s="127">
        <f t="shared" si="4"/>
        <v>45</v>
      </c>
      <c r="AO13" s="127" t="str">
        <f t="shared" si="4"/>
        <v>円</v>
      </c>
      <c r="AP13" s="174">
        <f t="shared" si="4"/>
        <v>21360</v>
      </c>
      <c r="AQ13" s="127" t="str">
        <f t="shared" si="4"/>
        <v>-</v>
      </c>
      <c r="AR13" s="175">
        <f t="shared" si="4"/>
        <v>1740</v>
      </c>
      <c r="AS13" s="176">
        <f t="shared" si="0"/>
        <v>8.8685015290519878E-2</v>
      </c>
      <c r="AT13" s="23"/>
      <c r="AU13" s="23"/>
      <c r="AV13" s="127" t="str">
        <f>VLOOKUP($AC13,デモテーブル[#All],3,FALSE)</f>
        <v>3貴金属･ｺﾓ・仮通</v>
      </c>
      <c r="AW13" s="127" t="str">
        <f>VLOOKUP($AC13,デモテーブル[#All],4,FALSE)</f>
        <v>3貴金属</v>
      </c>
      <c r="AX13" s="127" t="str">
        <f>VLOOKUP($AC13,デモテーブル[#All],5,FALSE)</f>
        <v>プラチナ</v>
      </c>
      <c r="AY13" s="127" t="str">
        <f>VLOOKUP($AC13,デモテーブル[#All],6,FALSE)</f>
        <v>国内・プラチナ</v>
      </c>
      <c r="AZ13" s="127" t="str">
        <f>VLOOKUP($AC13,デモテーブル[#All],7,FALSE)</f>
        <v>01 日本円</v>
      </c>
    </row>
    <row r="14" spans="1:52" x14ac:dyDescent="0.15">
      <c r="B14" s="19">
        <v>44661</v>
      </c>
      <c r="C14" s="151">
        <v>13</v>
      </c>
      <c r="D14" s="42" t="s">
        <v>146</v>
      </c>
      <c r="E14" t="s">
        <v>633</v>
      </c>
      <c r="G14" s="177"/>
      <c r="H14" s="7" t="s">
        <v>660</v>
      </c>
      <c r="I14" s="7">
        <v>1615</v>
      </c>
      <c r="J14" s="7" t="s">
        <v>66</v>
      </c>
      <c r="K14" s="7" t="s">
        <v>15</v>
      </c>
      <c r="L14" s="7">
        <v>600</v>
      </c>
      <c r="M14" s="7" t="s">
        <v>661</v>
      </c>
      <c r="N14" s="7">
        <v>168</v>
      </c>
      <c r="O14" s="7" t="s">
        <v>662</v>
      </c>
      <c r="P14" s="7">
        <v>164.5</v>
      </c>
      <c r="Q14" s="7" t="s">
        <v>662</v>
      </c>
      <c r="R14" s="7"/>
      <c r="S14" s="7"/>
      <c r="T14" s="7">
        <v>3.1</v>
      </c>
      <c r="U14" s="7" t="s">
        <v>662</v>
      </c>
      <c r="V14" s="7">
        <v>98700</v>
      </c>
      <c r="W14" s="7" t="s">
        <v>663</v>
      </c>
      <c r="X14" s="7">
        <v>-2100</v>
      </c>
      <c r="Y14" s="7">
        <v>-2.08</v>
      </c>
      <c r="Z14" s="13"/>
      <c r="AA14" s="13"/>
      <c r="AB14" s="127" t="str">
        <f t="shared" si="2"/>
        <v>国内株式</v>
      </c>
      <c r="AC14" s="127" t="str">
        <f t="shared" si="3"/>
        <v>1615</v>
      </c>
      <c r="AD14" s="127" t="str">
        <f>VLOOKUP($AC14,デモテーブル[#All],2,FALSE)</f>
        <v>ＮＦ銀行業</v>
      </c>
      <c r="AE14" s="127" t="str">
        <f t="shared" si="4"/>
        <v>特定</v>
      </c>
      <c r="AF14" s="127">
        <f t="shared" si="4"/>
        <v>600</v>
      </c>
      <c r="AG14" s="127" t="str">
        <f t="shared" si="4"/>
        <v>株</v>
      </c>
      <c r="AH14" s="127">
        <f t="shared" si="4"/>
        <v>168</v>
      </c>
      <c r="AI14" s="127" t="str">
        <f t="shared" si="4"/>
        <v>円</v>
      </c>
      <c r="AJ14" s="127">
        <f t="shared" si="4"/>
        <v>164.5</v>
      </c>
      <c r="AK14" s="127" t="str">
        <f t="shared" si="4"/>
        <v>円</v>
      </c>
      <c r="AL14" s="127">
        <f t="shared" si="4"/>
        <v>0</v>
      </c>
      <c r="AM14" s="127">
        <f t="shared" si="4"/>
        <v>0</v>
      </c>
      <c r="AN14" s="127">
        <f t="shared" si="4"/>
        <v>3.1</v>
      </c>
      <c r="AO14" s="127" t="str">
        <f t="shared" si="4"/>
        <v>円</v>
      </c>
      <c r="AP14" s="174">
        <f t="shared" si="4"/>
        <v>98700</v>
      </c>
      <c r="AQ14" s="127" t="str">
        <f t="shared" si="4"/>
        <v>-</v>
      </c>
      <c r="AR14" s="175">
        <f t="shared" si="4"/>
        <v>-2100</v>
      </c>
      <c r="AS14" s="176">
        <f t="shared" si="0"/>
        <v>-2.0833333333333332E-2</v>
      </c>
      <c r="AT14" s="23"/>
      <c r="AU14" s="23"/>
      <c r="AV14" s="127" t="str">
        <f>VLOOKUP($AC14,デモテーブル[#All],3,FALSE)</f>
        <v>1株式・投信等</v>
      </c>
      <c r="AW14" s="127" t="str">
        <f>VLOOKUP($AC14,デモテーブル[#All],4,FALSE)</f>
        <v>1株式</v>
      </c>
      <c r="AX14" s="127" t="str">
        <f>VLOOKUP($AC14,デモテーブル[#All],5,FALSE)</f>
        <v>金融</v>
      </c>
      <c r="AY14" s="127" t="str">
        <f>VLOOKUP($AC14,デモテーブル[#All],6,FALSE)</f>
        <v>銀行業</v>
      </c>
      <c r="AZ14" s="127" t="str">
        <f>VLOOKUP($AC14,デモテーブル[#All],7,FALSE)</f>
        <v>01 日本円</v>
      </c>
    </row>
    <row r="15" spans="1:52" x14ac:dyDescent="0.15">
      <c r="B15" s="19">
        <v>44661</v>
      </c>
      <c r="C15" s="151">
        <v>14</v>
      </c>
      <c r="D15" s="42" t="s">
        <v>146</v>
      </c>
      <c r="E15" t="s">
        <v>633</v>
      </c>
      <c r="H15" s="7" t="s">
        <v>660</v>
      </c>
      <c r="I15" s="7">
        <v>1659</v>
      </c>
      <c r="J15" s="7" t="s">
        <v>17</v>
      </c>
      <c r="K15" s="7" t="s">
        <v>15</v>
      </c>
      <c r="L15" s="7">
        <v>100</v>
      </c>
      <c r="M15" s="7" t="s">
        <v>661</v>
      </c>
      <c r="N15" s="7">
        <v>1456.97</v>
      </c>
      <c r="O15" s="7" t="s">
        <v>662</v>
      </c>
      <c r="P15" s="7">
        <v>2621</v>
      </c>
      <c r="Q15" s="7" t="s">
        <v>662</v>
      </c>
      <c r="R15" s="7"/>
      <c r="S15" s="7"/>
      <c r="T15" s="7">
        <v>6</v>
      </c>
      <c r="U15" s="7" t="s">
        <v>662</v>
      </c>
      <c r="V15" s="7">
        <v>262100</v>
      </c>
      <c r="W15" s="7" t="s">
        <v>663</v>
      </c>
      <c r="X15" s="7">
        <v>116403</v>
      </c>
      <c r="Y15" s="7">
        <v>79.89</v>
      </c>
      <c r="Z15" s="13"/>
      <c r="AA15" s="13"/>
      <c r="AB15" s="127" t="str">
        <f t="shared" si="2"/>
        <v>国内株式</v>
      </c>
      <c r="AC15" s="127" t="str">
        <f t="shared" si="3"/>
        <v>1659</v>
      </c>
      <c r="AD15" s="127" t="str">
        <f>VLOOKUP($AC15,デモテーブル[#All],2,FALSE)</f>
        <v>ＩＳ米国リートＥＴＦ</v>
      </c>
      <c r="AE15" s="127" t="str">
        <f t="shared" si="4"/>
        <v>特定</v>
      </c>
      <c r="AF15" s="127">
        <f t="shared" si="4"/>
        <v>100</v>
      </c>
      <c r="AG15" s="127" t="str">
        <f t="shared" si="4"/>
        <v>株</v>
      </c>
      <c r="AH15" s="127">
        <f t="shared" si="4"/>
        <v>1456.97</v>
      </c>
      <c r="AI15" s="127" t="str">
        <f t="shared" si="4"/>
        <v>円</v>
      </c>
      <c r="AJ15" s="127">
        <f t="shared" si="4"/>
        <v>2621</v>
      </c>
      <c r="AK15" s="127" t="str">
        <f t="shared" si="4"/>
        <v>円</v>
      </c>
      <c r="AL15" s="127">
        <f t="shared" si="4"/>
        <v>0</v>
      </c>
      <c r="AM15" s="127">
        <f t="shared" si="4"/>
        <v>0</v>
      </c>
      <c r="AN15" s="127">
        <f t="shared" si="4"/>
        <v>6</v>
      </c>
      <c r="AO15" s="127" t="str">
        <f t="shared" si="4"/>
        <v>円</v>
      </c>
      <c r="AP15" s="174">
        <f t="shared" si="4"/>
        <v>262100</v>
      </c>
      <c r="AQ15" s="127" t="str">
        <f t="shared" si="4"/>
        <v>-</v>
      </c>
      <c r="AR15" s="175">
        <f t="shared" si="4"/>
        <v>116403</v>
      </c>
      <c r="AS15" s="176">
        <f t="shared" si="0"/>
        <v>0.79893889373151128</v>
      </c>
      <c r="AT15" s="23"/>
      <c r="AU15" s="23"/>
      <c r="AV15" s="127" t="str">
        <f>VLOOKUP($AC15,デモテーブル[#All],3,FALSE)</f>
        <v>1株式・投信等</v>
      </c>
      <c r="AW15" s="127" t="str">
        <f>VLOOKUP($AC15,デモテーブル[#All],4,FALSE)</f>
        <v>1株式</v>
      </c>
      <c r="AX15" s="127" t="str">
        <f>VLOOKUP($AC15,デモテーブル[#All],5,FALSE)</f>
        <v>不動産</v>
      </c>
      <c r="AY15" s="127" t="str">
        <f>VLOOKUP($AC15,デモテーブル[#All],6,FALSE)</f>
        <v>米国・リート</v>
      </c>
      <c r="AZ15" s="127" t="str">
        <f>VLOOKUP($AC15,デモテーブル[#All],7,FALSE)</f>
        <v>01 日本円</v>
      </c>
    </row>
    <row r="16" spans="1:52" x14ac:dyDescent="0.15">
      <c r="B16" s="19">
        <v>44661</v>
      </c>
      <c r="C16" s="151">
        <v>15</v>
      </c>
      <c r="D16" s="42" t="s">
        <v>146</v>
      </c>
      <c r="E16" t="s">
        <v>633</v>
      </c>
      <c r="H16" s="7" t="s">
        <v>660</v>
      </c>
      <c r="I16" s="7">
        <v>1659</v>
      </c>
      <c r="J16" s="7" t="s">
        <v>17</v>
      </c>
      <c r="K16" s="7" t="s">
        <v>665</v>
      </c>
      <c r="L16" s="7">
        <v>1</v>
      </c>
      <c r="M16" s="7" t="s">
        <v>661</v>
      </c>
      <c r="N16" s="7">
        <v>1454</v>
      </c>
      <c r="O16" s="7" t="s">
        <v>662</v>
      </c>
      <c r="P16" s="7">
        <v>2621</v>
      </c>
      <c r="Q16" s="7" t="s">
        <v>662</v>
      </c>
      <c r="R16" s="7"/>
      <c r="S16" s="7"/>
      <c r="T16" s="7">
        <v>6</v>
      </c>
      <c r="U16" s="7" t="s">
        <v>662</v>
      </c>
      <c r="V16" s="7">
        <v>2621</v>
      </c>
      <c r="W16" s="7" t="s">
        <v>663</v>
      </c>
      <c r="X16" s="7">
        <v>1167</v>
      </c>
      <c r="Y16" s="7">
        <v>80.260000000000005</v>
      </c>
      <c r="Z16" s="13"/>
      <c r="AA16" s="13"/>
      <c r="AB16" s="127" t="str">
        <f t="shared" si="2"/>
        <v>国内株式</v>
      </c>
      <c r="AC16" s="127" t="str">
        <f t="shared" si="3"/>
        <v>1659</v>
      </c>
      <c r="AD16" s="127" t="str">
        <f>VLOOKUP($AC16,デモテーブル[#All],2,FALSE)</f>
        <v>ＩＳ米国リートＥＴＦ</v>
      </c>
      <c r="AE16" s="127" t="str">
        <f t="shared" si="4"/>
        <v>NISA</v>
      </c>
      <c r="AF16" s="127">
        <f t="shared" si="4"/>
        <v>1</v>
      </c>
      <c r="AG16" s="127" t="str">
        <f t="shared" si="4"/>
        <v>株</v>
      </c>
      <c r="AH16" s="127">
        <f t="shared" si="4"/>
        <v>1454</v>
      </c>
      <c r="AI16" s="127" t="str">
        <f t="shared" si="4"/>
        <v>円</v>
      </c>
      <c r="AJ16" s="127">
        <f t="shared" si="4"/>
        <v>2621</v>
      </c>
      <c r="AK16" s="127" t="str">
        <f t="shared" si="4"/>
        <v>円</v>
      </c>
      <c r="AL16" s="127">
        <f t="shared" si="4"/>
        <v>0</v>
      </c>
      <c r="AM16" s="127">
        <f t="shared" si="4"/>
        <v>0</v>
      </c>
      <c r="AN16" s="127">
        <f t="shared" si="4"/>
        <v>6</v>
      </c>
      <c r="AO16" s="127" t="str">
        <f t="shared" si="4"/>
        <v>円</v>
      </c>
      <c r="AP16" s="174">
        <f t="shared" si="4"/>
        <v>2621</v>
      </c>
      <c r="AQ16" s="127" t="str">
        <f t="shared" si="4"/>
        <v>-</v>
      </c>
      <c r="AR16" s="175">
        <f t="shared" si="4"/>
        <v>1167</v>
      </c>
      <c r="AS16" s="176">
        <f t="shared" si="0"/>
        <v>0.80261348005502064</v>
      </c>
      <c r="AT16" s="23"/>
      <c r="AU16" s="23"/>
      <c r="AV16" s="127" t="str">
        <f>VLOOKUP($AC16,デモテーブル[#All],3,FALSE)</f>
        <v>1株式・投信等</v>
      </c>
      <c r="AW16" s="127" t="str">
        <f>VLOOKUP($AC16,デモテーブル[#All],4,FALSE)</f>
        <v>1株式</v>
      </c>
      <c r="AX16" s="127" t="str">
        <f>VLOOKUP($AC16,デモテーブル[#All],5,FALSE)</f>
        <v>不動産</v>
      </c>
      <c r="AY16" s="127" t="str">
        <f>VLOOKUP($AC16,デモテーブル[#All],6,FALSE)</f>
        <v>米国・リート</v>
      </c>
      <c r="AZ16" s="127" t="str">
        <f>VLOOKUP($AC16,デモテーブル[#All],7,FALSE)</f>
        <v>01 日本円</v>
      </c>
    </row>
    <row r="17" spans="2:52" x14ac:dyDescent="0.15">
      <c r="B17" s="19">
        <v>44661</v>
      </c>
      <c r="C17" s="151">
        <v>16</v>
      </c>
      <c r="D17" s="42" t="s">
        <v>146</v>
      </c>
      <c r="E17" t="s">
        <v>633</v>
      </c>
      <c r="H17" s="7" t="s">
        <v>660</v>
      </c>
      <c r="I17" s="7">
        <v>1678</v>
      </c>
      <c r="J17" s="7" t="s">
        <v>666</v>
      </c>
      <c r="K17" s="7" t="s">
        <v>665</v>
      </c>
      <c r="L17" s="7">
        <v>100</v>
      </c>
      <c r="M17" s="7" t="s">
        <v>661</v>
      </c>
      <c r="N17" s="7">
        <v>247.8</v>
      </c>
      <c r="O17" s="7" t="s">
        <v>662</v>
      </c>
      <c r="P17" s="7">
        <v>235.3</v>
      </c>
      <c r="Q17" s="7" t="s">
        <v>662</v>
      </c>
      <c r="R17" s="7"/>
      <c r="S17" s="7"/>
      <c r="T17" s="7">
        <v>7.5</v>
      </c>
      <c r="U17" s="7" t="s">
        <v>662</v>
      </c>
      <c r="V17" s="7">
        <v>23530</v>
      </c>
      <c r="W17" s="7" t="s">
        <v>663</v>
      </c>
      <c r="X17" s="7">
        <v>-1250</v>
      </c>
      <c r="Y17" s="7">
        <v>-5.04</v>
      </c>
      <c r="Z17" s="13"/>
      <c r="AA17" s="13"/>
      <c r="AB17" s="127" t="str">
        <f t="shared" si="2"/>
        <v>国内株式</v>
      </c>
      <c r="AC17" s="127" t="str">
        <f t="shared" si="3"/>
        <v>1678</v>
      </c>
      <c r="AD17" s="127" t="str">
        <f>VLOOKUP($AC17,デモテーブル[#All],2,FALSE)</f>
        <v>ＮＥＸＴ　ＦＵＮＤＳ　インド株式指数・Ｎｉｆｔｙ　５０連動型上場投信</v>
      </c>
      <c r="AE17" s="127" t="str">
        <f t="shared" si="4"/>
        <v>NISA</v>
      </c>
      <c r="AF17" s="127">
        <f t="shared" si="4"/>
        <v>100</v>
      </c>
      <c r="AG17" s="127" t="str">
        <f t="shared" si="4"/>
        <v>株</v>
      </c>
      <c r="AH17" s="127">
        <f t="shared" si="4"/>
        <v>247.8</v>
      </c>
      <c r="AI17" s="127" t="str">
        <f t="shared" si="4"/>
        <v>円</v>
      </c>
      <c r="AJ17" s="127">
        <f t="shared" si="4"/>
        <v>235.3</v>
      </c>
      <c r="AK17" s="127" t="str">
        <f t="shared" si="4"/>
        <v>円</v>
      </c>
      <c r="AL17" s="127">
        <f t="shared" si="4"/>
        <v>0</v>
      </c>
      <c r="AM17" s="127">
        <f t="shared" si="4"/>
        <v>0</v>
      </c>
      <c r="AN17" s="127">
        <f t="shared" si="4"/>
        <v>7.5</v>
      </c>
      <c r="AO17" s="127" t="str">
        <f t="shared" si="4"/>
        <v>円</v>
      </c>
      <c r="AP17" s="174">
        <f t="shared" si="4"/>
        <v>23530</v>
      </c>
      <c r="AQ17" s="127" t="str">
        <f t="shared" si="4"/>
        <v>-</v>
      </c>
      <c r="AR17" s="175">
        <f t="shared" si="4"/>
        <v>-1250</v>
      </c>
      <c r="AS17" s="176">
        <f t="shared" si="0"/>
        <v>-5.0443906376109765E-2</v>
      </c>
      <c r="AT17" s="23"/>
      <c r="AU17" s="23"/>
      <c r="AV17" s="127" t="str">
        <f>VLOOKUP($AC17,デモテーブル[#All],3,FALSE)</f>
        <v>1株式・投信等</v>
      </c>
      <c r="AW17" s="127" t="str">
        <f>VLOOKUP($AC17,デモテーブル[#All],4,FALSE)</f>
        <v>1株式</v>
      </c>
      <c r="AX17" s="127" t="str">
        <f>VLOOKUP($AC17,デモテーブル[#All],5,FALSE)</f>
        <v>新興国</v>
      </c>
      <c r="AY17" s="127" t="str">
        <f>VLOOKUP($AC17,デモテーブル[#All],6,FALSE)</f>
        <v>インド</v>
      </c>
      <c r="AZ17" s="127" t="str">
        <f>VLOOKUP($AC17,デモテーブル[#All],7,FALSE)</f>
        <v>01 日本円</v>
      </c>
    </row>
    <row r="18" spans="2:52" x14ac:dyDescent="0.15">
      <c r="B18" s="19">
        <v>44661</v>
      </c>
      <c r="C18" s="151">
        <v>17</v>
      </c>
      <c r="D18" s="42" t="s">
        <v>146</v>
      </c>
      <c r="E18" t="s">
        <v>633</v>
      </c>
      <c r="H18" s="7" t="s">
        <v>660</v>
      </c>
      <c r="I18" s="7">
        <v>9142</v>
      </c>
      <c r="J18" s="7" t="s">
        <v>18</v>
      </c>
      <c r="K18" s="7" t="s">
        <v>665</v>
      </c>
      <c r="L18" s="7">
        <v>100</v>
      </c>
      <c r="M18" s="7" t="s">
        <v>661</v>
      </c>
      <c r="N18" s="7">
        <v>2137</v>
      </c>
      <c r="O18" s="7" t="s">
        <v>662</v>
      </c>
      <c r="P18" s="7">
        <v>2385</v>
      </c>
      <c r="Q18" s="7" t="s">
        <v>662</v>
      </c>
      <c r="R18" s="7"/>
      <c r="S18" s="7"/>
      <c r="T18" s="7">
        <v>53</v>
      </c>
      <c r="U18" s="7" t="s">
        <v>662</v>
      </c>
      <c r="V18" s="7">
        <v>238500</v>
      </c>
      <c r="W18" s="7" t="s">
        <v>663</v>
      </c>
      <c r="X18" s="7">
        <v>24800</v>
      </c>
      <c r="Y18" s="7">
        <v>11.6</v>
      </c>
      <c r="Z18" s="13"/>
      <c r="AA18" s="13"/>
      <c r="AB18" s="127" t="str">
        <f t="shared" si="2"/>
        <v>国内株式</v>
      </c>
      <c r="AC18" s="127" t="str">
        <f t="shared" si="3"/>
        <v>9142</v>
      </c>
      <c r="AD18" s="127" t="str">
        <f>VLOOKUP($AC18,デモテーブル[#All],2,FALSE)</f>
        <v>九州旅客鉄道</v>
      </c>
      <c r="AE18" s="127" t="str">
        <f t="shared" si="4"/>
        <v>NISA</v>
      </c>
      <c r="AF18" s="127">
        <f t="shared" si="4"/>
        <v>100</v>
      </c>
      <c r="AG18" s="127" t="str">
        <f t="shared" si="4"/>
        <v>株</v>
      </c>
      <c r="AH18" s="127">
        <f t="shared" si="4"/>
        <v>2137</v>
      </c>
      <c r="AI18" s="127" t="str">
        <f t="shared" si="4"/>
        <v>円</v>
      </c>
      <c r="AJ18" s="127">
        <f t="shared" si="4"/>
        <v>2385</v>
      </c>
      <c r="AK18" s="127" t="str">
        <f t="shared" si="4"/>
        <v>円</v>
      </c>
      <c r="AL18" s="127">
        <f t="shared" si="4"/>
        <v>0</v>
      </c>
      <c r="AM18" s="127">
        <f t="shared" si="4"/>
        <v>0</v>
      </c>
      <c r="AN18" s="127">
        <f t="shared" si="4"/>
        <v>53</v>
      </c>
      <c r="AO18" s="127" t="str">
        <f t="shared" si="4"/>
        <v>円</v>
      </c>
      <c r="AP18" s="174">
        <f t="shared" si="4"/>
        <v>238500</v>
      </c>
      <c r="AQ18" s="127" t="str">
        <f t="shared" si="4"/>
        <v>-</v>
      </c>
      <c r="AR18" s="175">
        <f t="shared" si="4"/>
        <v>24800</v>
      </c>
      <c r="AS18" s="176">
        <f t="shared" si="0"/>
        <v>0.11605053813757604</v>
      </c>
      <c r="AT18" s="23"/>
      <c r="AU18" s="23"/>
      <c r="AV18" s="127" t="str">
        <f>VLOOKUP($AC18,デモテーブル[#All],3,FALSE)</f>
        <v>1株式・投信等</v>
      </c>
      <c r="AW18" s="127" t="str">
        <f>VLOOKUP($AC18,デモテーブル[#All],4,FALSE)</f>
        <v>1株式</v>
      </c>
      <c r="AX18" s="127" t="str">
        <f>VLOOKUP($AC18,デモテーブル[#All],5,FALSE)</f>
        <v>観光</v>
      </c>
      <c r="AY18" s="127" t="str">
        <f>VLOOKUP($AC18,デモテーブル[#All],6,FALSE)</f>
        <v>鉄道</v>
      </c>
      <c r="AZ18" s="127" t="str">
        <f>VLOOKUP($AC18,デモテーブル[#All],7,FALSE)</f>
        <v>01 日本円</v>
      </c>
    </row>
    <row r="19" spans="2:52" x14ac:dyDescent="0.15">
      <c r="B19" s="19">
        <v>44661</v>
      </c>
      <c r="C19" s="151">
        <v>18</v>
      </c>
      <c r="D19" s="42" t="s">
        <v>146</v>
      </c>
      <c r="E19" t="s">
        <v>633</v>
      </c>
      <c r="H19" s="7" t="s">
        <v>660</v>
      </c>
      <c r="I19" s="7">
        <v>9202</v>
      </c>
      <c r="J19" s="7" t="s">
        <v>19</v>
      </c>
      <c r="K19" s="7" t="s">
        <v>665</v>
      </c>
      <c r="L19" s="7">
        <v>100</v>
      </c>
      <c r="M19" s="7" t="s">
        <v>661</v>
      </c>
      <c r="N19" s="7">
        <v>2191</v>
      </c>
      <c r="O19" s="7" t="s">
        <v>662</v>
      </c>
      <c r="P19" s="7">
        <v>2370.5</v>
      </c>
      <c r="Q19" s="7" t="s">
        <v>662</v>
      </c>
      <c r="R19" s="7"/>
      <c r="S19" s="7"/>
      <c r="T19" s="7">
        <v>41</v>
      </c>
      <c r="U19" s="7" t="s">
        <v>662</v>
      </c>
      <c r="V19" s="7">
        <v>237050</v>
      </c>
      <c r="W19" s="7" t="s">
        <v>663</v>
      </c>
      <c r="X19" s="7">
        <v>17950</v>
      </c>
      <c r="Y19" s="7">
        <v>8.19</v>
      </c>
      <c r="Z19" s="13"/>
      <c r="AA19" s="13"/>
      <c r="AB19" s="127" t="str">
        <f t="shared" si="2"/>
        <v>国内株式</v>
      </c>
      <c r="AC19" s="127" t="str">
        <f t="shared" si="3"/>
        <v>9202</v>
      </c>
      <c r="AD19" s="127" t="str">
        <f>VLOOKUP($AC19,デモテーブル[#All],2,FALSE)</f>
        <v>ＡＮＡホールディングス</v>
      </c>
      <c r="AE19" s="127" t="str">
        <f t="shared" si="4"/>
        <v>NISA</v>
      </c>
      <c r="AF19" s="127">
        <f t="shared" si="4"/>
        <v>100</v>
      </c>
      <c r="AG19" s="127" t="str">
        <f t="shared" si="4"/>
        <v>株</v>
      </c>
      <c r="AH19" s="127">
        <f t="shared" si="4"/>
        <v>2191</v>
      </c>
      <c r="AI19" s="127" t="str">
        <f t="shared" si="4"/>
        <v>円</v>
      </c>
      <c r="AJ19" s="127">
        <f t="shared" si="4"/>
        <v>2370.5</v>
      </c>
      <c r="AK19" s="127" t="str">
        <f t="shared" si="4"/>
        <v>円</v>
      </c>
      <c r="AL19" s="127">
        <f t="shared" si="4"/>
        <v>0</v>
      </c>
      <c r="AM19" s="127">
        <f t="shared" si="4"/>
        <v>0</v>
      </c>
      <c r="AN19" s="127">
        <f t="shared" si="4"/>
        <v>41</v>
      </c>
      <c r="AO19" s="127" t="str">
        <f t="shared" si="4"/>
        <v>円</v>
      </c>
      <c r="AP19" s="174">
        <f t="shared" si="4"/>
        <v>237050</v>
      </c>
      <c r="AQ19" s="127" t="str">
        <f t="shared" si="4"/>
        <v>-</v>
      </c>
      <c r="AR19" s="175">
        <f t="shared" si="4"/>
        <v>17950</v>
      </c>
      <c r="AS19" s="176">
        <f t="shared" si="0"/>
        <v>8.1926061159287994E-2</v>
      </c>
      <c r="AT19" s="23"/>
      <c r="AU19" s="23"/>
      <c r="AV19" s="127" t="str">
        <f>VLOOKUP($AC19,デモテーブル[#All],3,FALSE)</f>
        <v>1株式・投信等</v>
      </c>
      <c r="AW19" s="127" t="str">
        <f>VLOOKUP($AC19,デモテーブル[#All],4,FALSE)</f>
        <v>1株式</v>
      </c>
      <c r="AX19" s="127" t="str">
        <f>VLOOKUP($AC19,デモテーブル[#All],5,FALSE)</f>
        <v>観光</v>
      </c>
      <c r="AY19" s="127" t="str">
        <f>VLOOKUP($AC19,デモテーブル[#All],6,FALSE)</f>
        <v>航空</v>
      </c>
      <c r="AZ19" s="127" t="str">
        <f>VLOOKUP($AC19,デモテーブル[#All],7,FALSE)</f>
        <v>01 日本円</v>
      </c>
    </row>
    <row r="20" spans="2:52" x14ac:dyDescent="0.15">
      <c r="B20" s="19">
        <v>44661</v>
      </c>
      <c r="C20" s="151">
        <v>19</v>
      </c>
      <c r="D20" s="42" t="s">
        <v>146</v>
      </c>
      <c r="E20" t="s">
        <v>633</v>
      </c>
      <c r="H20" s="7" t="s">
        <v>667</v>
      </c>
      <c r="I20" s="7" t="s">
        <v>154</v>
      </c>
      <c r="J20" s="7" t="s">
        <v>155</v>
      </c>
      <c r="K20" s="7" t="s">
        <v>15</v>
      </c>
      <c r="L20" s="7">
        <v>10</v>
      </c>
      <c r="M20" s="7" t="s">
        <v>661</v>
      </c>
      <c r="N20" s="7">
        <v>218.53</v>
      </c>
      <c r="O20" s="7" t="s">
        <v>668</v>
      </c>
      <c r="P20" s="7">
        <v>222.09</v>
      </c>
      <c r="Q20" s="7" t="s">
        <v>668</v>
      </c>
      <c r="R20" s="7"/>
      <c r="S20" s="7"/>
      <c r="T20" s="7">
        <v>5.34</v>
      </c>
      <c r="U20" s="7" t="s">
        <v>668</v>
      </c>
      <c r="V20" s="7">
        <v>255958</v>
      </c>
      <c r="W20" s="7" t="s">
        <v>669</v>
      </c>
      <c r="X20" s="7">
        <v>16034</v>
      </c>
      <c r="Y20" s="7">
        <v>6.68</v>
      </c>
      <c r="Z20" s="13"/>
      <c r="AA20" s="13"/>
      <c r="AB20" s="127" t="str">
        <f t="shared" si="2"/>
        <v>米国株式</v>
      </c>
      <c r="AC20" s="127" t="str">
        <f t="shared" si="3"/>
        <v>VTI</v>
      </c>
      <c r="AD20" s="127" t="str">
        <f>VLOOKUP($AC20,デモテーブル[#All],2,FALSE)</f>
        <v>バンガード・トータル・ストック・マーケットETF</v>
      </c>
      <c r="AE20" s="127" t="str">
        <f t="shared" si="4"/>
        <v>特定</v>
      </c>
      <c r="AF20" s="127">
        <f t="shared" si="4"/>
        <v>10</v>
      </c>
      <c r="AG20" s="127" t="str">
        <f t="shared" si="4"/>
        <v>株</v>
      </c>
      <c r="AH20" s="127">
        <f t="shared" si="4"/>
        <v>218.53</v>
      </c>
      <c r="AI20" s="127" t="str">
        <f t="shared" si="4"/>
        <v>USD</v>
      </c>
      <c r="AJ20" s="127">
        <f t="shared" si="4"/>
        <v>222.09</v>
      </c>
      <c r="AK20" s="127" t="str">
        <f t="shared" si="4"/>
        <v>USD</v>
      </c>
      <c r="AL20" s="127">
        <f t="shared" si="4"/>
        <v>0</v>
      </c>
      <c r="AM20" s="127">
        <f t="shared" si="4"/>
        <v>0</v>
      </c>
      <c r="AN20" s="127">
        <f t="shared" si="4"/>
        <v>5.34</v>
      </c>
      <c r="AO20" s="127" t="str">
        <f t="shared" si="4"/>
        <v>USD</v>
      </c>
      <c r="AP20" s="174">
        <f t="shared" si="4"/>
        <v>255958</v>
      </c>
      <c r="AQ20" s="127" t="str">
        <f t="shared" si="4"/>
        <v>2,220.90 USD</v>
      </c>
      <c r="AR20" s="175">
        <f t="shared" si="4"/>
        <v>16034</v>
      </c>
      <c r="AS20" s="176">
        <f t="shared" si="0"/>
        <v>6.6829496007068903E-2</v>
      </c>
      <c r="AT20" s="23"/>
      <c r="AU20" s="23"/>
      <c r="AV20" s="127" t="str">
        <f>VLOOKUP($AC20,デモテーブル[#All],3,FALSE)</f>
        <v>1株式・投信等</v>
      </c>
      <c r="AW20" s="127" t="str">
        <f>VLOOKUP($AC20,デモテーブル[#All],4,FALSE)</f>
        <v>1株式</v>
      </c>
      <c r="AX20" s="127" t="str">
        <f>VLOOKUP($AC20,デモテーブル[#All],5,FALSE)</f>
        <v>指数</v>
      </c>
      <c r="AY20" s="127" t="str">
        <f>VLOOKUP($AC20,デモテーブル[#All],6,FALSE)</f>
        <v>全米国指数</v>
      </c>
      <c r="AZ20" s="127" t="str">
        <f>VLOOKUP($AC20,デモテーブル[#All],7,FALSE)</f>
        <v>02 米ドル（円換算）</v>
      </c>
    </row>
    <row r="21" spans="2:52" x14ac:dyDescent="0.15">
      <c r="B21" s="19">
        <v>44661</v>
      </c>
      <c r="C21" s="151">
        <v>20</v>
      </c>
      <c r="D21" s="42" t="s">
        <v>146</v>
      </c>
      <c r="E21" t="s">
        <v>633</v>
      </c>
      <c r="H21" s="7" t="s">
        <v>667</v>
      </c>
      <c r="I21" s="7" t="s">
        <v>20</v>
      </c>
      <c r="J21" s="7" t="s">
        <v>21</v>
      </c>
      <c r="K21" s="7" t="s">
        <v>15</v>
      </c>
      <c r="L21" s="7">
        <v>10</v>
      </c>
      <c r="M21" s="7" t="s">
        <v>661</v>
      </c>
      <c r="N21" s="7">
        <v>43.945</v>
      </c>
      <c r="O21" s="7" t="s">
        <v>668</v>
      </c>
      <c r="P21" s="7">
        <v>48.14</v>
      </c>
      <c r="Q21" s="7" t="s">
        <v>668</v>
      </c>
      <c r="R21" s="7"/>
      <c r="S21" s="7"/>
      <c r="T21" s="7">
        <v>0.09</v>
      </c>
      <c r="U21" s="7" t="s">
        <v>668</v>
      </c>
      <c r="V21" s="7">
        <v>55481</v>
      </c>
      <c r="W21" s="7" t="s">
        <v>670</v>
      </c>
      <c r="X21" s="7">
        <v>8363</v>
      </c>
      <c r="Y21" s="7">
        <v>17.739999999999998</v>
      </c>
      <c r="Z21" s="13"/>
      <c r="AA21" s="13"/>
      <c r="AB21" s="127" t="str">
        <f t="shared" si="2"/>
        <v>米国株式</v>
      </c>
      <c r="AC21" s="127" t="str">
        <f t="shared" si="3"/>
        <v>VWO</v>
      </c>
      <c r="AD21" s="127" t="str">
        <f>VLOOKUP($AC21,デモテーブル[#All],2,FALSE)</f>
        <v>バンガード・FTSE・エマージング・マーケッツETF</v>
      </c>
      <c r="AE21" s="127" t="str">
        <f t="shared" si="4"/>
        <v>特定</v>
      </c>
      <c r="AF21" s="127">
        <f t="shared" si="4"/>
        <v>10</v>
      </c>
      <c r="AG21" s="127" t="str">
        <f t="shared" si="4"/>
        <v>株</v>
      </c>
      <c r="AH21" s="127">
        <f t="shared" si="4"/>
        <v>43.945</v>
      </c>
      <c r="AI21" s="127" t="str">
        <f t="shared" si="4"/>
        <v>USD</v>
      </c>
      <c r="AJ21" s="127">
        <f t="shared" si="4"/>
        <v>48.14</v>
      </c>
      <c r="AK21" s="127" t="str">
        <f t="shared" si="4"/>
        <v>USD</v>
      </c>
      <c r="AL21" s="127">
        <f t="shared" si="4"/>
        <v>0</v>
      </c>
      <c r="AM21" s="127">
        <f t="shared" si="4"/>
        <v>0</v>
      </c>
      <c r="AN21" s="127">
        <f t="shared" si="4"/>
        <v>0.09</v>
      </c>
      <c r="AO21" s="127" t="str">
        <f t="shared" si="4"/>
        <v>USD</v>
      </c>
      <c r="AP21" s="174">
        <f t="shared" si="4"/>
        <v>55481</v>
      </c>
      <c r="AQ21" s="127" t="str">
        <f t="shared" si="4"/>
        <v>481.40 USD</v>
      </c>
      <c r="AR21" s="175">
        <f t="shared" si="4"/>
        <v>8363</v>
      </c>
      <c r="AS21" s="176">
        <f t="shared" si="0"/>
        <v>0.17749055562629992</v>
      </c>
      <c r="AT21" s="23"/>
      <c r="AU21" s="23"/>
      <c r="AV21" s="127" t="str">
        <f>VLOOKUP($AC21,デモテーブル[#All],3,FALSE)</f>
        <v>1株式・投信等</v>
      </c>
      <c r="AW21" s="127" t="str">
        <f>VLOOKUP($AC21,デモテーブル[#All],4,FALSE)</f>
        <v>1株式</v>
      </c>
      <c r="AX21" s="127" t="str">
        <f>VLOOKUP($AC21,デモテーブル[#All],5,FALSE)</f>
        <v>新興国</v>
      </c>
      <c r="AY21" s="127" t="str">
        <f>VLOOKUP($AC21,デモテーブル[#All],6,FALSE)</f>
        <v>新興国ETF</v>
      </c>
      <c r="AZ21" s="127" t="str">
        <f>VLOOKUP($AC21,デモテーブル[#All],7,FALSE)</f>
        <v>02 米ドル（円換算）</v>
      </c>
    </row>
    <row r="22" spans="2:52" x14ac:dyDescent="0.15">
      <c r="B22" s="19">
        <v>44661</v>
      </c>
      <c r="C22" s="151">
        <v>21</v>
      </c>
      <c r="D22" s="42" t="s">
        <v>146</v>
      </c>
      <c r="E22" t="s">
        <v>633</v>
      </c>
      <c r="H22" s="7" t="s">
        <v>667</v>
      </c>
      <c r="I22" s="7" t="s">
        <v>22</v>
      </c>
      <c r="J22" s="7" t="s">
        <v>23</v>
      </c>
      <c r="K22" s="7" t="s">
        <v>665</v>
      </c>
      <c r="L22" s="7">
        <v>30</v>
      </c>
      <c r="M22" s="7" t="s">
        <v>661</v>
      </c>
      <c r="N22" s="7">
        <v>23.575600000000001</v>
      </c>
      <c r="O22" s="7" t="s">
        <v>668</v>
      </c>
      <c r="P22" s="7">
        <v>20.71</v>
      </c>
      <c r="Q22" s="7" t="s">
        <v>668</v>
      </c>
      <c r="R22" s="7"/>
      <c r="S22" s="7"/>
      <c r="T22" s="7">
        <v>-0.31</v>
      </c>
      <c r="U22" s="7" t="s">
        <v>668</v>
      </c>
      <c r="V22" s="7">
        <v>71604</v>
      </c>
      <c r="W22" s="7" t="s">
        <v>671</v>
      </c>
      <c r="X22" s="7">
        <v>-2116</v>
      </c>
      <c r="Y22" s="7">
        <v>-2.87</v>
      </c>
      <c r="Z22" s="13"/>
      <c r="AA22" s="13"/>
      <c r="AB22" s="127" t="str">
        <f t="shared" si="2"/>
        <v>米国株式</v>
      </c>
      <c r="AC22" s="127" t="str">
        <f t="shared" si="3"/>
        <v>SLV</v>
      </c>
      <c r="AD22" s="127" t="str">
        <f>VLOOKUP($AC22,デモテーブル[#All],2,FALSE)</f>
        <v>iシェアーズ シルバー・トラスト</v>
      </c>
      <c r="AE22" s="127" t="str">
        <f t="shared" si="4"/>
        <v>NISA</v>
      </c>
      <c r="AF22" s="127">
        <f t="shared" si="4"/>
        <v>30</v>
      </c>
      <c r="AG22" s="127" t="str">
        <f t="shared" si="4"/>
        <v>株</v>
      </c>
      <c r="AH22" s="127">
        <f t="shared" si="4"/>
        <v>23.575600000000001</v>
      </c>
      <c r="AI22" s="127" t="str">
        <f t="shared" si="4"/>
        <v>USD</v>
      </c>
      <c r="AJ22" s="127">
        <f t="shared" si="4"/>
        <v>20.71</v>
      </c>
      <c r="AK22" s="127" t="str">
        <f t="shared" si="4"/>
        <v>USD</v>
      </c>
      <c r="AL22" s="127">
        <f t="shared" si="4"/>
        <v>0</v>
      </c>
      <c r="AM22" s="127">
        <f t="shared" si="4"/>
        <v>0</v>
      </c>
      <c r="AN22" s="127">
        <f t="shared" si="4"/>
        <v>-0.31</v>
      </c>
      <c r="AO22" s="127" t="str">
        <f t="shared" si="4"/>
        <v>USD</v>
      </c>
      <c r="AP22" s="174">
        <f t="shared" si="4"/>
        <v>71604</v>
      </c>
      <c r="AQ22" s="127" t="str">
        <f t="shared" si="4"/>
        <v>621.30 USD</v>
      </c>
      <c r="AR22" s="175">
        <f t="shared" si="4"/>
        <v>-2116</v>
      </c>
      <c r="AS22" s="176">
        <f t="shared" si="0"/>
        <v>-2.8703201302224635E-2</v>
      </c>
      <c r="AT22" s="23"/>
      <c r="AU22" s="23"/>
      <c r="AV22" s="127" t="str">
        <f>VLOOKUP($AC22,デモテーブル[#All],3,FALSE)</f>
        <v>3貴金属･ｺﾓ・仮通</v>
      </c>
      <c r="AW22" s="127" t="str">
        <f>VLOOKUP($AC22,デモテーブル[#All],4,FALSE)</f>
        <v>3貴金属</v>
      </c>
      <c r="AX22" s="127" t="str">
        <f>VLOOKUP($AC22,デモテーブル[#All],5,FALSE)</f>
        <v>シルバー</v>
      </c>
      <c r="AY22" s="127" t="str">
        <f>VLOOKUP($AC22,デモテーブル[#All],6,FALSE)</f>
        <v>米国・シルバー</v>
      </c>
      <c r="AZ22" s="127" t="str">
        <f>VLOOKUP($AC22,デモテーブル[#All],7,FALSE)</f>
        <v>02 米ドル（円換算）</v>
      </c>
    </row>
    <row r="23" spans="2:52" x14ac:dyDescent="0.15">
      <c r="B23" s="19">
        <v>44661</v>
      </c>
      <c r="C23" s="151">
        <v>22</v>
      </c>
      <c r="D23" s="42" t="s">
        <v>146</v>
      </c>
      <c r="E23" t="s">
        <v>633</v>
      </c>
      <c r="H23" s="7" t="s">
        <v>667</v>
      </c>
      <c r="I23" s="7" t="s">
        <v>24</v>
      </c>
      <c r="J23" s="7" t="s">
        <v>25</v>
      </c>
      <c r="K23" s="7" t="s">
        <v>665</v>
      </c>
      <c r="L23" s="7">
        <v>1</v>
      </c>
      <c r="M23" s="7" t="s">
        <v>661</v>
      </c>
      <c r="N23" s="7">
        <v>68.209999999999994</v>
      </c>
      <c r="O23" s="7" t="s">
        <v>668</v>
      </c>
      <c r="P23" s="7">
        <v>100.42</v>
      </c>
      <c r="Q23" s="7" t="s">
        <v>668</v>
      </c>
      <c r="R23" s="7"/>
      <c r="S23" s="7"/>
      <c r="T23" s="7">
        <v>1.64</v>
      </c>
      <c r="U23" s="7" t="s">
        <v>668</v>
      </c>
      <c r="V23" s="7">
        <v>11573</v>
      </c>
      <c r="W23" s="7" t="s">
        <v>672</v>
      </c>
      <c r="X23" s="7">
        <v>4498</v>
      </c>
      <c r="Y23" s="7">
        <v>63.57</v>
      </c>
      <c r="Z23" s="13"/>
      <c r="AA23" s="13"/>
      <c r="AB23" s="127" t="str">
        <f t="shared" si="2"/>
        <v>米国株式</v>
      </c>
      <c r="AC23" s="127" t="str">
        <f t="shared" si="3"/>
        <v>VT</v>
      </c>
      <c r="AD23" s="127" t="str">
        <f>VLOOKUP($AC23,デモテーブル[#All],2,FALSE)</f>
        <v>バンガード・トータル・ワールド・ストックETF</v>
      </c>
      <c r="AE23" s="127" t="str">
        <f t="shared" si="4"/>
        <v>NISA</v>
      </c>
      <c r="AF23" s="127">
        <f t="shared" si="4"/>
        <v>1</v>
      </c>
      <c r="AG23" s="127" t="str">
        <f t="shared" si="4"/>
        <v>株</v>
      </c>
      <c r="AH23" s="127">
        <f t="shared" si="4"/>
        <v>68.209999999999994</v>
      </c>
      <c r="AI23" s="127" t="str">
        <f t="shared" si="4"/>
        <v>USD</v>
      </c>
      <c r="AJ23" s="127">
        <f t="shared" si="4"/>
        <v>100.42</v>
      </c>
      <c r="AK23" s="127" t="str">
        <f t="shared" si="4"/>
        <v>USD</v>
      </c>
      <c r="AL23" s="127">
        <f t="shared" si="4"/>
        <v>0</v>
      </c>
      <c r="AM23" s="127">
        <f t="shared" si="4"/>
        <v>0</v>
      </c>
      <c r="AN23" s="127">
        <f t="shared" si="4"/>
        <v>1.64</v>
      </c>
      <c r="AO23" s="127" t="str">
        <f t="shared" si="4"/>
        <v>USD</v>
      </c>
      <c r="AP23" s="174">
        <f t="shared" si="4"/>
        <v>11573</v>
      </c>
      <c r="AQ23" s="127" t="str">
        <f t="shared" si="4"/>
        <v>100.42 USD</v>
      </c>
      <c r="AR23" s="175">
        <f t="shared" si="4"/>
        <v>4498</v>
      </c>
      <c r="AS23" s="176">
        <f t="shared" si="0"/>
        <v>0.63575971731448766</v>
      </c>
      <c r="AT23" s="23"/>
      <c r="AU23" s="23"/>
      <c r="AV23" s="127" t="str">
        <f>VLOOKUP($AC23,デモテーブル[#All],3,FALSE)</f>
        <v>1株式・投信等</v>
      </c>
      <c r="AW23" s="127" t="str">
        <f>VLOOKUP($AC23,デモテーブル[#All],4,FALSE)</f>
        <v>1株式</v>
      </c>
      <c r="AX23" s="127" t="str">
        <f>VLOOKUP($AC23,デモテーブル[#All],5,FALSE)</f>
        <v>指数</v>
      </c>
      <c r="AY23" s="127" t="str">
        <f>VLOOKUP($AC23,デモテーブル[#All],6,FALSE)</f>
        <v>全世界指数</v>
      </c>
      <c r="AZ23" s="127" t="str">
        <f>VLOOKUP($AC23,デモテーブル[#All],7,FALSE)</f>
        <v>02 米ドル（円換算）</v>
      </c>
    </row>
    <row r="24" spans="2:52" x14ac:dyDescent="0.15">
      <c r="B24" s="19">
        <v>44661</v>
      </c>
      <c r="C24" s="151">
        <v>23</v>
      </c>
      <c r="D24" s="42" t="s">
        <v>146</v>
      </c>
      <c r="E24" t="s">
        <v>633</v>
      </c>
      <c r="H24" s="7" t="s">
        <v>667</v>
      </c>
      <c r="I24" s="7" t="s">
        <v>26</v>
      </c>
      <c r="J24" s="7" t="s">
        <v>27</v>
      </c>
      <c r="K24" s="7" t="s">
        <v>15</v>
      </c>
      <c r="L24" s="7">
        <v>6</v>
      </c>
      <c r="M24" s="7" t="s">
        <v>661</v>
      </c>
      <c r="N24" s="7">
        <v>87.043300000000002</v>
      </c>
      <c r="O24" s="7" t="s">
        <v>668</v>
      </c>
      <c r="P24" s="7">
        <v>83.06</v>
      </c>
      <c r="Q24" s="7" t="s">
        <v>668</v>
      </c>
      <c r="R24" s="7"/>
      <c r="S24" s="7"/>
      <c r="T24" s="7">
        <v>0.1</v>
      </c>
      <c r="U24" s="7" t="s">
        <v>668</v>
      </c>
      <c r="V24" s="7">
        <v>57435</v>
      </c>
      <c r="W24" s="7" t="s">
        <v>673</v>
      </c>
      <c r="X24" s="7">
        <v>2307</v>
      </c>
      <c r="Y24" s="7">
        <v>4.18</v>
      </c>
      <c r="Z24" s="13"/>
      <c r="AA24" s="13"/>
      <c r="AB24" s="127" t="str">
        <f t="shared" si="2"/>
        <v>米国株式</v>
      </c>
      <c r="AC24" s="127" t="str">
        <f t="shared" si="3"/>
        <v>BND</v>
      </c>
      <c r="AD24" s="127" t="str">
        <f>VLOOKUP($AC24,デモテーブル[#All],2,FALSE)</f>
        <v>バンガード・米国トータル債券市場ETF</v>
      </c>
      <c r="AE24" s="127" t="str">
        <f t="shared" si="4"/>
        <v>特定</v>
      </c>
      <c r="AF24" s="127">
        <f t="shared" si="4"/>
        <v>6</v>
      </c>
      <c r="AG24" s="127" t="str">
        <f t="shared" si="4"/>
        <v>株</v>
      </c>
      <c r="AH24" s="127">
        <f t="shared" si="4"/>
        <v>87.043300000000002</v>
      </c>
      <c r="AI24" s="127" t="str">
        <f t="shared" si="4"/>
        <v>USD</v>
      </c>
      <c r="AJ24" s="127">
        <f t="shared" si="4"/>
        <v>83.06</v>
      </c>
      <c r="AK24" s="127" t="str">
        <f t="shared" si="4"/>
        <v>USD</v>
      </c>
      <c r="AL24" s="127">
        <f t="shared" si="4"/>
        <v>0</v>
      </c>
      <c r="AM24" s="127">
        <f t="shared" si="4"/>
        <v>0</v>
      </c>
      <c r="AN24" s="127">
        <f t="shared" si="4"/>
        <v>0.1</v>
      </c>
      <c r="AO24" s="127" t="str">
        <f t="shared" si="4"/>
        <v>USD</v>
      </c>
      <c r="AP24" s="174">
        <f t="shared" si="4"/>
        <v>57435</v>
      </c>
      <c r="AQ24" s="127" t="str">
        <f t="shared" si="4"/>
        <v>498.36 USD</v>
      </c>
      <c r="AR24" s="175">
        <f t="shared" si="4"/>
        <v>2307</v>
      </c>
      <c r="AS24" s="176">
        <f t="shared" si="0"/>
        <v>4.1848062690465822E-2</v>
      </c>
      <c r="AT24" s="23"/>
      <c r="AU24" s="23"/>
      <c r="AV24" s="127" t="str">
        <f>VLOOKUP($AC24,デモテーブル[#All],3,FALSE)</f>
        <v>2現金・米国債など</v>
      </c>
      <c r="AW24" s="127" t="str">
        <f>VLOOKUP($AC24,デモテーブル[#All],4,FALSE)</f>
        <v>2米国債など</v>
      </c>
      <c r="AX24" s="127" t="str">
        <f>VLOOKUP($AC24,デモテーブル[#All],5,FALSE)</f>
        <v>債券</v>
      </c>
      <c r="AY24" s="127" t="str">
        <f>VLOOKUP($AC24,デモテーブル[#All],6,FALSE)</f>
        <v>米国債</v>
      </c>
      <c r="AZ24" s="127" t="str">
        <f>VLOOKUP($AC24,デモテーブル[#All],7,FALSE)</f>
        <v>02 米ドル（円換算）</v>
      </c>
    </row>
    <row r="25" spans="2:52" x14ac:dyDescent="0.15">
      <c r="B25" s="19">
        <v>44661</v>
      </c>
      <c r="C25" s="151">
        <v>24</v>
      </c>
      <c r="D25" s="42" t="s">
        <v>146</v>
      </c>
      <c r="E25" t="s">
        <v>633</v>
      </c>
      <c r="H25" s="7" t="s">
        <v>667</v>
      </c>
      <c r="I25" s="7" t="s">
        <v>28</v>
      </c>
      <c r="J25" s="7" t="s">
        <v>29</v>
      </c>
      <c r="K25" s="7" t="s">
        <v>15</v>
      </c>
      <c r="L25" s="7">
        <v>17</v>
      </c>
      <c r="M25" s="7" t="s">
        <v>661</v>
      </c>
      <c r="N25" s="7">
        <v>42.514699999999998</v>
      </c>
      <c r="O25" s="7" t="s">
        <v>668</v>
      </c>
      <c r="P25" s="7">
        <v>40.909999999999997</v>
      </c>
      <c r="Q25" s="7" t="s">
        <v>668</v>
      </c>
      <c r="R25" s="7"/>
      <c r="S25" s="7"/>
      <c r="T25" s="7">
        <v>-0.02</v>
      </c>
      <c r="U25" s="7" t="s">
        <v>668</v>
      </c>
      <c r="V25" s="7">
        <v>80152</v>
      </c>
      <c r="W25" s="7" t="s">
        <v>674</v>
      </c>
      <c r="X25" s="7">
        <v>3686</v>
      </c>
      <c r="Y25" s="7">
        <v>4.82</v>
      </c>
      <c r="Z25" s="13"/>
      <c r="AA25" s="13"/>
      <c r="AB25" s="127" t="str">
        <f t="shared" si="2"/>
        <v>米国株式</v>
      </c>
      <c r="AC25" s="127" t="str">
        <f t="shared" si="3"/>
        <v>UAL</v>
      </c>
      <c r="AD25" s="127" t="str">
        <f>VLOOKUP($AC25,デモテーブル[#All],2,FALSE)</f>
        <v>ユナイテッド・エアラインズ・ホールディングス</v>
      </c>
      <c r="AE25" s="127" t="str">
        <f t="shared" si="4"/>
        <v>特定</v>
      </c>
      <c r="AF25" s="127">
        <f t="shared" si="4"/>
        <v>17</v>
      </c>
      <c r="AG25" s="127" t="str">
        <f t="shared" si="4"/>
        <v>株</v>
      </c>
      <c r="AH25" s="127">
        <f t="shared" si="4"/>
        <v>42.514699999999998</v>
      </c>
      <c r="AI25" s="127" t="str">
        <f t="shared" si="4"/>
        <v>USD</v>
      </c>
      <c r="AJ25" s="127">
        <f t="shared" si="4"/>
        <v>40.909999999999997</v>
      </c>
      <c r="AK25" s="127" t="str">
        <f t="shared" si="4"/>
        <v>USD</v>
      </c>
      <c r="AL25" s="127">
        <f t="shared" si="4"/>
        <v>0</v>
      </c>
      <c r="AM25" s="127">
        <f t="shared" si="4"/>
        <v>0</v>
      </c>
      <c r="AN25" s="127">
        <f t="shared" si="4"/>
        <v>-0.02</v>
      </c>
      <c r="AO25" s="127" t="str">
        <f t="shared" si="4"/>
        <v>USD</v>
      </c>
      <c r="AP25" s="174">
        <f t="shared" si="4"/>
        <v>80152</v>
      </c>
      <c r="AQ25" s="127" t="str">
        <f t="shared" si="4"/>
        <v>695.47 USD</v>
      </c>
      <c r="AR25" s="175">
        <f t="shared" si="4"/>
        <v>3686</v>
      </c>
      <c r="AS25" s="176">
        <f t="shared" si="0"/>
        <v>4.8204430727382105E-2</v>
      </c>
      <c r="AT25" s="23"/>
      <c r="AU25" s="23"/>
      <c r="AV25" s="127" t="str">
        <f>VLOOKUP($AC25,デモテーブル[#All],3,FALSE)</f>
        <v>1株式・投信等</v>
      </c>
      <c r="AW25" s="127" t="str">
        <f>VLOOKUP($AC25,デモテーブル[#All],4,FALSE)</f>
        <v>1株式</v>
      </c>
      <c r="AX25" s="127" t="str">
        <f>VLOOKUP($AC25,デモテーブル[#All],5,FALSE)</f>
        <v>観光</v>
      </c>
      <c r="AY25" s="127" t="str">
        <f>VLOOKUP($AC25,デモテーブル[#All],6,FALSE)</f>
        <v>航空・米国</v>
      </c>
      <c r="AZ25" s="127" t="str">
        <f>VLOOKUP($AC25,デモテーブル[#All],7,FALSE)</f>
        <v>02 米ドル（円換算）</v>
      </c>
    </row>
    <row r="26" spans="2:52" x14ac:dyDescent="0.15">
      <c r="B26" s="19">
        <v>44661</v>
      </c>
      <c r="C26" s="151">
        <v>25</v>
      </c>
      <c r="D26" s="42" t="s">
        <v>146</v>
      </c>
      <c r="E26" t="s">
        <v>633</v>
      </c>
      <c r="H26" s="7" t="s">
        <v>667</v>
      </c>
      <c r="I26" s="7" t="s">
        <v>28</v>
      </c>
      <c r="J26" s="7" t="s">
        <v>29</v>
      </c>
      <c r="K26" s="7" t="s">
        <v>665</v>
      </c>
      <c r="L26" s="7">
        <v>10</v>
      </c>
      <c r="M26" s="7" t="s">
        <v>661</v>
      </c>
      <c r="N26" s="7">
        <v>46.667999999999999</v>
      </c>
      <c r="O26" s="7" t="s">
        <v>668</v>
      </c>
      <c r="P26" s="7">
        <v>40.909999999999997</v>
      </c>
      <c r="Q26" s="7" t="s">
        <v>668</v>
      </c>
      <c r="R26" s="7"/>
      <c r="S26" s="7"/>
      <c r="T26" s="7">
        <v>-0.02</v>
      </c>
      <c r="U26" s="7" t="s">
        <v>668</v>
      </c>
      <c r="V26" s="7">
        <v>47148</v>
      </c>
      <c r="W26" s="7" t="s">
        <v>675</v>
      </c>
      <c r="X26" s="7">
        <v>-7196</v>
      </c>
      <c r="Y26" s="7">
        <v>-13.24</v>
      </c>
      <c r="Z26" s="13"/>
      <c r="AA26" s="13"/>
      <c r="AB26" s="127" t="str">
        <f t="shared" si="2"/>
        <v>米国株式</v>
      </c>
      <c r="AC26" s="127" t="str">
        <f t="shared" si="3"/>
        <v>UAL</v>
      </c>
      <c r="AD26" s="127" t="str">
        <f>VLOOKUP($AC26,デモテーブル[#All],2,FALSE)</f>
        <v>ユナイテッド・エアラインズ・ホールディングス</v>
      </c>
      <c r="AE26" s="127" t="str">
        <f t="shared" si="4"/>
        <v>NISA</v>
      </c>
      <c r="AF26" s="127">
        <f t="shared" si="4"/>
        <v>10</v>
      </c>
      <c r="AG26" s="127" t="str">
        <f t="shared" si="4"/>
        <v>株</v>
      </c>
      <c r="AH26" s="127">
        <f t="shared" si="4"/>
        <v>46.667999999999999</v>
      </c>
      <c r="AI26" s="127" t="str">
        <f t="shared" si="4"/>
        <v>USD</v>
      </c>
      <c r="AJ26" s="127">
        <f t="shared" si="4"/>
        <v>40.909999999999997</v>
      </c>
      <c r="AK26" s="127" t="str">
        <f t="shared" si="4"/>
        <v>USD</v>
      </c>
      <c r="AL26" s="127">
        <f t="shared" si="4"/>
        <v>0</v>
      </c>
      <c r="AM26" s="127">
        <f t="shared" si="4"/>
        <v>0</v>
      </c>
      <c r="AN26" s="127">
        <f t="shared" si="4"/>
        <v>-0.02</v>
      </c>
      <c r="AO26" s="127" t="str">
        <f t="shared" si="4"/>
        <v>USD</v>
      </c>
      <c r="AP26" s="174">
        <f t="shared" si="4"/>
        <v>47148</v>
      </c>
      <c r="AQ26" s="127" t="str">
        <f t="shared" si="4"/>
        <v>409.10 USD</v>
      </c>
      <c r="AR26" s="175">
        <f t="shared" si="4"/>
        <v>-7196</v>
      </c>
      <c r="AS26" s="176">
        <f t="shared" si="0"/>
        <v>-0.1324157220668335</v>
      </c>
      <c r="AT26" s="23"/>
      <c r="AU26" s="23"/>
      <c r="AV26" s="127" t="str">
        <f>VLOOKUP($AC26,デモテーブル[#All],3,FALSE)</f>
        <v>1株式・投信等</v>
      </c>
      <c r="AW26" s="127" t="str">
        <f>VLOOKUP($AC26,デモテーブル[#All],4,FALSE)</f>
        <v>1株式</v>
      </c>
      <c r="AX26" s="127" t="str">
        <f>VLOOKUP($AC26,デモテーブル[#All],5,FALSE)</f>
        <v>観光</v>
      </c>
      <c r="AY26" s="127" t="str">
        <f>VLOOKUP($AC26,デモテーブル[#All],6,FALSE)</f>
        <v>航空・米国</v>
      </c>
      <c r="AZ26" s="127" t="str">
        <f>VLOOKUP($AC26,デモテーブル[#All],7,FALSE)</f>
        <v>02 米ドル（円換算）</v>
      </c>
    </row>
    <row r="27" spans="2:52" x14ac:dyDescent="0.15">
      <c r="B27" s="19">
        <v>44661</v>
      </c>
      <c r="C27" s="151">
        <v>26</v>
      </c>
      <c r="D27" s="42" t="s">
        <v>146</v>
      </c>
      <c r="E27" t="s">
        <v>633</v>
      </c>
      <c r="H27" s="7" t="s">
        <v>667</v>
      </c>
      <c r="I27" s="7" t="s">
        <v>30</v>
      </c>
      <c r="J27" s="7" t="s">
        <v>31</v>
      </c>
      <c r="K27" s="7" t="s">
        <v>15</v>
      </c>
      <c r="L27" s="7">
        <v>34</v>
      </c>
      <c r="M27" s="7" t="s">
        <v>661</v>
      </c>
      <c r="N27" s="7">
        <v>22.920200000000001</v>
      </c>
      <c r="O27" s="7" t="s">
        <v>668</v>
      </c>
      <c r="P27" s="7">
        <v>23.2</v>
      </c>
      <c r="Q27" s="7" t="s">
        <v>668</v>
      </c>
      <c r="R27" s="7"/>
      <c r="S27" s="7"/>
      <c r="T27" s="7">
        <v>0.12</v>
      </c>
      <c r="U27" s="7" t="s">
        <v>668</v>
      </c>
      <c r="V27" s="7">
        <v>90909</v>
      </c>
      <c r="W27" s="7" t="s">
        <v>676</v>
      </c>
      <c r="X27" s="7">
        <v>7609</v>
      </c>
      <c r="Y27" s="7">
        <v>9.1300000000000008</v>
      </c>
      <c r="Z27" s="13"/>
      <c r="AA27" s="13"/>
      <c r="AB27" s="127" t="str">
        <f t="shared" si="2"/>
        <v>米国株式</v>
      </c>
      <c r="AC27" s="127" t="str">
        <f t="shared" si="3"/>
        <v>EIDO</v>
      </c>
      <c r="AD27" s="127" t="str">
        <f>VLOOKUP($AC27,デモテーブル[#All],2,FALSE)</f>
        <v>iシェアーズ MSCI インドネシア ETF</v>
      </c>
      <c r="AE27" s="127" t="str">
        <f t="shared" si="4"/>
        <v>特定</v>
      </c>
      <c r="AF27" s="127">
        <f t="shared" si="4"/>
        <v>34</v>
      </c>
      <c r="AG27" s="127" t="str">
        <f t="shared" si="4"/>
        <v>株</v>
      </c>
      <c r="AH27" s="127">
        <f t="shared" si="4"/>
        <v>22.920200000000001</v>
      </c>
      <c r="AI27" s="127" t="str">
        <f t="shared" si="4"/>
        <v>USD</v>
      </c>
      <c r="AJ27" s="127">
        <f t="shared" si="4"/>
        <v>23.2</v>
      </c>
      <c r="AK27" s="127" t="str">
        <f t="shared" si="4"/>
        <v>USD</v>
      </c>
      <c r="AL27" s="127">
        <f t="shared" si="4"/>
        <v>0</v>
      </c>
      <c r="AM27" s="127">
        <f t="shared" si="4"/>
        <v>0</v>
      </c>
      <c r="AN27" s="127">
        <f t="shared" si="4"/>
        <v>0.12</v>
      </c>
      <c r="AO27" s="127" t="str">
        <f t="shared" si="4"/>
        <v>USD</v>
      </c>
      <c r="AP27" s="174">
        <f t="shared" si="4"/>
        <v>90909</v>
      </c>
      <c r="AQ27" s="127" t="str">
        <f t="shared" si="4"/>
        <v>788.80 USD</v>
      </c>
      <c r="AR27" s="175">
        <f t="shared" si="4"/>
        <v>7609</v>
      </c>
      <c r="AS27" s="176">
        <f t="shared" si="0"/>
        <v>9.1344537815126053E-2</v>
      </c>
      <c r="AT27" s="23"/>
      <c r="AU27" s="23"/>
      <c r="AV27" s="127" t="str">
        <f>VLOOKUP($AC27,デモテーブル[#All],3,FALSE)</f>
        <v>1株式・投信等</v>
      </c>
      <c r="AW27" s="127" t="str">
        <f>VLOOKUP($AC27,デモテーブル[#All],4,FALSE)</f>
        <v>1株式</v>
      </c>
      <c r="AX27" s="127" t="str">
        <f>VLOOKUP($AC27,デモテーブル[#All],5,FALSE)</f>
        <v>新興国</v>
      </c>
      <c r="AY27" s="127" t="str">
        <f>VLOOKUP($AC27,デモテーブル[#All],6,FALSE)</f>
        <v>インドネシア</v>
      </c>
      <c r="AZ27" s="127" t="str">
        <f>VLOOKUP($AC27,デモテーブル[#All],7,FALSE)</f>
        <v>02 米ドル（円換算）</v>
      </c>
    </row>
    <row r="28" spans="2:52" x14ac:dyDescent="0.15">
      <c r="B28" s="19">
        <v>44661</v>
      </c>
      <c r="C28" s="151">
        <v>27</v>
      </c>
      <c r="D28" s="42" t="s">
        <v>146</v>
      </c>
      <c r="E28" t="s">
        <v>633</v>
      </c>
      <c r="H28" s="7" t="s">
        <v>667</v>
      </c>
      <c r="I28" s="7" t="s">
        <v>32</v>
      </c>
      <c r="J28" s="7" t="s">
        <v>33</v>
      </c>
      <c r="K28" s="7" t="s">
        <v>15</v>
      </c>
      <c r="L28" s="7">
        <v>4</v>
      </c>
      <c r="M28" s="7" t="s">
        <v>661</v>
      </c>
      <c r="N28" s="7">
        <v>75.222499999999997</v>
      </c>
      <c r="O28" s="7" t="s">
        <v>668</v>
      </c>
      <c r="P28" s="7">
        <v>75.06</v>
      </c>
      <c r="Q28" s="7" t="s">
        <v>668</v>
      </c>
      <c r="R28" s="7"/>
      <c r="S28" s="7"/>
      <c r="T28" s="7">
        <v>0.11</v>
      </c>
      <c r="U28" s="7" t="s">
        <v>668</v>
      </c>
      <c r="V28" s="7">
        <v>34602</v>
      </c>
      <c r="W28" s="7" t="s">
        <v>677</v>
      </c>
      <c r="X28" s="7">
        <v>3395</v>
      </c>
      <c r="Y28" s="7">
        <v>10.87</v>
      </c>
      <c r="Z28" s="13"/>
      <c r="AA28" s="13"/>
      <c r="AB28" s="127" t="str">
        <f t="shared" si="2"/>
        <v>米国株式</v>
      </c>
      <c r="AC28" s="127" t="str">
        <f t="shared" si="3"/>
        <v>THD</v>
      </c>
      <c r="AD28" s="127" t="str">
        <f>VLOOKUP($AC28,デモテーブル[#All],2,FALSE)</f>
        <v>iシェアーズ MSCI タイ ETF</v>
      </c>
      <c r="AE28" s="127" t="str">
        <f t="shared" si="4"/>
        <v>特定</v>
      </c>
      <c r="AF28" s="127">
        <f t="shared" si="4"/>
        <v>4</v>
      </c>
      <c r="AG28" s="127" t="str">
        <f t="shared" si="4"/>
        <v>株</v>
      </c>
      <c r="AH28" s="127">
        <f t="shared" si="4"/>
        <v>75.222499999999997</v>
      </c>
      <c r="AI28" s="127" t="str">
        <f t="shared" si="4"/>
        <v>USD</v>
      </c>
      <c r="AJ28" s="127">
        <f t="shared" si="4"/>
        <v>75.06</v>
      </c>
      <c r="AK28" s="127" t="str">
        <f t="shared" si="4"/>
        <v>USD</v>
      </c>
      <c r="AL28" s="127">
        <f t="shared" si="4"/>
        <v>0</v>
      </c>
      <c r="AM28" s="127">
        <f t="shared" si="4"/>
        <v>0</v>
      </c>
      <c r="AN28" s="127">
        <f t="shared" si="4"/>
        <v>0.11</v>
      </c>
      <c r="AO28" s="127" t="str">
        <f t="shared" si="4"/>
        <v>USD</v>
      </c>
      <c r="AP28" s="174">
        <f t="shared" si="4"/>
        <v>34602</v>
      </c>
      <c r="AQ28" s="127" t="str">
        <f t="shared" si="4"/>
        <v>300.24 USD</v>
      </c>
      <c r="AR28" s="175">
        <f t="shared" si="4"/>
        <v>3395</v>
      </c>
      <c r="AS28" s="176">
        <f t="shared" si="0"/>
        <v>0.10878969461979685</v>
      </c>
      <c r="AT28" s="23"/>
      <c r="AU28" s="23"/>
      <c r="AV28" s="127" t="str">
        <f>VLOOKUP($AC28,デモテーブル[#All],3,FALSE)</f>
        <v>1株式・投信等</v>
      </c>
      <c r="AW28" s="127" t="str">
        <f>VLOOKUP($AC28,デモテーブル[#All],4,FALSE)</f>
        <v>1株式</v>
      </c>
      <c r="AX28" s="127" t="str">
        <f>VLOOKUP($AC28,デモテーブル[#All],5,FALSE)</f>
        <v>新興国</v>
      </c>
      <c r="AY28" s="127" t="str">
        <f>VLOOKUP($AC28,デモテーブル[#All],6,FALSE)</f>
        <v>タイ</v>
      </c>
      <c r="AZ28" s="127" t="str">
        <f>VLOOKUP($AC28,デモテーブル[#All],7,FALSE)</f>
        <v>02 米ドル（円換算）</v>
      </c>
    </row>
    <row r="29" spans="2:52" x14ac:dyDescent="0.15">
      <c r="B29" s="19">
        <v>44661</v>
      </c>
      <c r="C29" s="151">
        <v>28</v>
      </c>
      <c r="D29" s="42" t="s">
        <v>146</v>
      </c>
      <c r="E29" t="s">
        <v>633</v>
      </c>
      <c r="H29" s="7" t="s">
        <v>667</v>
      </c>
      <c r="I29" s="7" t="s">
        <v>34</v>
      </c>
      <c r="J29" s="7" t="s">
        <v>35</v>
      </c>
      <c r="K29" s="7" t="s">
        <v>15</v>
      </c>
      <c r="L29" s="7">
        <v>16</v>
      </c>
      <c r="M29" s="7" t="s">
        <v>661</v>
      </c>
      <c r="N29" s="7">
        <v>31.824999999999999</v>
      </c>
      <c r="O29" s="7" t="s">
        <v>668</v>
      </c>
      <c r="P29" s="7">
        <v>31.69</v>
      </c>
      <c r="Q29" s="7" t="s">
        <v>668</v>
      </c>
      <c r="R29" s="7"/>
      <c r="S29" s="7"/>
      <c r="T29" s="7">
        <v>0.1</v>
      </c>
      <c r="U29" s="7" t="s">
        <v>668</v>
      </c>
      <c r="V29" s="7">
        <v>58436</v>
      </c>
      <c r="W29" s="7" t="s">
        <v>678</v>
      </c>
      <c r="X29" s="7">
        <v>4868</v>
      </c>
      <c r="Y29" s="7">
        <v>9.08</v>
      </c>
      <c r="Z29" s="13"/>
      <c r="AA29" s="13"/>
      <c r="AB29" s="127" t="str">
        <f t="shared" si="2"/>
        <v>米国株式</v>
      </c>
      <c r="AC29" s="127" t="str">
        <f t="shared" si="3"/>
        <v>EPHE</v>
      </c>
      <c r="AD29" s="127" t="str">
        <f>VLOOKUP($AC29,デモテーブル[#All],2,FALSE)</f>
        <v>iシェアーズ MSCI フィリピン ETF</v>
      </c>
      <c r="AE29" s="127" t="str">
        <f t="shared" si="4"/>
        <v>特定</v>
      </c>
      <c r="AF29" s="127">
        <f t="shared" si="4"/>
        <v>16</v>
      </c>
      <c r="AG29" s="127" t="str">
        <f t="shared" si="4"/>
        <v>株</v>
      </c>
      <c r="AH29" s="127">
        <f t="shared" ref="AH29:AR44" si="5">N29</f>
        <v>31.824999999999999</v>
      </c>
      <c r="AI29" s="127" t="str">
        <f t="shared" si="5"/>
        <v>USD</v>
      </c>
      <c r="AJ29" s="127">
        <f t="shared" si="5"/>
        <v>31.69</v>
      </c>
      <c r="AK29" s="127" t="str">
        <f t="shared" si="5"/>
        <v>USD</v>
      </c>
      <c r="AL29" s="127">
        <f t="shared" si="5"/>
        <v>0</v>
      </c>
      <c r="AM29" s="127">
        <f t="shared" si="5"/>
        <v>0</v>
      </c>
      <c r="AN29" s="127">
        <f t="shared" si="5"/>
        <v>0.1</v>
      </c>
      <c r="AO29" s="127" t="str">
        <f t="shared" si="5"/>
        <v>USD</v>
      </c>
      <c r="AP29" s="174">
        <f t="shared" si="5"/>
        <v>58436</v>
      </c>
      <c r="AQ29" s="127" t="str">
        <f t="shared" si="5"/>
        <v>507.04 USD</v>
      </c>
      <c r="AR29" s="175">
        <f t="shared" si="5"/>
        <v>4868</v>
      </c>
      <c r="AS29" s="176">
        <f t="shared" si="0"/>
        <v>9.0875149342891273E-2</v>
      </c>
      <c r="AT29" s="23"/>
      <c r="AU29" s="23"/>
      <c r="AV29" s="127" t="str">
        <f>VLOOKUP($AC29,デモテーブル[#All],3,FALSE)</f>
        <v>1株式・投信等</v>
      </c>
      <c r="AW29" s="127" t="str">
        <f>VLOOKUP($AC29,デモテーブル[#All],4,FALSE)</f>
        <v>1株式</v>
      </c>
      <c r="AX29" s="127" t="str">
        <f>VLOOKUP($AC29,デモテーブル[#All],5,FALSE)</f>
        <v>新興国</v>
      </c>
      <c r="AY29" s="127" t="str">
        <f>VLOOKUP($AC29,デモテーブル[#All],6,FALSE)</f>
        <v>フィリピン</v>
      </c>
      <c r="AZ29" s="127" t="str">
        <f>VLOOKUP($AC29,デモテーブル[#All],7,FALSE)</f>
        <v>02 米ドル（円換算）</v>
      </c>
    </row>
    <row r="30" spans="2:52" x14ac:dyDescent="0.15">
      <c r="B30" s="19">
        <v>44661</v>
      </c>
      <c r="C30" s="151">
        <v>29</v>
      </c>
      <c r="D30" s="42" t="s">
        <v>146</v>
      </c>
      <c r="E30" t="s">
        <v>633</v>
      </c>
      <c r="H30" s="7" t="s">
        <v>667</v>
      </c>
      <c r="I30" s="7" t="s">
        <v>34</v>
      </c>
      <c r="J30" s="7" t="s">
        <v>35</v>
      </c>
      <c r="K30" s="7" t="s">
        <v>665</v>
      </c>
      <c r="L30" s="7">
        <v>4</v>
      </c>
      <c r="M30" s="7" t="s">
        <v>661</v>
      </c>
      <c r="N30" s="7">
        <v>30.135000000000002</v>
      </c>
      <c r="O30" s="7" t="s">
        <v>668</v>
      </c>
      <c r="P30" s="7">
        <v>31.69</v>
      </c>
      <c r="Q30" s="7" t="s">
        <v>668</v>
      </c>
      <c r="R30" s="7"/>
      <c r="S30" s="7"/>
      <c r="T30" s="7">
        <v>0.1</v>
      </c>
      <c r="U30" s="7" t="s">
        <v>668</v>
      </c>
      <c r="V30" s="7">
        <v>14609</v>
      </c>
      <c r="W30" s="7" t="s">
        <v>679</v>
      </c>
      <c r="X30" s="7">
        <v>1961</v>
      </c>
      <c r="Y30" s="7">
        <v>15.5</v>
      </c>
      <c r="Z30" s="13"/>
      <c r="AA30" s="13"/>
      <c r="AB30" s="127" t="str">
        <f t="shared" si="2"/>
        <v>米国株式</v>
      </c>
      <c r="AC30" s="127" t="str">
        <f t="shared" si="3"/>
        <v>EPHE</v>
      </c>
      <c r="AD30" s="127" t="str">
        <f>VLOOKUP($AC30,デモテーブル[#All],2,FALSE)</f>
        <v>iシェアーズ MSCI フィリピン ETF</v>
      </c>
      <c r="AE30" s="127" t="str">
        <f t="shared" ref="AE30:AR45" si="6">K30</f>
        <v>NISA</v>
      </c>
      <c r="AF30" s="127">
        <f t="shared" si="6"/>
        <v>4</v>
      </c>
      <c r="AG30" s="127" t="str">
        <f t="shared" si="6"/>
        <v>株</v>
      </c>
      <c r="AH30" s="127">
        <f t="shared" si="5"/>
        <v>30.135000000000002</v>
      </c>
      <c r="AI30" s="127" t="str">
        <f t="shared" si="5"/>
        <v>USD</v>
      </c>
      <c r="AJ30" s="127">
        <f t="shared" si="5"/>
        <v>31.69</v>
      </c>
      <c r="AK30" s="127" t="str">
        <f t="shared" si="5"/>
        <v>USD</v>
      </c>
      <c r="AL30" s="127">
        <f t="shared" si="5"/>
        <v>0</v>
      </c>
      <c r="AM30" s="127">
        <f t="shared" si="5"/>
        <v>0</v>
      </c>
      <c r="AN30" s="127">
        <f t="shared" si="5"/>
        <v>0.1</v>
      </c>
      <c r="AO30" s="127" t="str">
        <f t="shared" si="5"/>
        <v>USD</v>
      </c>
      <c r="AP30" s="174">
        <f t="shared" si="5"/>
        <v>14609</v>
      </c>
      <c r="AQ30" s="127" t="str">
        <f t="shared" si="5"/>
        <v>126.76 USD</v>
      </c>
      <c r="AR30" s="175">
        <f t="shared" si="5"/>
        <v>1961</v>
      </c>
      <c r="AS30" s="176">
        <f t="shared" si="0"/>
        <v>0.15504427577482605</v>
      </c>
      <c r="AT30" s="23"/>
      <c r="AU30" s="23"/>
      <c r="AV30" s="127" t="str">
        <f>VLOOKUP($AC30,デモテーブル[#All],3,FALSE)</f>
        <v>1株式・投信等</v>
      </c>
      <c r="AW30" s="127" t="str">
        <f>VLOOKUP($AC30,デモテーブル[#All],4,FALSE)</f>
        <v>1株式</v>
      </c>
      <c r="AX30" s="127" t="str">
        <f>VLOOKUP($AC30,デモテーブル[#All],5,FALSE)</f>
        <v>新興国</v>
      </c>
      <c r="AY30" s="127" t="str">
        <f>VLOOKUP($AC30,デモテーブル[#All],6,FALSE)</f>
        <v>フィリピン</v>
      </c>
      <c r="AZ30" s="127" t="str">
        <f>VLOOKUP($AC30,デモテーブル[#All],7,FALSE)</f>
        <v>02 米ドル（円換算）</v>
      </c>
    </row>
    <row r="31" spans="2:52" x14ac:dyDescent="0.15">
      <c r="B31" s="19">
        <v>44661</v>
      </c>
      <c r="C31" s="151">
        <v>30</v>
      </c>
      <c r="D31" s="42" t="s">
        <v>146</v>
      </c>
      <c r="E31" t="s">
        <v>633</v>
      </c>
      <c r="H31" s="7" t="s">
        <v>680</v>
      </c>
      <c r="I31" s="7"/>
      <c r="J31" s="7" t="s">
        <v>113</v>
      </c>
      <c r="K31" s="7" t="s">
        <v>665</v>
      </c>
      <c r="L31" s="7">
        <v>27233</v>
      </c>
      <c r="M31" s="7" t="s">
        <v>681</v>
      </c>
      <c r="N31" s="7">
        <v>19692.650000000001</v>
      </c>
      <c r="O31" s="7" t="s">
        <v>662</v>
      </c>
      <c r="P31" s="7">
        <v>18022</v>
      </c>
      <c r="Q31" s="7" t="s">
        <v>662</v>
      </c>
      <c r="R31" s="7"/>
      <c r="S31" s="7"/>
      <c r="T31" s="7">
        <v>-7</v>
      </c>
      <c r="U31" s="7" t="s">
        <v>662</v>
      </c>
      <c r="V31" s="7">
        <v>49079</v>
      </c>
      <c r="W31" s="7" t="s">
        <v>663</v>
      </c>
      <c r="X31" s="7">
        <v>-4550</v>
      </c>
      <c r="Y31" s="7">
        <v>-8.48</v>
      </c>
      <c r="Z31" s="13"/>
      <c r="AA31" s="13"/>
      <c r="AB31" s="127" t="str">
        <f t="shared" si="2"/>
        <v>投資信託</v>
      </c>
      <c r="AC31" s="127" t="str">
        <f t="shared" si="3"/>
        <v>楽天・全米株式インデックス・ファンド（楽天・バンガード・ファンド（全米株式））</v>
      </c>
      <c r="AD31" s="127" t="str">
        <f>VLOOKUP($AC31,デモテーブル[#All],2,FALSE)</f>
        <v>楽天・全米株式インデックス・ファンド（楽天・バンガード・ファンド（全米株式））</v>
      </c>
      <c r="AE31" s="127" t="str">
        <f t="shared" si="6"/>
        <v>NISA</v>
      </c>
      <c r="AF31" s="127">
        <f t="shared" si="6"/>
        <v>27233</v>
      </c>
      <c r="AG31" s="127" t="str">
        <f t="shared" si="6"/>
        <v>口</v>
      </c>
      <c r="AH31" s="127">
        <f t="shared" si="6"/>
        <v>19692.650000000001</v>
      </c>
      <c r="AI31" s="127" t="str">
        <f t="shared" si="6"/>
        <v>円</v>
      </c>
      <c r="AJ31" s="127">
        <f t="shared" si="5"/>
        <v>18022</v>
      </c>
      <c r="AK31" s="127" t="str">
        <f t="shared" si="5"/>
        <v>円</v>
      </c>
      <c r="AL31" s="127">
        <f t="shared" si="5"/>
        <v>0</v>
      </c>
      <c r="AM31" s="127">
        <f t="shared" si="5"/>
        <v>0</v>
      </c>
      <c r="AN31" s="127">
        <f t="shared" si="5"/>
        <v>-7</v>
      </c>
      <c r="AO31" s="127" t="str">
        <f t="shared" si="5"/>
        <v>円</v>
      </c>
      <c r="AP31" s="174">
        <f t="shared" si="5"/>
        <v>49079</v>
      </c>
      <c r="AQ31" s="127" t="str">
        <f t="shared" si="5"/>
        <v>-</v>
      </c>
      <c r="AR31" s="175">
        <f t="shared" si="5"/>
        <v>-4550</v>
      </c>
      <c r="AS31" s="176">
        <f t="shared" si="0"/>
        <v>-8.4842156296033866E-2</v>
      </c>
      <c r="AT31" s="23"/>
      <c r="AU31" s="23"/>
      <c r="AV31" s="127" t="str">
        <f>VLOOKUP($AC31,デモテーブル[#All],3,FALSE)</f>
        <v>1株式・投信等</v>
      </c>
      <c r="AW31" s="127" t="str">
        <f>VLOOKUP($AC31,デモテーブル[#All],4,FALSE)</f>
        <v>1投信</v>
      </c>
      <c r="AX31" s="127" t="str">
        <f>VLOOKUP($AC31,デモテーブル[#All],5,FALSE)</f>
        <v>指数</v>
      </c>
      <c r="AY31" s="127" t="str">
        <f>VLOOKUP($AC31,デモテーブル[#All],6,FALSE)</f>
        <v>全米株式</v>
      </c>
      <c r="AZ31" s="127" t="str">
        <f>VLOOKUP($AC31,デモテーブル[#All],7,FALSE)</f>
        <v>01 日本円</v>
      </c>
    </row>
    <row r="32" spans="2:52" x14ac:dyDescent="0.15">
      <c r="B32" s="19">
        <v>44661</v>
      </c>
      <c r="C32" s="151">
        <v>31</v>
      </c>
      <c r="D32" s="42" t="s">
        <v>146</v>
      </c>
      <c r="E32" t="s">
        <v>633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13"/>
      <c r="AA32" s="13"/>
      <c r="AB32" s="127">
        <f t="shared" si="2"/>
        <v>0</v>
      </c>
      <c r="AC32" s="127" t="str">
        <f t="shared" si="3"/>
        <v>0</v>
      </c>
      <c r="AD32" s="127" t="e">
        <f>VLOOKUP($AC32,デモテーブル[#All],2,FALSE)</f>
        <v>#N/A</v>
      </c>
      <c r="AE32" s="127">
        <f t="shared" si="6"/>
        <v>0</v>
      </c>
      <c r="AF32" s="127">
        <f t="shared" si="6"/>
        <v>0</v>
      </c>
      <c r="AG32" s="127">
        <f t="shared" si="6"/>
        <v>0</v>
      </c>
      <c r="AH32" s="127">
        <f t="shared" si="6"/>
        <v>0</v>
      </c>
      <c r="AI32" s="127">
        <f t="shared" si="6"/>
        <v>0</v>
      </c>
      <c r="AJ32" s="127">
        <f t="shared" si="5"/>
        <v>0</v>
      </c>
      <c r="AK32" s="127">
        <f t="shared" si="5"/>
        <v>0</v>
      </c>
      <c r="AL32" s="127">
        <f t="shared" si="5"/>
        <v>0</v>
      </c>
      <c r="AM32" s="127">
        <f t="shared" si="5"/>
        <v>0</v>
      </c>
      <c r="AN32" s="127">
        <f t="shared" si="5"/>
        <v>0</v>
      </c>
      <c r="AO32" s="127">
        <f t="shared" si="5"/>
        <v>0</v>
      </c>
      <c r="AP32" s="174">
        <f t="shared" si="5"/>
        <v>0</v>
      </c>
      <c r="AQ32" s="127">
        <f t="shared" si="5"/>
        <v>0</v>
      </c>
      <c r="AR32" s="175">
        <f t="shared" si="5"/>
        <v>0</v>
      </c>
      <c r="AS32" s="176" t="e">
        <f t="shared" si="0"/>
        <v>#DIV/0!</v>
      </c>
      <c r="AT32" s="23"/>
      <c r="AU32" s="23"/>
      <c r="AV32" s="127" t="e">
        <f>VLOOKUP($AC32,デモテーブル[#All],3,FALSE)</f>
        <v>#N/A</v>
      </c>
      <c r="AW32" s="127" t="e">
        <f>VLOOKUP($AC32,デモテーブル[#All],4,FALSE)</f>
        <v>#N/A</v>
      </c>
      <c r="AX32" s="127" t="e">
        <f>VLOOKUP($AC32,デモテーブル[#All],5,FALSE)</f>
        <v>#N/A</v>
      </c>
      <c r="AY32" s="127" t="e">
        <f>VLOOKUP($AC32,デモテーブル[#All],6,FALSE)</f>
        <v>#N/A</v>
      </c>
      <c r="AZ32" s="127" t="e">
        <f>VLOOKUP($AC32,デモテーブル[#All],7,FALSE)</f>
        <v>#N/A</v>
      </c>
    </row>
    <row r="33" spans="2:52" x14ac:dyDescent="0.15">
      <c r="B33" s="19">
        <v>44661</v>
      </c>
      <c r="C33" s="151">
        <v>32</v>
      </c>
      <c r="D33" s="42" t="s">
        <v>146</v>
      </c>
      <c r="E33" t="s">
        <v>633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13"/>
      <c r="AA33" s="13"/>
      <c r="AB33" s="127">
        <f t="shared" si="2"/>
        <v>0</v>
      </c>
      <c r="AC33" s="127" t="str">
        <f t="shared" si="3"/>
        <v>0</v>
      </c>
      <c r="AD33" s="127" t="e">
        <f>VLOOKUP($AC33,デモテーブル[#All],2,FALSE)</f>
        <v>#N/A</v>
      </c>
      <c r="AE33" s="127">
        <f t="shared" si="6"/>
        <v>0</v>
      </c>
      <c r="AF33" s="127">
        <f t="shared" si="6"/>
        <v>0</v>
      </c>
      <c r="AG33" s="127">
        <f t="shared" si="6"/>
        <v>0</v>
      </c>
      <c r="AH33" s="127">
        <f t="shared" si="6"/>
        <v>0</v>
      </c>
      <c r="AI33" s="127">
        <f t="shared" si="6"/>
        <v>0</v>
      </c>
      <c r="AJ33" s="127">
        <f t="shared" si="5"/>
        <v>0</v>
      </c>
      <c r="AK33" s="127">
        <f t="shared" si="5"/>
        <v>0</v>
      </c>
      <c r="AL33" s="127">
        <f t="shared" si="5"/>
        <v>0</v>
      </c>
      <c r="AM33" s="127">
        <f t="shared" si="5"/>
        <v>0</v>
      </c>
      <c r="AN33" s="127">
        <f t="shared" si="5"/>
        <v>0</v>
      </c>
      <c r="AO33" s="127">
        <f t="shared" si="5"/>
        <v>0</v>
      </c>
      <c r="AP33" s="174">
        <f t="shared" si="5"/>
        <v>0</v>
      </c>
      <c r="AQ33" s="127">
        <f t="shared" si="5"/>
        <v>0</v>
      </c>
      <c r="AR33" s="175">
        <f t="shared" si="5"/>
        <v>0</v>
      </c>
      <c r="AS33" s="176" t="e">
        <f t="shared" si="0"/>
        <v>#DIV/0!</v>
      </c>
      <c r="AT33" s="23"/>
      <c r="AU33" s="23"/>
      <c r="AV33" s="127" t="e">
        <f>VLOOKUP($AC33,デモテーブル[#All],3,FALSE)</f>
        <v>#N/A</v>
      </c>
      <c r="AW33" s="127" t="e">
        <f>VLOOKUP($AC33,デモテーブル[#All],4,FALSE)</f>
        <v>#N/A</v>
      </c>
      <c r="AX33" s="127" t="e">
        <f>VLOOKUP($AC33,デモテーブル[#All],5,FALSE)</f>
        <v>#N/A</v>
      </c>
      <c r="AY33" s="127" t="e">
        <f>VLOOKUP($AC33,デモテーブル[#All],6,FALSE)</f>
        <v>#N/A</v>
      </c>
      <c r="AZ33" s="127" t="e">
        <f>VLOOKUP($AC33,デモテーブル[#All],7,FALSE)</f>
        <v>#N/A</v>
      </c>
    </row>
    <row r="34" spans="2:52" x14ac:dyDescent="0.15">
      <c r="B34" s="19">
        <v>44661</v>
      </c>
      <c r="C34" s="151">
        <v>33</v>
      </c>
      <c r="D34" s="42" t="s">
        <v>146</v>
      </c>
      <c r="E34" t="s">
        <v>633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13"/>
      <c r="AA34" s="13"/>
      <c r="AB34" s="127">
        <f t="shared" si="2"/>
        <v>0</v>
      </c>
      <c r="AC34" s="127" t="str">
        <f t="shared" si="3"/>
        <v>0</v>
      </c>
      <c r="AD34" s="127" t="e">
        <f>VLOOKUP($AC34,デモテーブル[#All],2,FALSE)</f>
        <v>#N/A</v>
      </c>
      <c r="AE34" s="127">
        <f t="shared" si="6"/>
        <v>0</v>
      </c>
      <c r="AF34" s="127">
        <f t="shared" si="6"/>
        <v>0</v>
      </c>
      <c r="AG34" s="127">
        <f t="shared" si="6"/>
        <v>0</v>
      </c>
      <c r="AH34" s="127">
        <f t="shared" si="6"/>
        <v>0</v>
      </c>
      <c r="AI34" s="127">
        <f t="shared" si="6"/>
        <v>0</v>
      </c>
      <c r="AJ34" s="127">
        <f t="shared" si="5"/>
        <v>0</v>
      </c>
      <c r="AK34" s="127">
        <f t="shared" si="5"/>
        <v>0</v>
      </c>
      <c r="AL34" s="127">
        <f t="shared" si="5"/>
        <v>0</v>
      </c>
      <c r="AM34" s="127">
        <f t="shared" si="5"/>
        <v>0</v>
      </c>
      <c r="AN34" s="127">
        <f t="shared" si="5"/>
        <v>0</v>
      </c>
      <c r="AO34" s="127">
        <f t="shared" si="5"/>
        <v>0</v>
      </c>
      <c r="AP34" s="174">
        <f t="shared" si="5"/>
        <v>0</v>
      </c>
      <c r="AQ34" s="127">
        <f t="shared" si="5"/>
        <v>0</v>
      </c>
      <c r="AR34" s="175">
        <f t="shared" si="5"/>
        <v>0</v>
      </c>
      <c r="AS34" s="176" t="e">
        <f t="shared" si="0"/>
        <v>#DIV/0!</v>
      </c>
      <c r="AT34" s="23"/>
      <c r="AU34" s="23"/>
      <c r="AV34" s="127" t="e">
        <f>VLOOKUP($AC34,デモテーブル[#All],3,FALSE)</f>
        <v>#N/A</v>
      </c>
      <c r="AW34" s="127" t="e">
        <f>VLOOKUP($AC34,デモテーブル[#All],4,FALSE)</f>
        <v>#N/A</v>
      </c>
      <c r="AX34" s="127" t="e">
        <f>VLOOKUP($AC34,デモテーブル[#All],5,FALSE)</f>
        <v>#N/A</v>
      </c>
      <c r="AY34" s="127" t="e">
        <f>VLOOKUP($AC34,デモテーブル[#All],6,FALSE)</f>
        <v>#N/A</v>
      </c>
      <c r="AZ34" s="127" t="e">
        <f>VLOOKUP($AC34,デモテーブル[#All],7,FALSE)</f>
        <v>#N/A</v>
      </c>
    </row>
    <row r="35" spans="2:52" x14ac:dyDescent="0.15">
      <c r="B35" s="19">
        <v>44661</v>
      </c>
      <c r="C35" s="151">
        <v>34</v>
      </c>
      <c r="D35" s="42" t="s">
        <v>146</v>
      </c>
      <c r="E35" t="s">
        <v>633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13"/>
      <c r="AA35" s="13"/>
      <c r="AB35" s="127">
        <f t="shared" si="2"/>
        <v>0</v>
      </c>
      <c r="AC35" s="127" t="str">
        <f t="shared" si="3"/>
        <v>0</v>
      </c>
      <c r="AD35" s="127" t="e">
        <f>VLOOKUP($AC35,デモテーブル[#All],2,FALSE)</f>
        <v>#N/A</v>
      </c>
      <c r="AE35" s="127">
        <f t="shared" si="6"/>
        <v>0</v>
      </c>
      <c r="AF35" s="127">
        <f t="shared" si="6"/>
        <v>0</v>
      </c>
      <c r="AG35" s="127">
        <f t="shared" si="6"/>
        <v>0</v>
      </c>
      <c r="AH35" s="127">
        <f t="shared" si="6"/>
        <v>0</v>
      </c>
      <c r="AI35" s="127">
        <f t="shared" si="6"/>
        <v>0</v>
      </c>
      <c r="AJ35" s="127">
        <f t="shared" si="5"/>
        <v>0</v>
      </c>
      <c r="AK35" s="127">
        <f t="shared" si="5"/>
        <v>0</v>
      </c>
      <c r="AL35" s="127">
        <f t="shared" si="5"/>
        <v>0</v>
      </c>
      <c r="AM35" s="127">
        <f t="shared" si="5"/>
        <v>0</v>
      </c>
      <c r="AN35" s="127">
        <f t="shared" si="5"/>
        <v>0</v>
      </c>
      <c r="AO35" s="127">
        <f t="shared" si="5"/>
        <v>0</v>
      </c>
      <c r="AP35" s="174">
        <f t="shared" si="5"/>
        <v>0</v>
      </c>
      <c r="AQ35" s="127">
        <f t="shared" si="5"/>
        <v>0</v>
      </c>
      <c r="AR35" s="175">
        <f t="shared" si="5"/>
        <v>0</v>
      </c>
      <c r="AS35" s="176" t="e">
        <f t="shared" si="0"/>
        <v>#DIV/0!</v>
      </c>
      <c r="AT35" s="23"/>
      <c r="AU35" s="23"/>
      <c r="AV35" s="127" t="e">
        <f>VLOOKUP($AC35,デモテーブル[#All],3,FALSE)</f>
        <v>#N/A</v>
      </c>
      <c r="AW35" s="127" t="e">
        <f>VLOOKUP($AC35,デモテーブル[#All],4,FALSE)</f>
        <v>#N/A</v>
      </c>
      <c r="AX35" s="127" t="e">
        <f>VLOOKUP($AC35,デモテーブル[#All],5,FALSE)</f>
        <v>#N/A</v>
      </c>
      <c r="AY35" s="127" t="e">
        <f>VLOOKUP($AC35,デモテーブル[#All],6,FALSE)</f>
        <v>#N/A</v>
      </c>
      <c r="AZ35" s="127" t="e">
        <f>VLOOKUP($AC35,デモテーブル[#All],7,FALSE)</f>
        <v>#N/A</v>
      </c>
    </row>
    <row r="36" spans="2:52" x14ac:dyDescent="0.15">
      <c r="B36" s="19">
        <v>44661</v>
      </c>
      <c r="C36" s="151">
        <v>35</v>
      </c>
      <c r="D36" s="42" t="s">
        <v>146</v>
      </c>
      <c r="E36" t="s">
        <v>633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13"/>
      <c r="AA36" s="13"/>
      <c r="AB36" s="127">
        <f t="shared" si="2"/>
        <v>0</v>
      </c>
      <c r="AC36" s="127" t="str">
        <f t="shared" si="3"/>
        <v>0</v>
      </c>
      <c r="AD36" s="127" t="e">
        <f>VLOOKUP($AC36,デモテーブル[#All],2,FALSE)</f>
        <v>#N/A</v>
      </c>
      <c r="AE36" s="127">
        <f t="shared" si="6"/>
        <v>0</v>
      </c>
      <c r="AF36" s="127">
        <f t="shared" si="6"/>
        <v>0</v>
      </c>
      <c r="AG36" s="127">
        <f t="shared" si="6"/>
        <v>0</v>
      </c>
      <c r="AH36" s="127">
        <f t="shared" si="6"/>
        <v>0</v>
      </c>
      <c r="AI36" s="127">
        <f t="shared" si="6"/>
        <v>0</v>
      </c>
      <c r="AJ36" s="127">
        <f t="shared" si="5"/>
        <v>0</v>
      </c>
      <c r="AK36" s="127">
        <f t="shared" si="5"/>
        <v>0</v>
      </c>
      <c r="AL36" s="127">
        <f t="shared" si="5"/>
        <v>0</v>
      </c>
      <c r="AM36" s="127">
        <f t="shared" si="5"/>
        <v>0</v>
      </c>
      <c r="AN36" s="127">
        <f t="shared" si="5"/>
        <v>0</v>
      </c>
      <c r="AO36" s="127">
        <f t="shared" si="5"/>
        <v>0</v>
      </c>
      <c r="AP36" s="174">
        <f t="shared" si="5"/>
        <v>0</v>
      </c>
      <c r="AQ36" s="127">
        <f t="shared" si="5"/>
        <v>0</v>
      </c>
      <c r="AR36" s="175">
        <f t="shared" si="5"/>
        <v>0</v>
      </c>
      <c r="AS36" s="176" t="e">
        <f t="shared" si="0"/>
        <v>#DIV/0!</v>
      </c>
      <c r="AT36" s="23"/>
      <c r="AU36" s="23"/>
      <c r="AV36" s="127" t="e">
        <f>VLOOKUP($AC36,デモテーブル[#All],3,FALSE)</f>
        <v>#N/A</v>
      </c>
      <c r="AW36" s="127" t="e">
        <f>VLOOKUP($AC36,デモテーブル[#All],4,FALSE)</f>
        <v>#N/A</v>
      </c>
      <c r="AX36" s="127" t="e">
        <f>VLOOKUP($AC36,デモテーブル[#All],5,FALSE)</f>
        <v>#N/A</v>
      </c>
      <c r="AY36" s="127" t="e">
        <f>VLOOKUP($AC36,デモテーブル[#All],6,FALSE)</f>
        <v>#N/A</v>
      </c>
      <c r="AZ36" s="127" t="e">
        <f>VLOOKUP($AC36,デモテーブル[#All],7,FALSE)</f>
        <v>#N/A</v>
      </c>
    </row>
    <row r="37" spans="2:52" x14ac:dyDescent="0.15">
      <c r="B37" s="19">
        <v>44661</v>
      </c>
      <c r="C37" s="151">
        <v>36</v>
      </c>
      <c r="D37" s="42" t="s">
        <v>146</v>
      </c>
      <c r="E37" t="s">
        <v>633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13"/>
      <c r="AA37" s="13"/>
      <c r="AB37" s="127">
        <f t="shared" si="2"/>
        <v>0</v>
      </c>
      <c r="AC37" s="127" t="str">
        <f t="shared" si="3"/>
        <v>0</v>
      </c>
      <c r="AD37" s="127" t="e">
        <f>VLOOKUP($AC37,デモテーブル[#All],2,FALSE)</f>
        <v>#N/A</v>
      </c>
      <c r="AE37" s="127">
        <f t="shared" si="6"/>
        <v>0</v>
      </c>
      <c r="AF37" s="127">
        <f t="shared" si="6"/>
        <v>0</v>
      </c>
      <c r="AG37" s="127">
        <f t="shared" si="6"/>
        <v>0</v>
      </c>
      <c r="AH37" s="127">
        <f t="shared" si="6"/>
        <v>0</v>
      </c>
      <c r="AI37" s="127">
        <f t="shared" si="6"/>
        <v>0</v>
      </c>
      <c r="AJ37" s="127">
        <f t="shared" si="5"/>
        <v>0</v>
      </c>
      <c r="AK37" s="127">
        <f t="shared" si="5"/>
        <v>0</v>
      </c>
      <c r="AL37" s="127">
        <f t="shared" si="5"/>
        <v>0</v>
      </c>
      <c r="AM37" s="127">
        <f t="shared" si="5"/>
        <v>0</v>
      </c>
      <c r="AN37" s="127">
        <f t="shared" si="5"/>
        <v>0</v>
      </c>
      <c r="AO37" s="127">
        <f t="shared" si="5"/>
        <v>0</v>
      </c>
      <c r="AP37" s="174">
        <f t="shared" si="5"/>
        <v>0</v>
      </c>
      <c r="AQ37" s="127">
        <f t="shared" si="5"/>
        <v>0</v>
      </c>
      <c r="AR37" s="175">
        <f t="shared" si="5"/>
        <v>0</v>
      </c>
      <c r="AS37" s="176" t="e">
        <f t="shared" si="0"/>
        <v>#DIV/0!</v>
      </c>
      <c r="AT37" s="23"/>
      <c r="AU37" s="23"/>
      <c r="AV37" s="127" t="e">
        <f>VLOOKUP($AC37,デモテーブル[#All],3,FALSE)</f>
        <v>#N/A</v>
      </c>
      <c r="AW37" s="127" t="e">
        <f>VLOOKUP($AC37,デモテーブル[#All],4,FALSE)</f>
        <v>#N/A</v>
      </c>
      <c r="AX37" s="127" t="e">
        <f>VLOOKUP($AC37,デモテーブル[#All],5,FALSE)</f>
        <v>#N/A</v>
      </c>
      <c r="AY37" s="127" t="e">
        <f>VLOOKUP($AC37,デモテーブル[#All],6,FALSE)</f>
        <v>#N/A</v>
      </c>
      <c r="AZ37" s="127" t="e">
        <f>VLOOKUP($AC37,デモテーブル[#All],7,FALSE)</f>
        <v>#N/A</v>
      </c>
    </row>
    <row r="38" spans="2:52" x14ac:dyDescent="0.15">
      <c r="B38" s="19">
        <v>44661</v>
      </c>
      <c r="C38" s="151">
        <v>37</v>
      </c>
      <c r="D38" s="42" t="s">
        <v>146</v>
      </c>
      <c r="E38" t="s">
        <v>633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13"/>
      <c r="AA38" s="13"/>
      <c r="AB38" s="127">
        <f t="shared" si="2"/>
        <v>0</v>
      </c>
      <c r="AC38" s="127" t="str">
        <f t="shared" si="3"/>
        <v>0</v>
      </c>
      <c r="AD38" s="127" t="e">
        <f>VLOOKUP($AC38,デモテーブル[#All],2,FALSE)</f>
        <v>#N/A</v>
      </c>
      <c r="AE38" s="127">
        <f t="shared" si="6"/>
        <v>0</v>
      </c>
      <c r="AF38" s="127">
        <f t="shared" si="6"/>
        <v>0</v>
      </c>
      <c r="AG38" s="127">
        <f t="shared" si="6"/>
        <v>0</v>
      </c>
      <c r="AH38" s="127">
        <f t="shared" si="6"/>
        <v>0</v>
      </c>
      <c r="AI38" s="127">
        <f t="shared" si="6"/>
        <v>0</v>
      </c>
      <c r="AJ38" s="127">
        <f t="shared" si="5"/>
        <v>0</v>
      </c>
      <c r="AK38" s="127">
        <f t="shared" si="5"/>
        <v>0</v>
      </c>
      <c r="AL38" s="127">
        <f t="shared" si="5"/>
        <v>0</v>
      </c>
      <c r="AM38" s="127">
        <f t="shared" si="5"/>
        <v>0</v>
      </c>
      <c r="AN38" s="127">
        <f t="shared" si="5"/>
        <v>0</v>
      </c>
      <c r="AO38" s="127">
        <f t="shared" si="5"/>
        <v>0</v>
      </c>
      <c r="AP38" s="174">
        <f t="shared" si="5"/>
        <v>0</v>
      </c>
      <c r="AQ38" s="127">
        <f t="shared" si="5"/>
        <v>0</v>
      </c>
      <c r="AR38" s="175">
        <f t="shared" si="5"/>
        <v>0</v>
      </c>
      <c r="AS38" s="176" t="e">
        <f t="shared" si="0"/>
        <v>#DIV/0!</v>
      </c>
      <c r="AT38" s="23"/>
      <c r="AU38" s="23"/>
      <c r="AV38" s="127" t="e">
        <f>VLOOKUP($AC38,デモテーブル[#All],3,FALSE)</f>
        <v>#N/A</v>
      </c>
      <c r="AW38" s="127" t="e">
        <f>VLOOKUP($AC38,デモテーブル[#All],4,FALSE)</f>
        <v>#N/A</v>
      </c>
      <c r="AX38" s="127" t="e">
        <f>VLOOKUP($AC38,デモテーブル[#All],5,FALSE)</f>
        <v>#N/A</v>
      </c>
      <c r="AY38" s="127" t="e">
        <f>VLOOKUP($AC38,デモテーブル[#All],6,FALSE)</f>
        <v>#N/A</v>
      </c>
      <c r="AZ38" s="127" t="e">
        <f>VLOOKUP($AC38,デモテーブル[#All],7,FALSE)</f>
        <v>#N/A</v>
      </c>
    </row>
    <row r="39" spans="2:52" x14ac:dyDescent="0.15">
      <c r="B39" s="19">
        <v>44661</v>
      </c>
      <c r="C39" s="151">
        <v>38</v>
      </c>
      <c r="D39" s="42" t="s">
        <v>146</v>
      </c>
      <c r="E39" t="s">
        <v>633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13"/>
      <c r="AA39" s="13"/>
      <c r="AB39" s="127">
        <f t="shared" si="2"/>
        <v>0</v>
      </c>
      <c r="AC39" s="127" t="str">
        <f t="shared" si="3"/>
        <v>0</v>
      </c>
      <c r="AD39" s="127" t="e">
        <f>VLOOKUP($AC39,デモテーブル[#All],2,FALSE)</f>
        <v>#N/A</v>
      </c>
      <c r="AE39" s="127">
        <f t="shared" si="6"/>
        <v>0</v>
      </c>
      <c r="AF39" s="127">
        <f t="shared" si="6"/>
        <v>0</v>
      </c>
      <c r="AG39" s="127">
        <f t="shared" si="6"/>
        <v>0</v>
      </c>
      <c r="AH39" s="127">
        <f t="shared" si="6"/>
        <v>0</v>
      </c>
      <c r="AI39" s="127">
        <f t="shared" si="6"/>
        <v>0</v>
      </c>
      <c r="AJ39" s="127">
        <f t="shared" si="5"/>
        <v>0</v>
      </c>
      <c r="AK39" s="127">
        <f t="shared" si="5"/>
        <v>0</v>
      </c>
      <c r="AL39" s="127">
        <f t="shared" si="5"/>
        <v>0</v>
      </c>
      <c r="AM39" s="127">
        <f t="shared" si="5"/>
        <v>0</v>
      </c>
      <c r="AN39" s="127">
        <f t="shared" si="5"/>
        <v>0</v>
      </c>
      <c r="AO39" s="127">
        <f t="shared" si="5"/>
        <v>0</v>
      </c>
      <c r="AP39" s="174">
        <f t="shared" si="5"/>
        <v>0</v>
      </c>
      <c r="AQ39" s="127">
        <f t="shared" si="5"/>
        <v>0</v>
      </c>
      <c r="AR39" s="175">
        <f t="shared" si="5"/>
        <v>0</v>
      </c>
      <c r="AS39" s="176" t="e">
        <f t="shared" si="0"/>
        <v>#DIV/0!</v>
      </c>
      <c r="AT39" s="23"/>
      <c r="AU39" s="23"/>
      <c r="AV39" s="127" t="e">
        <f>VLOOKUP($AC39,デモテーブル[#All],3,FALSE)</f>
        <v>#N/A</v>
      </c>
      <c r="AW39" s="127" t="e">
        <f>VLOOKUP($AC39,デモテーブル[#All],4,FALSE)</f>
        <v>#N/A</v>
      </c>
      <c r="AX39" s="127" t="e">
        <f>VLOOKUP($AC39,デモテーブル[#All],5,FALSE)</f>
        <v>#N/A</v>
      </c>
      <c r="AY39" s="127" t="e">
        <f>VLOOKUP($AC39,デモテーブル[#All],6,FALSE)</f>
        <v>#N/A</v>
      </c>
      <c r="AZ39" s="127" t="e">
        <f>VLOOKUP($AC39,デモテーブル[#All],7,FALSE)</f>
        <v>#N/A</v>
      </c>
    </row>
    <row r="40" spans="2:52" x14ac:dyDescent="0.15">
      <c r="B40" s="19">
        <v>44661</v>
      </c>
      <c r="C40" s="151">
        <v>39</v>
      </c>
      <c r="D40" s="42" t="s">
        <v>146</v>
      </c>
      <c r="E40" t="s">
        <v>633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13"/>
      <c r="AA40" s="13"/>
      <c r="AB40" s="127">
        <f t="shared" si="2"/>
        <v>0</v>
      </c>
      <c r="AC40" s="127" t="str">
        <f t="shared" si="3"/>
        <v>0</v>
      </c>
      <c r="AD40" s="127" t="e">
        <f>VLOOKUP($AC40,デモテーブル[#All],2,FALSE)</f>
        <v>#N/A</v>
      </c>
      <c r="AE40" s="127">
        <f t="shared" si="6"/>
        <v>0</v>
      </c>
      <c r="AF40" s="127">
        <f t="shared" si="6"/>
        <v>0</v>
      </c>
      <c r="AG40" s="127">
        <f t="shared" si="6"/>
        <v>0</v>
      </c>
      <c r="AH40" s="127">
        <f t="shared" si="6"/>
        <v>0</v>
      </c>
      <c r="AI40" s="127">
        <f t="shared" si="6"/>
        <v>0</v>
      </c>
      <c r="AJ40" s="127">
        <f t="shared" si="5"/>
        <v>0</v>
      </c>
      <c r="AK40" s="127">
        <f t="shared" si="5"/>
        <v>0</v>
      </c>
      <c r="AL40" s="127">
        <f t="shared" si="5"/>
        <v>0</v>
      </c>
      <c r="AM40" s="127">
        <f t="shared" si="5"/>
        <v>0</v>
      </c>
      <c r="AN40" s="127">
        <f t="shared" si="5"/>
        <v>0</v>
      </c>
      <c r="AO40" s="127">
        <f t="shared" si="5"/>
        <v>0</v>
      </c>
      <c r="AP40" s="174">
        <f t="shared" si="5"/>
        <v>0</v>
      </c>
      <c r="AQ40" s="127">
        <f t="shared" si="5"/>
        <v>0</v>
      </c>
      <c r="AR40" s="175">
        <f t="shared" si="5"/>
        <v>0</v>
      </c>
      <c r="AS40" s="176" t="e">
        <f t="shared" si="0"/>
        <v>#DIV/0!</v>
      </c>
      <c r="AT40" s="23"/>
      <c r="AU40" s="23"/>
      <c r="AV40" s="127" t="e">
        <f>VLOOKUP($AC40,デモテーブル[#All],3,FALSE)</f>
        <v>#N/A</v>
      </c>
      <c r="AW40" s="127" t="e">
        <f>VLOOKUP($AC40,デモテーブル[#All],4,FALSE)</f>
        <v>#N/A</v>
      </c>
      <c r="AX40" s="127" t="e">
        <f>VLOOKUP($AC40,デモテーブル[#All],5,FALSE)</f>
        <v>#N/A</v>
      </c>
      <c r="AY40" s="127" t="e">
        <f>VLOOKUP($AC40,デモテーブル[#All],6,FALSE)</f>
        <v>#N/A</v>
      </c>
      <c r="AZ40" s="127" t="e">
        <f>VLOOKUP($AC40,デモテーブル[#All],7,FALSE)</f>
        <v>#N/A</v>
      </c>
    </row>
    <row r="41" spans="2:52" x14ac:dyDescent="0.15">
      <c r="B41" s="19">
        <v>44661</v>
      </c>
      <c r="C41" s="151">
        <v>40</v>
      </c>
      <c r="D41" s="42" t="s">
        <v>146</v>
      </c>
      <c r="E41" t="s">
        <v>633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13"/>
      <c r="AA41" s="13"/>
      <c r="AB41" s="127">
        <f t="shared" si="2"/>
        <v>0</v>
      </c>
      <c r="AC41" s="127" t="str">
        <f t="shared" si="3"/>
        <v>0</v>
      </c>
      <c r="AD41" s="127" t="e">
        <f>VLOOKUP($AC41,デモテーブル[#All],2,FALSE)</f>
        <v>#N/A</v>
      </c>
      <c r="AE41" s="127">
        <f t="shared" si="6"/>
        <v>0</v>
      </c>
      <c r="AF41" s="127">
        <f t="shared" si="6"/>
        <v>0</v>
      </c>
      <c r="AG41" s="127">
        <f t="shared" si="6"/>
        <v>0</v>
      </c>
      <c r="AH41" s="127">
        <f t="shared" si="6"/>
        <v>0</v>
      </c>
      <c r="AI41" s="127">
        <f t="shared" si="6"/>
        <v>0</v>
      </c>
      <c r="AJ41" s="127">
        <f t="shared" si="5"/>
        <v>0</v>
      </c>
      <c r="AK41" s="127">
        <f t="shared" si="5"/>
        <v>0</v>
      </c>
      <c r="AL41" s="127">
        <f t="shared" si="5"/>
        <v>0</v>
      </c>
      <c r="AM41" s="127">
        <f t="shared" si="5"/>
        <v>0</v>
      </c>
      <c r="AN41" s="127">
        <f t="shared" si="5"/>
        <v>0</v>
      </c>
      <c r="AO41" s="127">
        <f t="shared" si="5"/>
        <v>0</v>
      </c>
      <c r="AP41" s="174">
        <f t="shared" si="5"/>
        <v>0</v>
      </c>
      <c r="AQ41" s="127">
        <f t="shared" si="5"/>
        <v>0</v>
      </c>
      <c r="AR41" s="175">
        <f t="shared" si="5"/>
        <v>0</v>
      </c>
      <c r="AS41" s="176" t="e">
        <f t="shared" si="0"/>
        <v>#DIV/0!</v>
      </c>
      <c r="AT41" s="23"/>
      <c r="AU41" s="23"/>
      <c r="AV41" s="127" t="e">
        <f>VLOOKUP($AC41,デモテーブル[#All],3,FALSE)</f>
        <v>#N/A</v>
      </c>
      <c r="AW41" s="127" t="e">
        <f>VLOOKUP($AC41,デモテーブル[#All],4,FALSE)</f>
        <v>#N/A</v>
      </c>
      <c r="AX41" s="127" t="e">
        <f>VLOOKUP($AC41,デモテーブル[#All],5,FALSE)</f>
        <v>#N/A</v>
      </c>
      <c r="AY41" s="127" t="e">
        <f>VLOOKUP($AC41,デモテーブル[#All],6,FALSE)</f>
        <v>#N/A</v>
      </c>
      <c r="AZ41" s="127" t="e">
        <f>VLOOKUP($AC41,デモテーブル[#All],7,FALSE)</f>
        <v>#N/A</v>
      </c>
    </row>
    <row r="42" spans="2:52" x14ac:dyDescent="0.15">
      <c r="B42" s="19">
        <v>44661</v>
      </c>
      <c r="C42" s="151">
        <v>41</v>
      </c>
      <c r="D42" s="42" t="s">
        <v>146</v>
      </c>
      <c r="E42" t="s">
        <v>633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3"/>
      <c r="AA42" s="13"/>
      <c r="AB42" s="127">
        <f t="shared" si="2"/>
        <v>0</v>
      </c>
      <c r="AC42" s="127" t="str">
        <f t="shared" si="3"/>
        <v>0</v>
      </c>
      <c r="AD42" s="127" t="e">
        <f>VLOOKUP($AC42,デモテーブル[#All],2,FALSE)</f>
        <v>#N/A</v>
      </c>
      <c r="AE42" s="127">
        <f t="shared" si="6"/>
        <v>0</v>
      </c>
      <c r="AF42" s="127">
        <f t="shared" si="6"/>
        <v>0</v>
      </c>
      <c r="AG42" s="127">
        <f t="shared" si="6"/>
        <v>0</v>
      </c>
      <c r="AH42" s="127">
        <f t="shared" si="6"/>
        <v>0</v>
      </c>
      <c r="AI42" s="127">
        <f t="shared" si="6"/>
        <v>0</v>
      </c>
      <c r="AJ42" s="127">
        <f t="shared" si="5"/>
        <v>0</v>
      </c>
      <c r="AK42" s="127">
        <f t="shared" si="5"/>
        <v>0</v>
      </c>
      <c r="AL42" s="127">
        <f t="shared" si="5"/>
        <v>0</v>
      </c>
      <c r="AM42" s="127">
        <f t="shared" si="5"/>
        <v>0</v>
      </c>
      <c r="AN42" s="127">
        <f t="shared" si="5"/>
        <v>0</v>
      </c>
      <c r="AO42" s="127">
        <f t="shared" si="5"/>
        <v>0</v>
      </c>
      <c r="AP42" s="174">
        <f t="shared" si="5"/>
        <v>0</v>
      </c>
      <c r="AQ42" s="127">
        <f t="shared" si="5"/>
        <v>0</v>
      </c>
      <c r="AR42" s="175">
        <f t="shared" si="5"/>
        <v>0</v>
      </c>
      <c r="AS42" s="176" t="e">
        <f t="shared" si="0"/>
        <v>#DIV/0!</v>
      </c>
      <c r="AT42" s="23"/>
      <c r="AU42" s="23"/>
      <c r="AV42" s="127" t="e">
        <f>VLOOKUP($AC42,デモテーブル[#All],3,FALSE)</f>
        <v>#N/A</v>
      </c>
      <c r="AW42" s="127" t="e">
        <f>VLOOKUP($AC42,デモテーブル[#All],4,FALSE)</f>
        <v>#N/A</v>
      </c>
      <c r="AX42" s="127" t="e">
        <f>VLOOKUP($AC42,デモテーブル[#All],5,FALSE)</f>
        <v>#N/A</v>
      </c>
      <c r="AY42" s="127" t="e">
        <f>VLOOKUP($AC42,デモテーブル[#All],6,FALSE)</f>
        <v>#N/A</v>
      </c>
      <c r="AZ42" s="127" t="e">
        <f>VLOOKUP($AC42,デモテーブル[#All],7,FALSE)</f>
        <v>#N/A</v>
      </c>
    </row>
    <row r="43" spans="2:52" x14ac:dyDescent="0.15">
      <c r="B43" s="19">
        <v>44661</v>
      </c>
      <c r="C43" s="151">
        <v>42</v>
      </c>
      <c r="D43" s="42" t="s">
        <v>146</v>
      </c>
      <c r="E43" t="s">
        <v>633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3"/>
      <c r="AA43" s="13"/>
      <c r="AB43" s="127">
        <f t="shared" si="2"/>
        <v>0</v>
      </c>
      <c r="AC43" s="127" t="str">
        <f t="shared" si="3"/>
        <v>0</v>
      </c>
      <c r="AD43" s="127" t="e">
        <f>VLOOKUP($AC43,デモテーブル[#All],2,FALSE)</f>
        <v>#N/A</v>
      </c>
      <c r="AE43" s="127">
        <f t="shared" si="6"/>
        <v>0</v>
      </c>
      <c r="AF43" s="127">
        <f t="shared" si="6"/>
        <v>0</v>
      </c>
      <c r="AG43" s="127">
        <f t="shared" si="6"/>
        <v>0</v>
      </c>
      <c r="AH43" s="127">
        <f t="shared" si="6"/>
        <v>0</v>
      </c>
      <c r="AI43" s="127">
        <f t="shared" si="6"/>
        <v>0</v>
      </c>
      <c r="AJ43" s="127">
        <f t="shared" si="5"/>
        <v>0</v>
      </c>
      <c r="AK43" s="127">
        <f t="shared" si="5"/>
        <v>0</v>
      </c>
      <c r="AL43" s="127">
        <f t="shared" si="5"/>
        <v>0</v>
      </c>
      <c r="AM43" s="127">
        <f t="shared" si="5"/>
        <v>0</v>
      </c>
      <c r="AN43" s="127">
        <f t="shared" si="5"/>
        <v>0</v>
      </c>
      <c r="AO43" s="127">
        <f t="shared" si="5"/>
        <v>0</v>
      </c>
      <c r="AP43" s="174">
        <f t="shared" si="5"/>
        <v>0</v>
      </c>
      <c r="AQ43" s="127">
        <f t="shared" si="5"/>
        <v>0</v>
      </c>
      <c r="AR43" s="175">
        <f t="shared" si="5"/>
        <v>0</v>
      </c>
      <c r="AS43" s="176" t="e">
        <f t="shared" si="0"/>
        <v>#DIV/0!</v>
      </c>
      <c r="AT43" s="23"/>
      <c r="AU43" s="23"/>
      <c r="AV43" s="127" t="e">
        <f>VLOOKUP($AC43,デモテーブル[#All],3,FALSE)</f>
        <v>#N/A</v>
      </c>
      <c r="AW43" s="127" t="e">
        <f>VLOOKUP($AC43,デモテーブル[#All],4,FALSE)</f>
        <v>#N/A</v>
      </c>
      <c r="AX43" s="127" t="e">
        <f>VLOOKUP($AC43,デモテーブル[#All],5,FALSE)</f>
        <v>#N/A</v>
      </c>
      <c r="AY43" s="127" t="e">
        <f>VLOOKUP($AC43,デモテーブル[#All],6,FALSE)</f>
        <v>#N/A</v>
      </c>
      <c r="AZ43" s="127" t="e">
        <f>VLOOKUP($AC43,デモテーブル[#All],7,FALSE)</f>
        <v>#N/A</v>
      </c>
    </row>
    <row r="44" spans="2:52" x14ac:dyDescent="0.15">
      <c r="B44" s="19">
        <v>44661</v>
      </c>
      <c r="C44" s="151">
        <v>43</v>
      </c>
      <c r="D44" s="42" t="s">
        <v>146</v>
      </c>
      <c r="E44" t="s">
        <v>633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3"/>
      <c r="AA44" s="13"/>
      <c r="AB44" s="127">
        <f t="shared" si="2"/>
        <v>0</v>
      </c>
      <c r="AC44" s="127" t="str">
        <f t="shared" si="3"/>
        <v>0</v>
      </c>
      <c r="AD44" s="127" t="e">
        <f>VLOOKUP($AC44,デモテーブル[#All],2,FALSE)</f>
        <v>#N/A</v>
      </c>
      <c r="AE44" s="127">
        <f t="shared" si="6"/>
        <v>0</v>
      </c>
      <c r="AF44" s="127">
        <f t="shared" si="6"/>
        <v>0</v>
      </c>
      <c r="AG44" s="127">
        <f t="shared" si="6"/>
        <v>0</v>
      </c>
      <c r="AH44" s="127">
        <f t="shared" si="6"/>
        <v>0</v>
      </c>
      <c r="AI44" s="127">
        <f t="shared" si="6"/>
        <v>0</v>
      </c>
      <c r="AJ44" s="127">
        <f t="shared" si="5"/>
        <v>0</v>
      </c>
      <c r="AK44" s="127">
        <f t="shared" si="5"/>
        <v>0</v>
      </c>
      <c r="AL44" s="127">
        <f t="shared" si="5"/>
        <v>0</v>
      </c>
      <c r="AM44" s="127">
        <f t="shared" si="5"/>
        <v>0</v>
      </c>
      <c r="AN44" s="127">
        <f t="shared" si="5"/>
        <v>0</v>
      </c>
      <c r="AO44" s="127">
        <f t="shared" si="5"/>
        <v>0</v>
      </c>
      <c r="AP44" s="174">
        <f t="shared" si="5"/>
        <v>0</v>
      </c>
      <c r="AQ44" s="127">
        <f t="shared" si="5"/>
        <v>0</v>
      </c>
      <c r="AR44" s="175">
        <f t="shared" si="5"/>
        <v>0</v>
      </c>
      <c r="AS44" s="176" t="e">
        <f t="shared" si="0"/>
        <v>#DIV/0!</v>
      </c>
      <c r="AT44" s="23"/>
      <c r="AU44" s="23"/>
      <c r="AV44" s="127" t="e">
        <f>VLOOKUP($AC44,デモテーブル[#All],3,FALSE)</f>
        <v>#N/A</v>
      </c>
      <c r="AW44" s="127" t="e">
        <f>VLOOKUP($AC44,デモテーブル[#All],4,FALSE)</f>
        <v>#N/A</v>
      </c>
      <c r="AX44" s="127" t="e">
        <f>VLOOKUP($AC44,デモテーブル[#All],5,FALSE)</f>
        <v>#N/A</v>
      </c>
      <c r="AY44" s="127" t="e">
        <f>VLOOKUP($AC44,デモテーブル[#All],6,FALSE)</f>
        <v>#N/A</v>
      </c>
      <c r="AZ44" s="127" t="e">
        <f>VLOOKUP($AC44,デモテーブル[#All],7,FALSE)</f>
        <v>#N/A</v>
      </c>
    </row>
    <row r="45" spans="2:52" x14ac:dyDescent="0.15">
      <c r="B45" s="19">
        <v>44661</v>
      </c>
      <c r="C45" s="151">
        <v>44</v>
      </c>
      <c r="D45" s="42" t="s">
        <v>146</v>
      </c>
      <c r="E45" t="s">
        <v>633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3"/>
      <c r="AA45" s="13"/>
      <c r="AB45" s="127">
        <f t="shared" si="2"/>
        <v>0</v>
      </c>
      <c r="AC45" s="127" t="str">
        <f t="shared" si="3"/>
        <v>0</v>
      </c>
      <c r="AD45" s="127" t="e">
        <f>VLOOKUP($AC45,デモテーブル[#All],2,FALSE)</f>
        <v>#N/A</v>
      </c>
      <c r="AE45" s="127">
        <f t="shared" si="6"/>
        <v>0</v>
      </c>
      <c r="AF45" s="127">
        <f t="shared" si="6"/>
        <v>0</v>
      </c>
      <c r="AG45" s="127">
        <f t="shared" si="6"/>
        <v>0</v>
      </c>
      <c r="AH45" s="127">
        <f t="shared" si="6"/>
        <v>0</v>
      </c>
      <c r="AI45" s="127">
        <f t="shared" si="6"/>
        <v>0</v>
      </c>
      <c r="AJ45" s="127">
        <f t="shared" si="6"/>
        <v>0</v>
      </c>
      <c r="AK45" s="127">
        <f t="shared" si="6"/>
        <v>0</v>
      </c>
      <c r="AL45" s="127">
        <f t="shared" si="6"/>
        <v>0</v>
      </c>
      <c r="AM45" s="127">
        <f t="shared" si="6"/>
        <v>0</v>
      </c>
      <c r="AN45" s="127">
        <f t="shared" si="6"/>
        <v>0</v>
      </c>
      <c r="AO45" s="127">
        <f t="shared" si="6"/>
        <v>0</v>
      </c>
      <c r="AP45" s="174">
        <f t="shared" si="6"/>
        <v>0</v>
      </c>
      <c r="AQ45" s="127">
        <f t="shared" si="6"/>
        <v>0</v>
      </c>
      <c r="AR45" s="175">
        <f t="shared" si="6"/>
        <v>0</v>
      </c>
      <c r="AS45" s="176" t="e">
        <f t="shared" si="0"/>
        <v>#DIV/0!</v>
      </c>
      <c r="AT45" s="23"/>
      <c r="AU45" s="23"/>
      <c r="AV45" s="127" t="e">
        <f>VLOOKUP($AC45,デモテーブル[#All],3,FALSE)</f>
        <v>#N/A</v>
      </c>
      <c r="AW45" s="127" t="e">
        <f>VLOOKUP($AC45,デモテーブル[#All],4,FALSE)</f>
        <v>#N/A</v>
      </c>
      <c r="AX45" s="127" t="e">
        <f>VLOOKUP($AC45,デモテーブル[#All],5,FALSE)</f>
        <v>#N/A</v>
      </c>
      <c r="AY45" s="127" t="e">
        <f>VLOOKUP($AC45,デモテーブル[#All],6,FALSE)</f>
        <v>#N/A</v>
      </c>
      <c r="AZ45" s="127" t="e">
        <f>VLOOKUP($AC45,デモテーブル[#All],7,FALSE)</f>
        <v>#N/A</v>
      </c>
    </row>
    <row r="46" spans="2:52" x14ac:dyDescent="0.15">
      <c r="B46" s="19">
        <v>44661</v>
      </c>
      <c r="C46" s="151">
        <v>45</v>
      </c>
      <c r="D46" s="42" t="s">
        <v>146</v>
      </c>
      <c r="E46" t="s">
        <v>633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3"/>
      <c r="AA46" s="13"/>
      <c r="AB46" s="127">
        <f t="shared" si="2"/>
        <v>0</v>
      </c>
      <c r="AC46" s="127" t="str">
        <f t="shared" si="3"/>
        <v>0</v>
      </c>
      <c r="AD46" s="127" t="e">
        <f>VLOOKUP($AC46,デモテーブル[#All],2,FALSE)</f>
        <v>#N/A</v>
      </c>
      <c r="AE46" s="127">
        <f t="shared" ref="AE46:AR49" si="7">K46</f>
        <v>0</v>
      </c>
      <c r="AF46" s="127">
        <f t="shared" si="7"/>
        <v>0</v>
      </c>
      <c r="AG46" s="127">
        <f t="shared" si="7"/>
        <v>0</v>
      </c>
      <c r="AH46" s="127">
        <f t="shared" si="7"/>
        <v>0</v>
      </c>
      <c r="AI46" s="127">
        <f t="shared" si="7"/>
        <v>0</v>
      </c>
      <c r="AJ46" s="127">
        <f t="shared" si="7"/>
        <v>0</v>
      </c>
      <c r="AK46" s="127">
        <f t="shared" si="7"/>
        <v>0</v>
      </c>
      <c r="AL46" s="127">
        <f t="shared" si="7"/>
        <v>0</v>
      </c>
      <c r="AM46" s="127">
        <f t="shared" si="7"/>
        <v>0</v>
      </c>
      <c r="AN46" s="127">
        <f t="shared" si="7"/>
        <v>0</v>
      </c>
      <c r="AO46" s="127">
        <f t="shared" si="7"/>
        <v>0</v>
      </c>
      <c r="AP46" s="174">
        <f t="shared" si="7"/>
        <v>0</v>
      </c>
      <c r="AQ46" s="127">
        <f t="shared" si="7"/>
        <v>0</v>
      </c>
      <c r="AR46" s="175">
        <f t="shared" si="7"/>
        <v>0</v>
      </c>
      <c r="AS46" s="176" t="e">
        <f t="shared" si="0"/>
        <v>#DIV/0!</v>
      </c>
      <c r="AT46" s="23"/>
      <c r="AU46" s="23"/>
      <c r="AV46" s="127" t="e">
        <f>VLOOKUP($AC46,デモテーブル[#All],3,FALSE)</f>
        <v>#N/A</v>
      </c>
      <c r="AW46" s="127" t="e">
        <f>VLOOKUP($AC46,デモテーブル[#All],4,FALSE)</f>
        <v>#N/A</v>
      </c>
      <c r="AX46" s="127" t="e">
        <f>VLOOKUP($AC46,デモテーブル[#All],5,FALSE)</f>
        <v>#N/A</v>
      </c>
      <c r="AY46" s="127" t="e">
        <f>VLOOKUP($AC46,デモテーブル[#All],6,FALSE)</f>
        <v>#N/A</v>
      </c>
      <c r="AZ46" s="127" t="e">
        <f>VLOOKUP($AC46,デモテーブル[#All],7,FALSE)</f>
        <v>#N/A</v>
      </c>
    </row>
    <row r="47" spans="2:52" x14ac:dyDescent="0.15">
      <c r="B47" s="19">
        <v>44661</v>
      </c>
      <c r="C47" s="151">
        <v>46</v>
      </c>
      <c r="D47" s="42" t="s">
        <v>146</v>
      </c>
      <c r="E47" t="s">
        <v>633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3"/>
      <c r="AA47" s="13"/>
      <c r="AB47" s="127">
        <f t="shared" si="2"/>
        <v>0</v>
      </c>
      <c r="AC47" s="127" t="str">
        <f t="shared" si="3"/>
        <v>0</v>
      </c>
      <c r="AD47" s="127" t="e">
        <f>VLOOKUP($AC47,デモテーブル[#All],2,FALSE)</f>
        <v>#N/A</v>
      </c>
      <c r="AE47" s="127">
        <f t="shared" si="7"/>
        <v>0</v>
      </c>
      <c r="AF47" s="127">
        <f t="shared" si="7"/>
        <v>0</v>
      </c>
      <c r="AG47" s="127">
        <f t="shared" si="7"/>
        <v>0</v>
      </c>
      <c r="AH47" s="127">
        <f t="shared" si="7"/>
        <v>0</v>
      </c>
      <c r="AI47" s="127">
        <f t="shared" si="7"/>
        <v>0</v>
      </c>
      <c r="AJ47" s="127">
        <f t="shared" si="7"/>
        <v>0</v>
      </c>
      <c r="AK47" s="127">
        <f t="shared" si="7"/>
        <v>0</v>
      </c>
      <c r="AL47" s="127">
        <f t="shared" si="7"/>
        <v>0</v>
      </c>
      <c r="AM47" s="127">
        <f t="shared" si="7"/>
        <v>0</v>
      </c>
      <c r="AN47" s="127">
        <f t="shared" si="7"/>
        <v>0</v>
      </c>
      <c r="AO47" s="127">
        <f t="shared" si="7"/>
        <v>0</v>
      </c>
      <c r="AP47" s="174">
        <f t="shared" si="7"/>
        <v>0</v>
      </c>
      <c r="AQ47" s="127">
        <f t="shared" si="7"/>
        <v>0</v>
      </c>
      <c r="AR47" s="175">
        <f t="shared" si="7"/>
        <v>0</v>
      </c>
      <c r="AS47" s="176" t="e">
        <f t="shared" si="0"/>
        <v>#DIV/0!</v>
      </c>
      <c r="AT47" s="23"/>
      <c r="AU47" s="23"/>
      <c r="AV47" s="127" t="e">
        <f>VLOOKUP($AC47,デモテーブル[#All],3,FALSE)</f>
        <v>#N/A</v>
      </c>
      <c r="AW47" s="127" t="e">
        <f>VLOOKUP($AC47,デモテーブル[#All],4,FALSE)</f>
        <v>#N/A</v>
      </c>
      <c r="AX47" s="127" t="e">
        <f>VLOOKUP($AC47,デモテーブル[#All],5,FALSE)</f>
        <v>#N/A</v>
      </c>
      <c r="AY47" s="127" t="e">
        <f>VLOOKUP($AC47,デモテーブル[#All],6,FALSE)</f>
        <v>#N/A</v>
      </c>
      <c r="AZ47" s="127" t="e">
        <f>VLOOKUP($AC47,デモテーブル[#All],7,FALSE)</f>
        <v>#N/A</v>
      </c>
    </row>
    <row r="48" spans="2:52" x14ac:dyDescent="0.15">
      <c r="B48" s="19">
        <v>44661</v>
      </c>
      <c r="C48" s="151">
        <v>47</v>
      </c>
      <c r="D48" s="42" t="s">
        <v>146</v>
      </c>
      <c r="E48" t="s">
        <v>633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3"/>
      <c r="AA48" s="13"/>
      <c r="AB48" s="127">
        <f t="shared" si="2"/>
        <v>0</v>
      </c>
      <c r="AC48" s="127" t="str">
        <f t="shared" si="3"/>
        <v>0</v>
      </c>
      <c r="AD48" s="127" t="e">
        <f>VLOOKUP($AC48,デモテーブル[#All],2,FALSE)</f>
        <v>#N/A</v>
      </c>
      <c r="AE48" s="127">
        <f t="shared" si="7"/>
        <v>0</v>
      </c>
      <c r="AF48" s="127">
        <f t="shared" si="7"/>
        <v>0</v>
      </c>
      <c r="AG48" s="127">
        <f t="shared" si="7"/>
        <v>0</v>
      </c>
      <c r="AH48" s="127">
        <f t="shared" si="7"/>
        <v>0</v>
      </c>
      <c r="AI48" s="127">
        <f t="shared" si="7"/>
        <v>0</v>
      </c>
      <c r="AJ48" s="127">
        <f t="shared" si="7"/>
        <v>0</v>
      </c>
      <c r="AK48" s="127">
        <f t="shared" si="7"/>
        <v>0</v>
      </c>
      <c r="AL48" s="127">
        <f t="shared" si="7"/>
        <v>0</v>
      </c>
      <c r="AM48" s="127">
        <f t="shared" si="7"/>
        <v>0</v>
      </c>
      <c r="AN48" s="127">
        <f t="shared" si="7"/>
        <v>0</v>
      </c>
      <c r="AO48" s="127">
        <f t="shared" si="7"/>
        <v>0</v>
      </c>
      <c r="AP48" s="174">
        <f t="shared" si="7"/>
        <v>0</v>
      </c>
      <c r="AQ48" s="127">
        <f t="shared" si="7"/>
        <v>0</v>
      </c>
      <c r="AR48" s="175">
        <f t="shared" si="7"/>
        <v>0</v>
      </c>
      <c r="AS48" s="176" t="e">
        <f t="shared" si="0"/>
        <v>#DIV/0!</v>
      </c>
      <c r="AT48" s="23"/>
      <c r="AU48" s="23"/>
      <c r="AV48" s="127" t="e">
        <f>VLOOKUP($AC48,デモテーブル[#All],3,FALSE)</f>
        <v>#N/A</v>
      </c>
      <c r="AW48" s="127" t="e">
        <f>VLOOKUP($AC48,デモテーブル[#All],4,FALSE)</f>
        <v>#N/A</v>
      </c>
      <c r="AX48" s="127" t="e">
        <f>VLOOKUP($AC48,デモテーブル[#All],5,FALSE)</f>
        <v>#N/A</v>
      </c>
      <c r="AY48" s="127" t="e">
        <f>VLOOKUP($AC48,デモテーブル[#All],6,FALSE)</f>
        <v>#N/A</v>
      </c>
      <c r="AZ48" s="127" t="e">
        <f>VLOOKUP($AC48,デモテーブル[#All],7,FALSE)</f>
        <v>#N/A</v>
      </c>
    </row>
    <row r="49" spans="2:52" ht="14.25" thickBot="1" x14ac:dyDescent="0.2">
      <c r="B49" s="19">
        <v>44661</v>
      </c>
      <c r="C49" s="151">
        <v>48</v>
      </c>
      <c r="D49" s="42" t="s">
        <v>146</v>
      </c>
      <c r="E49" t="s">
        <v>633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13"/>
      <c r="AA49" s="13"/>
      <c r="AB49" s="127">
        <f t="shared" si="2"/>
        <v>0</v>
      </c>
      <c r="AC49" s="127" t="str">
        <f t="shared" si="3"/>
        <v>0</v>
      </c>
      <c r="AD49" s="127" t="e">
        <f>VLOOKUP($AC49,デモテーブル[#All],2,FALSE)</f>
        <v>#N/A</v>
      </c>
      <c r="AE49" s="127">
        <f t="shared" si="7"/>
        <v>0</v>
      </c>
      <c r="AF49" s="127">
        <f t="shared" si="7"/>
        <v>0</v>
      </c>
      <c r="AG49" s="127">
        <f t="shared" si="7"/>
        <v>0</v>
      </c>
      <c r="AH49" s="127">
        <f t="shared" si="7"/>
        <v>0</v>
      </c>
      <c r="AI49" s="127">
        <f t="shared" si="7"/>
        <v>0</v>
      </c>
      <c r="AJ49" s="127">
        <f t="shared" si="7"/>
        <v>0</v>
      </c>
      <c r="AK49" s="127">
        <f t="shared" si="7"/>
        <v>0</v>
      </c>
      <c r="AL49" s="127">
        <f t="shared" si="7"/>
        <v>0</v>
      </c>
      <c r="AM49" s="127">
        <f t="shared" si="7"/>
        <v>0</v>
      </c>
      <c r="AN49" s="127">
        <f t="shared" si="7"/>
        <v>0</v>
      </c>
      <c r="AO49" s="127">
        <f t="shared" si="7"/>
        <v>0</v>
      </c>
      <c r="AP49" s="174">
        <f t="shared" si="7"/>
        <v>0</v>
      </c>
      <c r="AQ49" s="127">
        <f t="shared" si="7"/>
        <v>0</v>
      </c>
      <c r="AR49" s="175">
        <f t="shared" si="7"/>
        <v>0</v>
      </c>
      <c r="AS49" s="176" t="e">
        <f t="shared" si="0"/>
        <v>#DIV/0!</v>
      </c>
      <c r="AT49" s="23"/>
      <c r="AU49" s="23"/>
      <c r="AV49" s="127" t="e">
        <f>VLOOKUP($AC49,デモテーブル[#All],3,FALSE)</f>
        <v>#N/A</v>
      </c>
      <c r="AW49" s="127" t="e">
        <f>VLOOKUP($AC49,デモテーブル[#All],4,FALSE)</f>
        <v>#N/A</v>
      </c>
      <c r="AX49" s="127" t="e">
        <f>VLOOKUP($AC49,デモテーブル[#All],5,FALSE)</f>
        <v>#N/A</v>
      </c>
      <c r="AY49" s="127" t="e">
        <f>VLOOKUP($AC49,デモテーブル[#All],6,FALSE)</f>
        <v>#N/A</v>
      </c>
      <c r="AZ49" s="127" t="e">
        <f>VLOOKUP($AC49,デモテーブル[#All],7,FALSE)</f>
        <v>#N/A</v>
      </c>
    </row>
    <row r="50" spans="2:52" ht="14.25" thickBot="1" x14ac:dyDescent="0.2">
      <c r="B50" s="19">
        <v>44661</v>
      </c>
      <c r="C50" s="151">
        <v>49</v>
      </c>
      <c r="D50" s="42" t="s">
        <v>146</v>
      </c>
      <c r="E50" s="82" t="s">
        <v>574</v>
      </c>
      <c r="F50" s="83" t="s">
        <v>575</v>
      </c>
      <c r="G50" s="84" t="s">
        <v>69</v>
      </c>
      <c r="H50" s="83" t="s">
        <v>119</v>
      </c>
      <c r="I50" s="85" t="s">
        <v>120</v>
      </c>
      <c r="J50" s="86" t="s">
        <v>121</v>
      </c>
      <c r="K50" s="86" t="s">
        <v>122</v>
      </c>
      <c r="L50" s="86" t="s">
        <v>123</v>
      </c>
      <c r="M50" s="86" t="s">
        <v>124</v>
      </c>
      <c r="N50" s="86" t="s">
        <v>125</v>
      </c>
      <c r="O50" s="86" t="s">
        <v>126</v>
      </c>
      <c r="P50" s="87" t="s">
        <v>351</v>
      </c>
      <c r="Q50" s="82"/>
      <c r="R50" s="82"/>
      <c r="S50" s="82"/>
      <c r="T50" s="82"/>
      <c r="U50" s="82"/>
      <c r="V50" s="82"/>
      <c r="W50" s="82"/>
      <c r="X50" s="82"/>
      <c r="Y50" s="82"/>
      <c r="Z50" s="45"/>
      <c r="AA50" s="45"/>
      <c r="AB50" s="88" t="s">
        <v>576</v>
      </c>
      <c r="AC50" s="89"/>
      <c r="AD50" s="88" t="e">
        <f>VLOOKUP($AC50,デモテーブル[#All],2,FALSE)</f>
        <v>#N/A</v>
      </c>
      <c r="AE50" s="88"/>
      <c r="AF50" s="88"/>
      <c r="AG50" s="88"/>
      <c r="AH50" s="90"/>
      <c r="AI50" s="88"/>
      <c r="AJ50" s="88"/>
      <c r="AK50" s="91"/>
      <c r="AL50" s="88"/>
      <c r="AM50" s="88"/>
      <c r="AN50" s="88"/>
      <c r="AO50" s="88"/>
      <c r="AP50" s="92"/>
      <c r="AQ50" s="88"/>
      <c r="AR50" s="92"/>
      <c r="AS50" s="88"/>
      <c r="AT50" s="93"/>
      <c r="AU50" s="93"/>
      <c r="AV50" s="94" t="e">
        <f>VLOOKUP($AC50,デモテーブル[#All],3,FALSE)</f>
        <v>#N/A</v>
      </c>
      <c r="AW50" s="94" t="e">
        <f>VLOOKUP($AC50,デモテーブル[#All],4,FALSE)</f>
        <v>#N/A</v>
      </c>
      <c r="AX50" s="94" t="e">
        <f>VLOOKUP($AC50,デモテーブル[#All],5,FALSE)</f>
        <v>#N/A</v>
      </c>
      <c r="AY50" s="94" t="e">
        <f>VLOOKUP($AC50,デモテーブル[#All],6,FALSE)</f>
        <v>#N/A</v>
      </c>
      <c r="AZ50" s="94" t="e">
        <f>VLOOKUP($AC50,デモテーブル[#All],7,FALSE)</f>
        <v>#N/A</v>
      </c>
    </row>
    <row r="51" spans="2:52" ht="14.25" thickBot="1" x14ac:dyDescent="0.2">
      <c r="B51" s="19">
        <v>44661</v>
      </c>
      <c r="C51" s="151">
        <v>50</v>
      </c>
      <c r="D51" s="95" t="s">
        <v>146</v>
      </c>
      <c r="E51" s="96" t="s">
        <v>574</v>
      </c>
      <c r="F51" s="11" t="s">
        <v>505</v>
      </c>
      <c r="G51" s="97" t="s">
        <v>69</v>
      </c>
      <c r="H51" s="98" t="s">
        <v>340</v>
      </c>
      <c r="I51" s="99">
        <v>866667</v>
      </c>
      <c r="J51" s="97"/>
      <c r="K51" s="97"/>
      <c r="L51" s="97"/>
      <c r="M51" s="97"/>
      <c r="N51" s="97"/>
      <c r="O51" s="97"/>
      <c r="P51" s="97"/>
      <c r="Q51" s="96"/>
      <c r="R51" s="96"/>
      <c r="S51" s="96"/>
      <c r="T51" s="96"/>
      <c r="U51" s="96"/>
      <c r="V51" s="96"/>
      <c r="W51" s="96"/>
      <c r="X51" s="96"/>
      <c r="Y51" s="96"/>
      <c r="Z51" s="45"/>
      <c r="AA51" s="45"/>
      <c r="AB51" s="100"/>
      <c r="AC51" s="101" t="s">
        <v>577</v>
      </c>
      <c r="AD51" s="100" t="str">
        <f>VLOOKUP($AC51,デモテーブル[#All],2,FALSE)</f>
        <v>現預金・住信SBIネット銀行・普通口座</v>
      </c>
      <c r="AE51" s="100" t="s">
        <v>172</v>
      </c>
      <c r="AF51" s="100"/>
      <c r="AG51" s="100"/>
      <c r="AH51" s="102"/>
      <c r="AI51" s="100"/>
      <c r="AJ51" s="100"/>
      <c r="AK51" s="103"/>
      <c r="AL51" s="100"/>
      <c r="AM51" s="100"/>
      <c r="AN51" s="100"/>
      <c r="AO51" s="100"/>
      <c r="AP51" s="102">
        <f>I51</f>
        <v>866667</v>
      </c>
      <c r="AQ51" s="100"/>
      <c r="AR51" s="104"/>
      <c r="AS51" s="100">
        <f t="shared" ref="AS51:AS60" si="8">AR51/(AP51-AR51)</f>
        <v>0</v>
      </c>
      <c r="AT51" s="93"/>
      <c r="AU51" s="93"/>
      <c r="AV51" s="100" t="str">
        <f>VLOOKUP($AC51,デモテーブル[#All],3,FALSE)</f>
        <v>2現金・米国債など</v>
      </c>
      <c r="AW51" s="100" t="str">
        <f>VLOOKUP($AC51,デモテーブル[#All],4,FALSE)</f>
        <v>2現金</v>
      </c>
      <c r="AX51" s="100" t="str">
        <f>VLOOKUP($AC51,デモテーブル[#All],5,FALSE)</f>
        <v>現預金</v>
      </c>
      <c r="AY51" s="100" t="str">
        <f>VLOOKUP($AC51,デモテーブル[#All],6,FALSE)</f>
        <v>現預金</v>
      </c>
      <c r="AZ51" s="100" t="str">
        <f>VLOOKUP($AC51,デモテーブル[#All],7,FALSE)</f>
        <v>01 日本円</v>
      </c>
    </row>
    <row r="52" spans="2:52" ht="14.25" thickBot="1" x14ac:dyDescent="0.2">
      <c r="B52" s="19">
        <v>44661</v>
      </c>
      <c r="C52" s="151">
        <v>51</v>
      </c>
      <c r="D52" s="95" t="s">
        <v>146</v>
      </c>
      <c r="E52" s="96" t="s">
        <v>574</v>
      </c>
      <c r="F52" s="97"/>
      <c r="G52" s="97" t="s">
        <v>69</v>
      </c>
      <c r="H52" s="98" t="s">
        <v>305</v>
      </c>
      <c r="I52" s="99">
        <v>708413</v>
      </c>
      <c r="J52" s="97"/>
      <c r="K52" s="97"/>
      <c r="L52" s="97"/>
      <c r="M52" s="97"/>
      <c r="N52" s="97"/>
      <c r="O52" s="97"/>
      <c r="P52" s="97"/>
      <c r="Q52" s="96"/>
      <c r="R52" s="96"/>
      <c r="S52" s="96"/>
      <c r="T52" s="96"/>
      <c r="U52" s="96"/>
      <c r="V52" s="96"/>
      <c r="W52" s="96"/>
      <c r="X52" s="96"/>
      <c r="Y52" s="96"/>
      <c r="Z52" s="45"/>
      <c r="AA52" s="45"/>
      <c r="AB52" s="100"/>
      <c r="AC52" s="101" t="s">
        <v>578</v>
      </c>
      <c r="AD52" s="100" t="str">
        <f>VLOOKUP($AC52,デモテーブル[#All],2,FALSE)</f>
        <v>現預金・住信SBIネット銀行・ハイブリッド口座</v>
      </c>
      <c r="AE52" s="100" t="s">
        <v>172</v>
      </c>
      <c r="AF52" s="100"/>
      <c r="AG52" s="100"/>
      <c r="AH52" s="102"/>
      <c r="AI52" s="100"/>
      <c r="AJ52" s="100"/>
      <c r="AK52" s="103"/>
      <c r="AL52" s="100"/>
      <c r="AM52" s="100"/>
      <c r="AN52" s="100"/>
      <c r="AO52" s="100"/>
      <c r="AP52" s="102">
        <f t="shared" ref="AP52:AP56" si="9">I52</f>
        <v>708413</v>
      </c>
      <c r="AQ52" s="100"/>
      <c r="AR52" s="104"/>
      <c r="AS52" s="100">
        <f t="shared" si="8"/>
        <v>0</v>
      </c>
      <c r="AT52" s="93"/>
      <c r="AU52" s="93"/>
      <c r="AV52" s="100" t="str">
        <f>VLOOKUP($AC52,デモテーブル[#All],3,FALSE)</f>
        <v>2現金・米国債など</v>
      </c>
      <c r="AW52" s="100" t="str">
        <f>VLOOKUP($AC52,デモテーブル[#All],4,FALSE)</f>
        <v>2現金</v>
      </c>
      <c r="AX52" s="100" t="str">
        <f>VLOOKUP($AC52,デモテーブル[#All],5,FALSE)</f>
        <v>現預金</v>
      </c>
      <c r="AY52" s="100" t="str">
        <f>VLOOKUP($AC52,デモテーブル[#All],6,FALSE)</f>
        <v>現預金</v>
      </c>
      <c r="AZ52" s="100" t="str">
        <f>VLOOKUP($AC52,デモテーブル[#All],7,FALSE)</f>
        <v>01 日本円</v>
      </c>
    </row>
    <row r="53" spans="2:52" x14ac:dyDescent="0.15">
      <c r="B53" s="19">
        <v>44661</v>
      </c>
      <c r="C53" s="151">
        <v>52</v>
      </c>
      <c r="D53" s="95" t="s">
        <v>146</v>
      </c>
      <c r="E53" s="96" t="s">
        <v>574</v>
      </c>
      <c r="F53" s="97"/>
      <c r="G53" s="97" t="s">
        <v>69</v>
      </c>
      <c r="H53" s="98" t="s">
        <v>341</v>
      </c>
      <c r="I53" s="98">
        <v>8</v>
      </c>
      <c r="J53" s="97"/>
      <c r="K53" s="97"/>
      <c r="L53" s="97"/>
      <c r="M53" s="97"/>
      <c r="N53" s="97"/>
      <c r="O53" s="97"/>
      <c r="P53" s="97"/>
      <c r="Q53" s="96"/>
      <c r="R53" s="96"/>
      <c r="S53" s="96"/>
      <c r="T53" s="96"/>
      <c r="U53" s="96"/>
      <c r="V53" s="96"/>
      <c r="W53" s="96"/>
      <c r="X53" s="96"/>
      <c r="Y53" s="96"/>
      <c r="Z53" s="45"/>
      <c r="AA53" s="45"/>
      <c r="AB53" s="100"/>
      <c r="AC53" s="101" t="s">
        <v>579</v>
      </c>
      <c r="AD53" s="100" t="str">
        <f>VLOOKUP($AC53,デモテーブル[#All],2,FALSE)</f>
        <v>現預金・住信SBIネット銀行・外貨預金</v>
      </c>
      <c r="AE53" s="100" t="s">
        <v>172</v>
      </c>
      <c r="AF53" s="100"/>
      <c r="AG53" s="100"/>
      <c r="AH53" s="102"/>
      <c r="AI53" s="100"/>
      <c r="AJ53" s="100"/>
      <c r="AK53" s="103"/>
      <c r="AL53" s="100"/>
      <c r="AM53" s="100"/>
      <c r="AN53" s="100"/>
      <c r="AO53" s="100"/>
      <c r="AP53" s="102">
        <f t="shared" si="9"/>
        <v>8</v>
      </c>
      <c r="AQ53" s="100"/>
      <c r="AR53" s="104"/>
      <c r="AS53" s="100">
        <f t="shared" si="8"/>
        <v>0</v>
      </c>
      <c r="AT53" s="93"/>
      <c r="AU53" s="93"/>
      <c r="AV53" s="100" t="str">
        <f>VLOOKUP($AC53,デモテーブル[#All],3,FALSE)</f>
        <v>2現金・米国債など</v>
      </c>
      <c r="AW53" s="100" t="str">
        <f>VLOOKUP($AC53,デモテーブル[#All],4,FALSE)</f>
        <v>2現金</v>
      </c>
      <c r="AX53" s="100" t="str">
        <f>VLOOKUP($AC53,デモテーブル[#All],5,FALSE)</f>
        <v>現預金</v>
      </c>
      <c r="AY53" s="100" t="str">
        <f>VLOOKUP($AC53,デモテーブル[#All],6,FALSE)</f>
        <v>現預金</v>
      </c>
      <c r="AZ53" s="100" t="str">
        <f>VLOOKUP($AC53,デモテーブル[#All],7,FALSE)</f>
        <v>90 その他（円換算）</v>
      </c>
    </row>
    <row r="54" spans="2:52" x14ac:dyDescent="0.15">
      <c r="B54" s="19">
        <v>44661</v>
      </c>
      <c r="C54" s="151">
        <v>53</v>
      </c>
      <c r="D54" s="95" t="s">
        <v>146</v>
      </c>
      <c r="E54" s="96" t="s">
        <v>574</v>
      </c>
      <c r="F54" s="97"/>
      <c r="G54" s="97" t="s">
        <v>69</v>
      </c>
      <c r="H54" s="97"/>
      <c r="I54" s="97"/>
      <c r="J54" s="97"/>
      <c r="K54" s="97"/>
      <c r="L54" s="97"/>
      <c r="M54" s="97"/>
      <c r="N54" s="97"/>
      <c r="O54" s="97"/>
      <c r="P54" s="97"/>
      <c r="Q54" s="96"/>
      <c r="R54" s="96"/>
      <c r="S54" s="96"/>
      <c r="T54" s="96"/>
      <c r="U54" s="96"/>
      <c r="V54" s="96"/>
      <c r="W54" s="96"/>
      <c r="X54" s="96"/>
      <c r="Y54" s="96"/>
      <c r="Z54" s="45"/>
      <c r="AA54" s="45"/>
      <c r="AB54" s="100"/>
      <c r="AC54" s="100"/>
      <c r="AD54" s="100" t="e">
        <f>VLOOKUP($AC54,デモテーブル[#All],2,FALSE)</f>
        <v>#N/A</v>
      </c>
      <c r="AE54" s="100" t="s">
        <v>172</v>
      </c>
      <c r="AF54" s="100"/>
      <c r="AG54" s="100"/>
      <c r="AH54" s="102"/>
      <c r="AI54" s="100"/>
      <c r="AJ54" s="100"/>
      <c r="AK54" s="103"/>
      <c r="AL54" s="100"/>
      <c r="AM54" s="100"/>
      <c r="AN54" s="100"/>
      <c r="AO54" s="100"/>
      <c r="AP54" s="102">
        <f t="shared" si="9"/>
        <v>0</v>
      </c>
      <c r="AQ54" s="100"/>
      <c r="AR54" s="104"/>
      <c r="AS54" s="100" t="e">
        <f t="shared" si="8"/>
        <v>#DIV/0!</v>
      </c>
      <c r="AT54" s="93"/>
      <c r="AU54" s="93"/>
      <c r="AV54" s="100" t="e">
        <f>VLOOKUP($AC54,デモテーブル[#All],3,FALSE)</f>
        <v>#N/A</v>
      </c>
      <c r="AW54" s="100" t="e">
        <f>VLOOKUP($AC54,デモテーブル[#All],4,FALSE)</f>
        <v>#N/A</v>
      </c>
      <c r="AX54" s="100" t="e">
        <f>VLOOKUP($AC54,デモテーブル[#All],5,FALSE)</f>
        <v>#N/A</v>
      </c>
      <c r="AY54" s="100" t="e">
        <f>VLOOKUP($AC54,デモテーブル[#All],6,FALSE)</f>
        <v>#N/A</v>
      </c>
      <c r="AZ54" s="100" t="e">
        <f>VLOOKUP($AC54,デモテーブル[#All],7,FALSE)</f>
        <v>#N/A</v>
      </c>
    </row>
    <row r="55" spans="2:52" x14ac:dyDescent="0.15">
      <c r="B55" s="19">
        <v>44661</v>
      </c>
      <c r="C55" s="151">
        <v>54</v>
      </c>
      <c r="D55" s="95" t="s">
        <v>146</v>
      </c>
      <c r="E55" s="96" t="s">
        <v>574</v>
      </c>
      <c r="F55" s="97"/>
      <c r="G55" s="97" t="s">
        <v>69</v>
      </c>
      <c r="H55" s="97"/>
      <c r="I55" s="97"/>
      <c r="J55" s="97"/>
      <c r="K55" s="97"/>
      <c r="L55" s="97"/>
      <c r="M55" s="97"/>
      <c r="N55" s="97"/>
      <c r="O55" s="97"/>
      <c r="P55" s="97"/>
      <c r="Q55" s="96"/>
      <c r="R55" s="96"/>
      <c r="S55" s="96"/>
      <c r="T55" s="96"/>
      <c r="U55" s="96"/>
      <c r="V55" s="96"/>
      <c r="W55" s="96"/>
      <c r="X55" s="96"/>
      <c r="Y55" s="96"/>
      <c r="Z55" s="45"/>
      <c r="AA55" s="45"/>
      <c r="AB55" s="100"/>
      <c r="AC55" s="100"/>
      <c r="AD55" s="100" t="e">
        <f>VLOOKUP($AC55,デモテーブル[#All],2,FALSE)</f>
        <v>#N/A</v>
      </c>
      <c r="AE55" s="100" t="s">
        <v>172</v>
      </c>
      <c r="AF55" s="100"/>
      <c r="AG55" s="100"/>
      <c r="AH55" s="102"/>
      <c r="AI55" s="100"/>
      <c r="AJ55" s="100"/>
      <c r="AK55" s="103"/>
      <c r="AL55" s="100"/>
      <c r="AM55" s="100"/>
      <c r="AN55" s="100"/>
      <c r="AO55" s="100"/>
      <c r="AP55" s="102">
        <f t="shared" si="9"/>
        <v>0</v>
      </c>
      <c r="AQ55" s="100"/>
      <c r="AR55" s="104"/>
      <c r="AS55" s="100" t="e">
        <f t="shared" si="8"/>
        <v>#DIV/0!</v>
      </c>
      <c r="AT55" s="93"/>
      <c r="AU55" s="93"/>
      <c r="AV55" s="100" t="e">
        <f>VLOOKUP($AC55,デモテーブル[#All],3,FALSE)</f>
        <v>#N/A</v>
      </c>
      <c r="AW55" s="100" t="e">
        <f>VLOOKUP($AC55,デモテーブル[#All],4,FALSE)</f>
        <v>#N/A</v>
      </c>
      <c r="AX55" s="100" t="e">
        <f>VLOOKUP($AC55,デモテーブル[#All],5,FALSE)</f>
        <v>#N/A</v>
      </c>
      <c r="AY55" s="100" t="e">
        <f>VLOOKUP($AC55,デモテーブル[#All],6,FALSE)</f>
        <v>#N/A</v>
      </c>
      <c r="AZ55" s="100" t="e">
        <f>VLOOKUP($AC55,デモテーブル[#All],7,FALSE)</f>
        <v>#N/A</v>
      </c>
    </row>
    <row r="56" spans="2:52" x14ac:dyDescent="0.15">
      <c r="B56" s="19">
        <v>44661</v>
      </c>
      <c r="C56" s="151">
        <v>55</v>
      </c>
      <c r="D56" s="95" t="s">
        <v>146</v>
      </c>
      <c r="E56" s="96" t="s">
        <v>574</v>
      </c>
      <c r="F56" s="97"/>
      <c r="G56" s="97" t="s">
        <v>69</v>
      </c>
      <c r="H56" s="97"/>
      <c r="I56" s="97"/>
      <c r="J56" s="97"/>
      <c r="K56" s="97"/>
      <c r="L56" s="97"/>
      <c r="M56" s="97"/>
      <c r="N56" s="97"/>
      <c r="O56" s="97"/>
      <c r="P56" s="97"/>
      <c r="Q56" s="96"/>
      <c r="R56" s="96"/>
      <c r="S56" s="96"/>
      <c r="T56" s="96"/>
      <c r="U56" s="96"/>
      <c r="V56" s="96"/>
      <c r="W56" s="96"/>
      <c r="X56" s="96"/>
      <c r="Y56" s="96"/>
      <c r="Z56" s="45"/>
      <c r="AA56" s="45"/>
      <c r="AB56" s="100"/>
      <c r="AC56" s="100"/>
      <c r="AD56" s="100" t="e">
        <f>VLOOKUP($AC56,デモテーブル[#All],2,FALSE)</f>
        <v>#N/A</v>
      </c>
      <c r="AE56" s="100" t="s">
        <v>172</v>
      </c>
      <c r="AF56" s="100"/>
      <c r="AG56" s="100"/>
      <c r="AH56" s="102"/>
      <c r="AI56" s="100"/>
      <c r="AJ56" s="100"/>
      <c r="AK56" s="103"/>
      <c r="AL56" s="100"/>
      <c r="AM56" s="100"/>
      <c r="AN56" s="100"/>
      <c r="AO56" s="100"/>
      <c r="AP56" s="102">
        <f t="shared" si="9"/>
        <v>0</v>
      </c>
      <c r="AQ56" s="100"/>
      <c r="AR56" s="104"/>
      <c r="AS56" s="100" t="e">
        <f t="shared" si="8"/>
        <v>#DIV/0!</v>
      </c>
      <c r="AT56" s="93"/>
      <c r="AU56" s="93"/>
      <c r="AV56" s="100" t="e">
        <f>VLOOKUP($AC56,デモテーブル[#All],3,FALSE)</f>
        <v>#N/A</v>
      </c>
      <c r="AW56" s="100" t="e">
        <f>VLOOKUP($AC56,デモテーブル[#All],4,FALSE)</f>
        <v>#N/A</v>
      </c>
      <c r="AX56" s="100" t="e">
        <f>VLOOKUP($AC56,デモテーブル[#All],5,FALSE)</f>
        <v>#N/A</v>
      </c>
      <c r="AY56" s="100" t="e">
        <f>VLOOKUP($AC56,デモテーブル[#All],6,FALSE)</f>
        <v>#N/A</v>
      </c>
      <c r="AZ56" s="100" t="e">
        <f>VLOOKUP($AC56,デモテーブル[#All],7,FALSE)</f>
        <v>#N/A</v>
      </c>
    </row>
    <row r="57" spans="2:52" ht="14.25" thickBot="1" x14ac:dyDescent="0.2">
      <c r="B57" s="19">
        <v>44661</v>
      </c>
      <c r="C57" s="151">
        <v>56</v>
      </c>
      <c r="D57" s="42" t="s">
        <v>146</v>
      </c>
      <c r="E57" s="82" t="s">
        <v>580</v>
      </c>
      <c r="F57" s="105" t="s">
        <v>581</v>
      </c>
      <c r="G57" s="89"/>
      <c r="H57" s="87" t="s">
        <v>119</v>
      </c>
      <c r="I57" s="87" t="s">
        <v>120</v>
      </c>
      <c r="J57" s="105" t="s">
        <v>121</v>
      </c>
      <c r="K57" s="105" t="s">
        <v>122</v>
      </c>
      <c r="L57" s="105" t="s">
        <v>123</v>
      </c>
      <c r="M57" s="105" t="s">
        <v>124</v>
      </c>
      <c r="N57" s="105" t="s">
        <v>125</v>
      </c>
      <c r="O57" s="105" t="s">
        <v>126</v>
      </c>
      <c r="P57" s="87"/>
      <c r="Q57" s="82"/>
      <c r="R57" s="82"/>
      <c r="S57" s="82"/>
      <c r="T57" s="82"/>
      <c r="U57" s="82"/>
      <c r="V57" s="82"/>
      <c r="W57" s="82"/>
      <c r="X57" s="82"/>
      <c r="Y57" s="82"/>
      <c r="Z57" s="45"/>
      <c r="AA57" s="45"/>
      <c r="AB57" s="94" t="s">
        <v>582</v>
      </c>
      <c r="AC57" s="106"/>
      <c r="AD57" s="94" t="e">
        <f>VLOOKUP($AC57,デモテーブル[#All],2,FALSE)</f>
        <v>#N/A</v>
      </c>
      <c r="AE57" s="94"/>
      <c r="AF57" s="94"/>
      <c r="AG57" s="94"/>
      <c r="AH57" s="107"/>
      <c r="AI57" s="94"/>
      <c r="AJ57" s="94"/>
      <c r="AK57" s="108"/>
      <c r="AL57" s="94"/>
      <c r="AM57" s="94"/>
      <c r="AN57" s="94"/>
      <c r="AO57" s="94"/>
      <c r="AP57" s="109"/>
      <c r="AQ57" s="94"/>
      <c r="AR57" s="109"/>
      <c r="AS57" s="94"/>
      <c r="AT57" s="93"/>
      <c r="AU57" s="93"/>
      <c r="AV57" s="94" t="e">
        <f>VLOOKUP($AC57,デモテーブル[#All],3,FALSE)</f>
        <v>#N/A</v>
      </c>
      <c r="AW57" s="94" t="e">
        <f>VLOOKUP($AC57,デモテーブル[#All],4,FALSE)</f>
        <v>#N/A</v>
      </c>
      <c r="AX57" s="94" t="e">
        <f>VLOOKUP($AC57,デモテーブル[#All],5,FALSE)</f>
        <v>#N/A</v>
      </c>
      <c r="AY57" s="94" t="e">
        <f>VLOOKUP($AC57,デモテーブル[#All],6,FALSE)</f>
        <v>#N/A</v>
      </c>
      <c r="AZ57" s="94" t="e">
        <f>VLOOKUP($AC57,デモテーブル[#All],7,FALSE)</f>
        <v>#N/A</v>
      </c>
    </row>
    <row r="58" spans="2:52" ht="14.25" thickBot="1" x14ac:dyDescent="0.2">
      <c r="B58" s="19">
        <v>44661</v>
      </c>
      <c r="C58" s="151">
        <v>57</v>
      </c>
      <c r="D58" s="42" t="s">
        <v>146</v>
      </c>
      <c r="E58" s="96" t="s">
        <v>580</v>
      </c>
      <c r="F58" s="110" t="s">
        <v>505</v>
      </c>
      <c r="G58" s="97" t="s">
        <v>69</v>
      </c>
      <c r="H58" s="111" t="s">
        <v>583</v>
      </c>
      <c r="I58" s="112">
        <v>100002</v>
      </c>
      <c r="J58" s="97"/>
      <c r="K58" s="44"/>
      <c r="L58" s="97"/>
      <c r="M58" s="97"/>
      <c r="N58" s="97"/>
      <c r="O58" s="97"/>
      <c r="P58" s="97"/>
      <c r="Q58" s="96"/>
      <c r="R58" s="96"/>
      <c r="S58" s="96"/>
      <c r="T58" s="96"/>
      <c r="U58" s="96"/>
      <c r="V58" s="96"/>
      <c r="W58" s="96"/>
      <c r="X58" s="96"/>
      <c r="Y58" s="96"/>
      <c r="Z58" s="45"/>
      <c r="AA58" s="45"/>
      <c r="AB58" s="97"/>
      <c r="AC58" s="101" t="s">
        <v>584</v>
      </c>
      <c r="AD58" s="100" t="str">
        <f>VLOOKUP($AC58,デモテーブル[#All],2,FALSE)</f>
        <v>現預金・SBI証券・日本円</v>
      </c>
      <c r="AE58" s="97" t="s">
        <v>172</v>
      </c>
      <c r="AF58" s="97"/>
      <c r="AG58" s="97"/>
      <c r="AH58" s="113"/>
      <c r="AI58" s="97"/>
      <c r="AJ58" s="113"/>
      <c r="AK58" s="97"/>
      <c r="AL58" s="97"/>
      <c r="AM58" s="97"/>
      <c r="AN58" s="97"/>
      <c r="AO58" s="97"/>
      <c r="AP58" s="114">
        <f>I58</f>
        <v>100002</v>
      </c>
      <c r="AQ58" s="97"/>
      <c r="AR58" s="102"/>
      <c r="AS58" s="100">
        <f t="shared" si="8"/>
        <v>0</v>
      </c>
      <c r="AT58" s="46"/>
      <c r="AU58" s="46"/>
      <c r="AV58" s="97" t="str">
        <f>VLOOKUP($AC58,デモテーブル[#All],3,FALSE)</f>
        <v>2現金・米国債など</v>
      </c>
      <c r="AW58" s="97" t="str">
        <f>VLOOKUP($AC58,デモテーブル[#All],4,FALSE)</f>
        <v>2現金</v>
      </c>
      <c r="AX58" s="97" t="str">
        <f>VLOOKUP($AC58,デモテーブル[#All],5,FALSE)</f>
        <v>現預金</v>
      </c>
      <c r="AY58" s="97" t="str">
        <f>VLOOKUP($AC58,デモテーブル[#All],6,FALSE)</f>
        <v>現預金</v>
      </c>
      <c r="AZ58" s="97" t="str">
        <f>VLOOKUP($AC58,デモテーブル[#All],7,FALSE)</f>
        <v>01 日本円</v>
      </c>
    </row>
    <row r="59" spans="2:52" ht="14.25" thickBot="1" x14ac:dyDescent="0.2">
      <c r="B59" s="19">
        <v>44661</v>
      </c>
      <c r="C59" s="151">
        <v>58</v>
      </c>
      <c r="D59" s="42" t="s">
        <v>146</v>
      </c>
      <c r="E59" s="96" t="s">
        <v>580</v>
      </c>
      <c r="F59" s="97"/>
      <c r="G59" s="97" t="s">
        <v>69</v>
      </c>
      <c r="H59" s="111" t="s">
        <v>585</v>
      </c>
      <c r="I59" s="112">
        <v>15029.34</v>
      </c>
      <c r="J59" s="44"/>
      <c r="K59" s="44"/>
      <c r="L59" s="115" t="s">
        <v>586</v>
      </c>
      <c r="M59" s="116" t="s">
        <v>587</v>
      </c>
      <c r="N59" s="117">
        <v>115.27</v>
      </c>
      <c r="O59" s="44" t="s">
        <v>588</v>
      </c>
      <c r="P59" s="44"/>
      <c r="Q59" s="44" t="s">
        <v>688</v>
      </c>
      <c r="R59" s="96"/>
      <c r="S59" s="96"/>
      <c r="T59" s="96"/>
      <c r="U59" s="96"/>
      <c r="V59" s="96"/>
      <c r="W59" s="96"/>
      <c r="X59" s="96"/>
      <c r="Y59" s="96"/>
      <c r="Z59" s="179"/>
      <c r="AA59" s="179"/>
      <c r="AB59" s="97"/>
      <c r="AC59" s="101" t="s">
        <v>589</v>
      </c>
      <c r="AD59" s="100" t="str">
        <f>VLOOKUP($AC59,デモテーブル[#All],2,FALSE)</f>
        <v>現預金・SBI証券・米ドル</v>
      </c>
      <c r="AE59" s="97" t="s">
        <v>172</v>
      </c>
      <c r="AF59" s="97"/>
      <c r="AG59" s="97"/>
      <c r="AH59" s="113"/>
      <c r="AI59" s="97"/>
      <c r="AJ59" s="113"/>
      <c r="AK59" s="97"/>
      <c r="AL59" s="97"/>
      <c r="AM59" s="97"/>
      <c r="AN59" s="97"/>
      <c r="AO59" s="44" t="s">
        <v>688</v>
      </c>
      <c r="AP59" s="114">
        <f>I59*N59</f>
        <v>1732432.0218</v>
      </c>
      <c r="AQ59" s="97"/>
      <c r="AR59" s="102"/>
      <c r="AS59" s="100">
        <f t="shared" si="8"/>
        <v>0</v>
      </c>
      <c r="AT59" s="46"/>
      <c r="AU59" s="46"/>
      <c r="AV59" s="97" t="str">
        <f>VLOOKUP($AC59,デモテーブル[#All],3,FALSE)</f>
        <v>2現金・米国債など</v>
      </c>
      <c r="AW59" s="97" t="str">
        <f>VLOOKUP($AC59,デモテーブル[#All],4,FALSE)</f>
        <v>2現金</v>
      </c>
      <c r="AX59" s="97" t="str">
        <f>VLOOKUP($AC59,デモテーブル[#All],5,FALSE)</f>
        <v>現預金</v>
      </c>
      <c r="AY59" s="97" t="str">
        <f>VLOOKUP($AC59,デモテーブル[#All],6,FALSE)</f>
        <v>現預金</v>
      </c>
      <c r="AZ59" s="97" t="str">
        <f>VLOOKUP($AC59,デモテーブル[#All],7,FALSE)</f>
        <v>02 米ドル（円換算）</v>
      </c>
    </row>
    <row r="60" spans="2:52" x14ac:dyDescent="0.15">
      <c r="B60" s="19">
        <v>44661</v>
      </c>
      <c r="C60" s="151">
        <v>59</v>
      </c>
      <c r="D60" s="42" t="s">
        <v>146</v>
      </c>
      <c r="E60" s="96" t="s">
        <v>580</v>
      </c>
      <c r="F60" s="97"/>
      <c r="G60" s="97" t="s">
        <v>69</v>
      </c>
      <c r="H60" s="111"/>
      <c r="I60" s="112"/>
      <c r="J60" s="97" t="s">
        <v>590</v>
      </c>
      <c r="K60" s="97"/>
      <c r="L60" s="115" t="s">
        <v>586</v>
      </c>
      <c r="M60" s="116"/>
      <c r="N60" s="117"/>
      <c r="O60" s="97"/>
      <c r="P60" s="97"/>
      <c r="Q60" s="44" t="s">
        <v>688</v>
      </c>
      <c r="R60" s="96"/>
      <c r="S60" s="96"/>
      <c r="T60" s="96"/>
      <c r="U60" s="96"/>
      <c r="V60" s="96"/>
      <c r="W60" s="96"/>
      <c r="X60" s="96"/>
      <c r="Y60" s="96"/>
      <c r="Z60" s="45"/>
      <c r="AA60" s="45"/>
      <c r="AB60" s="97"/>
      <c r="AC60" s="101"/>
      <c r="AD60" s="100" t="e">
        <f>VLOOKUP($AC60,デモテーブル[#All],2,FALSE)</f>
        <v>#N/A</v>
      </c>
      <c r="AE60" s="97" t="s">
        <v>172</v>
      </c>
      <c r="AF60" s="97"/>
      <c r="AG60" s="97"/>
      <c r="AH60" s="113"/>
      <c r="AI60" s="97"/>
      <c r="AJ60" s="113"/>
      <c r="AK60" s="97"/>
      <c r="AL60" s="97"/>
      <c r="AM60" s="97"/>
      <c r="AN60" s="97"/>
      <c r="AO60" s="44" t="s">
        <v>688</v>
      </c>
      <c r="AP60" s="114">
        <f t="shared" ref="AP59:AP60" si="10">I60</f>
        <v>0</v>
      </c>
      <c r="AQ60" s="97"/>
      <c r="AR60" s="102"/>
      <c r="AS60" s="100" t="e">
        <f t="shared" si="8"/>
        <v>#DIV/0!</v>
      </c>
      <c r="AT60" s="46"/>
      <c r="AU60" s="46"/>
      <c r="AV60" s="97" t="e">
        <f>VLOOKUP($AC60,デモテーブル[#All],3,FALSE)</f>
        <v>#N/A</v>
      </c>
      <c r="AW60" s="97" t="e">
        <f>VLOOKUP($AC60,デモテーブル[#All],4,FALSE)</f>
        <v>#N/A</v>
      </c>
      <c r="AX60" s="97" t="e">
        <f>VLOOKUP($AC60,デモテーブル[#All],5,FALSE)</f>
        <v>#N/A</v>
      </c>
      <c r="AY60" s="97" t="e">
        <f>VLOOKUP($AC60,デモテーブル[#All],6,FALSE)</f>
        <v>#N/A</v>
      </c>
      <c r="AZ60" s="97" t="e">
        <f>VLOOKUP($AC60,デモテーブル[#All],7,FALSE)</f>
        <v>#N/A</v>
      </c>
    </row>
    <row r="61" spans="2:52" x14ac:dyDescent="0.15">
      <c r="B61" s="19">
        <v>44661</v>
      </c>
      <c r="C61" s="151">
        <v>60</v>
      </c>
      <c r="D61" s="42" t="s">
        <v>146</v>
      </c>
      <c r="E61" s="82" t="s">
        <v>580</v>
      </c>
      <c r="F61" s="118" t="s">
        <v>591</v>
      </c>
      <c r="G61" s="118"/>
      <c r="H61" s="119" t="s">
        <v>592</v>
      </c>
      <c r="I61" s="105" t="s">
        <v>120</v>
      </c>
      <c r="J61" s="118" t="s">
        <v>121</v>
      </c>
      <c r="K61" s="118" t="s">
        <v>122</v>
      </c>
      <c r="L61" s="120" t="s">
        <v>593</v>
      </c>
      <c r="M61" s="118" t="s">
        <v>124</v>
      </c>
      <c r="N61" s="118" t="s">
        <v>125</v>
      </c>
      <c r="O61" s="118" t="s">
        <v>126</v>
      </c>
      <c r="P61" s="87" t="s">
        <v>351</v>
      </c>
      <c r="Q61" s="82"/>
      <c r="R61" s="82"/>
      <c r="S61" s="82"/>
      <c r="T61" s="82"/>
      <c r="U61" s="82"/>
      <c r="V61" s="82"/>
      <c r="W61" s="82"/>
      <c r="X61" s="82"/>
      <c r="Y61" s="82"/>
      <c r="Z61" s="45"/>
      <c r="AA61" s="45"/>
      <c r="AB61" s="118" t="s">
        <v>594</v>
      </c>
      <c r="AC61" s="106"/>
      <c r="AD61" s="118" t="e">
        <f>VLOOKUP($AC61,デモテーブル[#All],2,FALSE)</f>
        <v>#N/A</v>
      </c>
      <c r="AE61" s="118"/>
      <c r="AF61" s="118"/>
      <c r="AG61" s="118"/>
      <c r="AH61" s="121"/>
      <c r="AI61" s="118"/>
      <c r="AJ61" s="121"/>
      <c r="AK61" s="118"/>
      <c r="AL61" s="118"/>
      <c r="AM61" s="118"/>
      <c r="AN61" s="118"/>
      <c r="AO61" s="118"/>
      <c r="AP61" s="122"/>
      <c r="AQ61" s="118"/>
      <c r="AR61" s="107"/>
      <c r="AS61" s="123"/>
      <c r="AT61" s="24"/>
      <c r="AU61" s="24"/>
      <c r="AV61" s="118" t="e">
        <f>VLOOKUP($AC61,デモテーブル[#All],3,FALSE)</f>
        <v>#N/A</v>
      </c>
      <c r="AW61" s="118" t="e">
        <f>VLOOKUP($AC61,デモテーブル[#All],4,FALSE)</f>
        <v>#N/A</v>
      </c>
      <c r="AX61" s="118" t="e">
        <f>VLOOKUP($AC61,デモテーブル[#All],5,FALSE)</f>
        <v>#N/A</v>
      </c>
      <c r="AY61" s="118" t="e">
        <f>VLOOKUP($AC61,デモテーブル[#All],6,FALSE)</f>
        <v>#N/A</v>
      </c>
      <c r="AZ61" s="118" t="e">
        <f>VLOOKUP($AC61,デモテーブル[#All],7,FALSE)</f>
        <v>#N/A</v>
      </c>
    </row>
    <row r="62" spans="2:52" ht="13.5" customHeight="1" x14ac:dyDescent="0.15">
      <c r="B62" s="19">
        <v>44661</v>
      </c>
      <c r="C62" s="151">
        <v>61</v>
      </c>
      <c r="D62" s="42" t="s">
        <v>146</v>
      </c>
      <c r="E62" s="124" t="s">
        <v>580</v>
      </c>
      <c r="F62" s="11" t="s">
        <v>504</v>
      </c>
      <c r="G62" s="125" t="e">
        <f t="shared" ref="G62:G125" si="11">LEFT(H61, FIND(" ", H61) - 1 )</f>
        <v>#VALUE!</v>
      </c>
      <c r="H62" s="7" t="s">
        <v>595</v>
      </c>
      <c r="I62" s="7" t="s">
        <v>596</v>
      </c>
      <c r="J62" s="7"/>
      <c r="K62" s="126"/>
      <c r="L62" s="127" t="s">
        <v>595</v>
      </c>
      <c r="M62" s="127" t="s">
        <v>596</v>
      </c>
      <c r="N62" s="127"/>
      <c r="O62" s="127"/>
      <c r="P62" s="128" t="s">
        <v>597</v>
      </c>
      <c r="Z62" s="13"/>
      <c r="AA62" s="13"/>
      <c r="AB62" s="7"/>
      <c r="AC62" s="129" t="e">
        <f t="shared" ref="AC62:AC125" si="12">G62</f>
        <v>#VALUE!</v>
      </c>
      <c r="AD62" s="7" t="e">
        <f>VLOOKUP($AC62,デモテーブル[#All],2,FALSE)</f>
        <v>#VALUE!</v>
      </c>
      <c r="AE62" s="7" t="s">
        <v>15</v>
      </c>
      <c r="AF62" s="7" t="str">
        <f t="shared" ref="AF62:AF125" si="13">H62</f>
        <v>1541 純プラ信 メールアラート画面へ</v>
      </c>
      <c r="AG62" s="7"/>
      <c r="AH62" s="130" t="str">
        <f t="shared" ref="AH62:AH125" si="14">I62</f>
        <v xml:space="preserve">現買 現売 </v>
      </c>
      <c r="AI62" s="7"/>
      <c r="AJ62" s="130">
        <f t="shared" ref="AJ62:AJ125" si="15">J62</f>
        <v>0</v>
      </c>
      <c r="AK62" s="7"/>
      <c r="AL62" s="7"/>
      <c r="AM62" s="7"/>
      <c r="AN62" s="7"/>
      <c r="AO62" s="7"/>
      <c r="AP62" s="131">
        <f t="shared" ref="AP62:AP125" si="16">K62</f>
        <v>0</v>
      </c>
      <c r="AQ62" s="7"/>
      <c r="AR62" s="132">
        <f t="shared" ref="AR62:AR125" si="17">O62</f>
        <v>0</v>
      </c>
      <c r="AS62" s="133" t="e">
        <f>AR62/(AP62-AR62)</f>
        <v>#DIV/0!</v>
      </c>
      <c r="AT62" s="23"/>
      <c r="AU62" s="23"/>
      <c r="AV62" s="7" t="e">
        <f>VLOOKUP($AC62,デモテーブル[#All],3,FALSE)</f>
        <v>#VALUE!</v>
      </c>
      <c r="AW62" s="7" t="e">
        <f>VLOOKUP($AC62,デモテーブル[#All],4,FALSE)</f>
        <v>#VALUE!</v>
      </c>
      <c r="AX62" s="7" t="e">
        <f>VLOOKUP($AC62,デモテーブル[#All],5,FALSE)</f>
        <v>#VALUE!</v>
      </c>
      <c r="AY62" s="7" t="e">
        <f>VLOOKUP($AC62,デモテーブル[#All],6,FALSE)</f>
        <v>#VALUE!</v>
      </c>
      <c r="AZ62" s="7" t="e">
        <f>VLOOKUP($AC62,デモテーブル[#All],7,FALSE)</f>
        <v>#VALUE!</v>
      </c>
    </row>
    <row r="63" spans="2:52" x14ac:dyDescent="0.15">
      <c r="B63" s="19">
        <v>44661</v>
      </c>
      <c r="C63" s="151">
        <v>62</v>
      </c>
      <c r="D63" s="42" t="s">
        <v>146</v>
      </c>
      <c r="E63" s="124" t="s">
        <v>580</v>
      </c>
      <c r="F63" s="11" t="s">
        <v>598</v>
      </c>
      <c r="G63" s="125" t="str">
        <f t="shared" si="11"/>
        <v>1541</v>
      </c>
      <c r="H63" s="7">
        <v>13</v>
      </c>
      <c r="I63" s="130">
        <v>3710</v>
      </c>
      <c r="J63" s="130">
        <v>3760</v>
      </c>
      <c r="K63" s="126">
        <v>48880</v>
      </c>
      <c r="L63" s="134">
        <v>13</v>
      </c>
      <c r="M63" s="134">
        <v>3710</v>
      </c>
      <c r="N63" s="134">
        <v>3760</v>
      </c>
      <c r="O63" s="134">
        <v>650</v>
      </c>
      <c r="Z63" s="13"/>
      <c r="AA63" s="13"/>
      <c r="AB63" s="7"/>
      <c r="AC63" s="129" t="str">
        <f t="shared" si="12"/>
        <v>1541</v>
      </c>
      <c r="AD63" s="7" t="str">
        <f>VLOOKUP($AC63,デモテーブル[#All],2,FALSE)</f>
        <v>純プラチナ上場信託</v>
      </c>
      <c r="AE63" s="7" t="s">
        <v>15</v>
      </c>
      <c r="AF63" s="7">
        <f t="shared" si="13"/>
        <v>13</v>
      </c>
      <c r="AG63" s="7"/>
      <c r="AH63" s="130">
        <f t="shared" si="14"/>
        <v>3710</v>
      </c>
      <c r="AI63" s="7"/>
      <c r="AJ63" s="130">
        <f t="shared" si="15"/>
        <v>3760</v>
      </c>
      <c r="AK63" s="7"/>
      <c r="AL63" s="7"/>
      <c r="AM63" s="7"/>
      <c r="AN63" s="7"/>
      <c r="AO63" s="7"/>
      <c r="AP63" s="131">
        <f t="shared" si="16"/>
        <v>48880</v>
      </c>
      <c r="AQ63" s="7"/>
      <c r="AR63" s="132">
        <f t="shared" si="17"/>
        <v>650</v>
      </c>
      <c r="AS63" s="133">
        <f t="shared" ref="AS63:AS126" si="18">AR63/(AP63-AR63)</f>
        <v>1.3477088948787063E-2</v>
      </c>
      <c r="AT63" s="23"/>
      <c r="AU63" s="23"/>
      <c r="AV63" s="7" t="str">
        <f>VLOOKUP($AC63,デモテーブル[#All],3,FALSE)</f>
        <v>3貴金属･ｺﾓ・仮通</v>
      </c>
      <c r="AW63" s="7" t="str">
        <f>VLOOKUP($AC63,デモテーブル[#All],4,FALSE)</f>
        <v>3貴金属</v>
      </c>
      <c r="AX63" s="7" t="str">
        <f>VLOOKUP($AC63,デモテーブル[#All],5,FALSE)</f>
        <v>プラチナ</v>
      </c>
      <c r="AY63" s="7" t="str">
        <f>VLOOKUP($AC63,デモテーブル[#All],6,FALSE)</f>
        <v>国内・プラチナ</v>
      </c>
      <c r="AZ63" s="7" t="str">
        <f>VLOOKUP($AC63,デモテーブル[#All],7,FALSE)</f>
        <v>01 日本円</v>
      </c>
    </row>
    <row r="64" spans="2:52" x14ac:dyDescent="0.15">
      <c r="B64" s="19">
        <v>44661</v>
      </c>
      <c r="C64" s="151">
        <v>63</v>
      </c>
      <c r="D64" s="42" t="s">
        <v>146</v>
      </c>
      <c r="E64" s="124" t="s">
        <v>580</v>
      </c>
      <c r="G64" s="125" t="e">
        <f t="shared" si="11"/>
        <v>#VALUE!</v>
      </c>
      <c r="H64" s="7" t="s">
        <v>599</v>
      </c>
      <c r="I64" s="7" t="s">
        <v>596</v>
      </c>
      <c r="J64" s="7"/>
      <c r="K64" s="126"/>
      <c r="L64" s="127" t="s">
        <v>599</v>
      </c>
      <c r="M64" s="127" t="s">
        <v>596</v>
      </c>
      <c r="N64" s="127"/>
      <c r="O64" s="127"/>
      <c r="Z64" s="13"/>
      <c r="AA64" s="13"/>
      <c r="AB64" s="7"/>
      <c r="AC64" s="129" t="e">
        <f t="shared" si="12"/>
        <v>#VALUE!</v>
      </c>
      <c r="AD64" s="7" t="e">
        <f>VLOOKUP($AC64,デモテーブル[#All],2,FALSE)</f>
        <v>#VALUE!</v>
      </c>
      <c r="AE64" s="7" t="s">
        <v>15</v>
      </c>
      <c r="AF64" s="7" t="str">
        <f t="shared" si="13"/>
        <v>9020 ＪＲ東 メールアラート画面へ</v>
      </c>
      <c r="AG64" s="7"/>
      <c r="AH64" s="130" t="str">
        <f t="shared" si="14"/>
        <v xml:space="preserve">現買 現売 </v>
      </c>
      <c r="AI64" s="7"/>
      <c r="AJ64" s="130">
        <f t="shared" si="15"/>
        <v>0</v>
      </c>
      <c r="AK64" s="7"/>
      <c r="AL64" s="7"/>
      <c r="AM64" s="7"/>
      <c r="AN64" s="7"/>
      <c r="AO64" s="7"/>
      <c r="AP64" s="131">
        <f t="shared" si="16"/>
        <v>0</v>
      </c>
      <c r="AQ64" s="7"/>
      <c r="AR64" s="132">
        <f t="shared" si="17"/>
        <v>0</v>
      </c>
      <c r="AS64" s="133" t="e">
        <f t="shared" si="18"/>
        <v>#DIV/0!</v>
      </c>
      <c r="AT64" s="23"/>
      <c r="AU64" s="23"/>
      <c r="AV64" s="7" t="e">
        <f>VLOOKUP($AC64,デモテーブル[#All],3,FALSE)</f>
        <v>#VALUE!</v>
      </c>
      <c r="AW64" s="7" t="e">
        <f>VLOOKUP($AC64,デモテーブル[#All],4,FALSE)</f>
        <v>#VALUE!</v>
      </c>
      <c r="AX64" s="7" t="e">
        <f>VLOOKUP($AC64,デモテーブル[#All],5,FALSE)</f>
        <v>#VALUE!</v>
      </c>
      <c r="AY64" s="7" t="e">
        <f>VLOOKUP($AC64,デモテーブル[#All],6,FALSE)</f>
        <v>#VALUE!</v>
      </c>
      <c r="AZ64" s="7" t="e">
        <f>VLOOKUP($AC64,デモテーブル[#All],7,FALSE)</f>
        <v>#VALUE!</v>
      </c>
    </row>
    <row r="65" spans="2:52" x14ac:dyDescent="0.15">
      <c r="B65" s="19">
        <v>44661</v>
      </c>
      <c r="C65" s="151">
        <v>64</v>
      </c>
      <c r="D65" s="42" t="s">
        <v>146</v>
      </c>
      <c r="E65" s="124" t="s">
        <v>580</v>
      </c>
      <c r="G65" s="125" t="str">
        <f t="shared" si="11"/>
        <v>9020</v>
      </c>
      <c r="H65" s="7">
        <v>9</v>
      </c>
      <c r="I65" s="130">
        <v>7749</v>
      </c>
      <c r="J65" s="130">
        <v>7269</v>
      </c>
      <c r="K65" s="126">
        <v>65421</v>
      </c>
      <c r="L65" s="134">
        <v>9</v>
      </c>
      <c r="M65" s="134">
        <v>7749</v>
      </c>
      <c r="N65" s="134">
        <v>7269</v>
      </c>
      <c r="O65" s="134">
        <v>-4320</v>
      </c>
      <c r="Z65" s="13"/>
      <c r="AA65" s="13"/>
      <c r="AB65" s="7"/>
      <c r="AC65" s="129" t="str">
        <f t="shared" si="12"/>
        <v>9020</v>
      </c>
      <c r="AD65" s="7" t="str">
        <f>VLOOKUP($AC65,デモテーブル[#All],2,FALSE)</f>
        <v>東日本旅客鉄道</v>
      </c>
      <c r="AE65" s="7" t="s">
        <v>15</v>
      </c>
      <c r="AF65" s="7">
        <f t="shared" si="13"/>
        <v>9</v>
      </c>
      <c r="AG65" s="7"/>
      <c r="AH65" s="130">
        <f t="shared" si="14"/>
        <v>7749</v>
      </c>
      <c r="AI65" s="7"/>
      <c r="AJ65" s="130">
        <f t="shared" si="15"/>
        <v>7269</v>
      </c>
      <c r="AK65" s="7"/>
      <c r="AL65" s="7"/>
      <c r="AM65" s="7"/>
      <c r="AN65" s="7"/>
      <c r="AO65" s="7"/>
      <c r="AP65" s="131">
        <f t="shared" si="16"/>
        <v>65421</v>
      </c>
      <c r="AQ65" s="7"/>
      <c r="AR65" s="132">
        <f t="shared" si="17"/>
        <v>-4320</v>
      </c>
      <c r="AS65" s="133">
        <f t="shared" si="18"/>
        <v>-6.1943476577622919E-2</v>
      </c>
      <c r="AT65" s="23"/>
      <c r="AU65" s="23"/>
      <c r="AV65" s="7" t="str">
        <f>VLOOKUP($AC65,デモテーブル[#All],3,FALSE)</f>
        <v>1株式・投信等</v>
      </c>
      <c r="AW65" s="7" t="str">
        <f>VLOOKUP($AC65,デモテーブル[#All],4,FALSE)</f>
        <v>1株式</v>
      </c>
      <c r="AX65" s="7" t="str">
        <f>VLOOKUP($AC65,デモテーブル[#All],5,FALSE)</f>
        <v>観光</v>
      </c>
      <c r="AY65" s="7" t="str">
        <f>VLOOKUP($AC65,デモテーブル[#All],6,FALSE)</f>
        <v>鉄道</v>
      </c>
      <c r="AZ65" s="7" t="str">
        <f>VLOOKUP($AC65,デモテーブル[#All],7,FALSE)</f>
        <v>01 日本円</v>
      </c>
    </row>
    <row r="66" spans="2:52" x14ac:dyDescent="0.15">
      <c r="B66" s="19">
        <v>44661</v>
      </c>
      <c r="C66" s="151">
        <v>65</v>
      </c>
      <c r="D66" s="42" t="s">
        <v>146</v>
      </c>
      <c r="E66" s="124" t="s">
        <v>580</v>
      </c>
      <c r="G66" s="125" t="e">
        <f t="shared" si="11"/>
        <v>#VALUE!</v>
      </c>
      <c r="H66" s="7" t="s">
        <v>600</v>
      </c>
      <c r="I66" s="7" t="s">
        <v>596</v>
      </c>
      <c r="J66" s="7"/>
      <c r="K66" s="126"/>
      <c r="L66" s="127" t="s">
        <v>600</v>
      </c>
      <c r="M66" s="127" t="s">
        <v>596</v>
      </c>
      <c r="N66" s="127"/>
      <c r="O66" s="127"/>
      <c r="Z66" s="13"/>
      <c r="AA66" s="13"/>
      <c r="AB66" s="7"/>
      <c r="AC66" s="129" t="e">
        <f t="shared" si="12"/>
        <v>#VALUE!</v>
      </c>
      <c r="AD66" s="7" t="e">
        <f>VLOOKUP($AC66,デモテーブル[#All],2,FALSE)</f>
        <v>#VALUE!</v>
      </c>
      <c r="AE66" s="7" t="s">
        <v>15</v>
      </c>
      <c r="AF66" s="7" t="str">
        <f t="shared" si="13"/>
        <v>9021 ＪＲ西 メールアラート画面へ</v>
      </c>
      <c r="AG66" s="7"/>
      <c r="AH66" s="130" t="str">
        <f t="shared" si="14"/>
        <v xml:space="preserve">現買 現売 </v>
      </c>
      <c r="AI66" s="7"/>
      <c r="AJ66" s="130">
        <f t="shared" si="15"/>
        <v>0</v>
      </c>
      <c r="AK66" s="7"/>
      <c r="AL66" s="7"/>
      <c r="AM66" s="7"/>
      <c r="AN66" s="7"/>
      <c r="AO66" s="7"/>
      <c r="AP66" s="131">
        <f t="shared" si="16"/>
        <v>0</v>
      </c>
      <c r="AQ66" s="7"/>
      <c r="AR66" s="132">
        <f t="shared" si="17"/>
        <v>0</v>
      </c>
      <c r="AS66" s="133" t="e">
        <f t="shared" si="18"/>
        <v>#DIV/0!</v>
      </c>
      <c r="AT66" s="23"/>
      <c r="AU66" s="23"/>
      <c r="AV66" s="7" t="e">
        <f>VLOOKUP($AC66,デモテーブル[#All],3,FALSE)</f>
        <v>#VALUE!</v>
      </c>
      <c r="AW66" s="7" t="e">
        <f>VLOOKUP($AC66,デモテーブル[#All],4,FALSE)</f>
        <v>#VALUE!</v>
      </c>
      <c r="AX66" s="7" t="e">
        <f>VLOOKUP($AC66,デモテーブル[#All],5,FALSE)</f>
        <v>#VALUE!</v>
      </c>
      <c r="AY66" s="7" t="e">
        <f>VLOOKUP($AC66,デモテーブル[#All],6,FALSE)</f>
        <v>#VALUE!</v>
      </c>
      <c r="AZ66" s="7" t="e">
        <f>VLOOKUP($AC66,デモテーブル[#All],7,FALSE)</f>
        <v>#VALUE!</v>
      </c>
    </row>
    <row r="67" spans="2:52" x14ac:dyDescent="0.15">
      <c r="B67" s="19">
        <v>44661</v>
      </c>
      <c r="C67" s="151">
        <v>66</v>
      </c>
      <c r="D67" s="42" t="s">
        <v>146</v>
      </c>
      <c r="E67" s="124" t="s">
        <v>580</v>
      </c>
      <c r="G67" s="125" t="str">
        <f t="shared" si="11"/>
        <v>9021</v>
      </c>
      <c r="H67" s="7">
        <v>10</v>
      </c>
      <c r="I67" s="130">
        <v>6343</v>
      </c>
      <c r="J67" s="130">
        <v>5185</v>
      </c>
      <c r="K67" s="126">
        <v>51850</v>
      </c>
      <c r="L67" s="134">
        <v>10</v>
      </c>
      <c r="M67" s="134">
        <v>6343</v>
      </c>
      <c r="N67" s="134">
        <v>5185</v>
      </c>
      <c r="O67" s="134">
        <v>-11580</v>
      </c>
      <c r="Z67" s="13"/>
      <c r="AA67" s="13"/>
      <c r="AB67" s="7"/>
      <c r="AC67" s="129" t="str">
        <f t="shared" si="12"/>
        <v>9021</v>
      </c>
      <c r="AD67" s="7" t="str">
        <f>VLOOKUP($AC67,デモテーブル[#All],2,FALSE)</f>
        <v>西日本旅客鉄道</v>
      </c>
      <c r="AE67" s="7" t="s">
        <v>15</v>
      </c>
      <c r="AF67" s="7">
        <f t="shared" si="13"/>
        <v>10</v>
      </c>
      <c r="AG67" s="7"/>
      <c r="AH67" s="130">
        <f t="shared" si="14"/>
        <v>6343</v>
      </c>
      <c r="AI67" s="7"/>
      <c r="AJ67" s="130">
        <f t="shared" si="15"/>
        <v>5185</v>
      </c>
      <c r="AK67" s="7"/>
      <c r="AL67" s="7"/>
      <c r="AM67" s="7"/>
      <c r="AN67" s="7"/>
      <c r="AO67" s="7"/>
      <c r="AP67" s="131">
        <f t="shared" si="16"/>
        <v>51850</v>
      </c>
      <c r="AQ67" s="7"/>
      <c r="AR67" s="132">
        <f t="shared" si="17"/>
        <v>-11580</v>
      </c>
      <c r="AS67" s="133">
        <f t="shared" si="18"/>
        <v>-0.18256345577802302</v>
      </c>
      <c r="AT67" s="23"/>
      <c r="AU67" s="23"/>
      <c r="AV67" s="7" t="str">
        <f>VLOOKUP($AC67,デモテーブル[#All],3,FALSE)</f>
        <v>1株式・投信等</v>
      </c>
      <c r="AW67" s="7" t="str">
        <f>VLOOKUP($AC67,デモテーブル[#All],4,FALSE)</f>
        <v>1株式</v>
      </c>
      <c r="AX67" s="7" t="str">
        <f>VLOOKUP($AC67,デモテーブル[#All],5,FALSE)</f>
        <v>観光</v>
      </c>
      <c r="AY67" s="7" t="str">
        <f>VLOOKUP($AC67,デモテーブル[#All],6,FALSE)</f>
        <v>鉄道</v>
      </c>
      <c r="AZ67" s="7" t="str">
        <f>VLOOKUP($AC67,デモテーブル[#All],7,FALSE)</f>
        <v>01 日本円</v>
      </c>
    </row>
    <row r="68" spans="2:52" x14ac:dyDescent="0.15">
      <c r="B68" s="19">
        <v>44661</v>
      </c>
      <c r="C68" s="151">
        <v>67</v>
      </c>
      <c r="D68" s="42" t="s">
        <v>146</v>
      </c>
      <c r="E68" s="124" t="s">
        <v>580</v>
      </c>
      <c r="G68" s="125" t="e">
        <f t="shared" si="11"/>
        <v>#VALUE!</v>
      </c>
      <c r="H68" s="7" t="s">
        <v>601</v>
      </c>
      <c r="I68" s="7" t="s">
        <v>596</v>
      </c>
      <c r="J68" s="7"/>
      <c r="K68" s="126"/>
      <c r="L68" s="127" t="s">
        <v>601</v>
      </c>
      <c r="M68" s="127" t="s">
        <v>596</v>
      </c>
      <c r="N68" s="127"/>
      <c r="O68" s="127"/>
      <c r="Z68" s="13"/>
      <c r="AA68" s="13"/>
      <c r="AB68" s="7"/>
      <c r="AC68" s="129" t="e">
        <f t="shared" si="12"/>
        <v>#VALUE!</v>
      </c>
      <c r="AD68" s="7" t="e">
        <f>VLOOKUP($AC68,デモテーブル[#All],2,FALSE)</f>
        <v>#VALUE!</v>
      </c>
      <c r="AE68" s="7" t="s">
        <v>15</v>
      </c>
      <c r="AF68" s="7" t="str">
        <f t="shared" si="13"/>
        <v>9022 ＪＲ東海 メールアラート画面へ</v>
      </c>
      <c r="AG68" s="7"/>
      <c r="AH68" s="130" t="str">
        <f t="shared" si="14"/>
        <v xml:space="preserve">現買 現売 </v>
      </c>
      <c r="AI68" s="7"/>
      <c r="AJ68" s="130">
        <f t="shared" si="15"/>
        <v>0</v>
      </c>
      <c r="AK68" s="7"/>
      <c r="AL68" s="7"/>
      <c r="AM68" s="7"/>
      <c r="AN68" s="7"/>
      <c r="AO68" s="7"/>
      <c r="AP68" s="131">
        <f t="shared" si="16"/>
        <v>0</v>
      </c>
      <c r="AQ68" s="7"/>
      <c r="AR68" s="132">
        <f t="shared" si="17"/>
        <v>0</v>
      </c>
      <c r="AS68" s="133" t="e">
        <f t="shared" si="18"/>
        <v>#DIV/0!</v>
      </c>
      <c r="AT68" s="23"/>
      <c r="AU68" s="23"/>
      <c r="AV68" s="7" t="e">
        <f>VLOOKUP($AC68,デモテーブル[#All],3,FALSE)</f>
        <v>#VALUE!</v>
      </c>
      <c r="AW68" s="7" t="e">
        <f>VLOOKUP($AC68,デモテーブル[#All],4,FALSE)</f>
        <v>#VALUE!</v>
      </c>
      <c r="AX68" s="7" t="e">
        <f>VLOOKUP($AC68,デモテーブル[#All],5,FALSE)</f>
        <v>#VALUE!</v>
      </c>
      <c r="AY68" s="7" t="e">
        <f>VLOOKUP($AC68,デモテーブル[#All],6,FALSE)</f>
        <v>#VALUE!</v>
      </c>
      <c r="AZ68" s="7" t="e">
        <f>VLOOKUP($AC68,デモテーブル[#All],7,FALSE)</f>
        <v>#VALUE!</v>
      </c>
    </row>
    <row r="69" spans="2:52" x14ac:dyDescent="0.15">
      <c r="B69" s="19">
        <v>44661</v>
      </c>
      <c r="C69" s="151">
        <v>68</v>
      </c>
      <c r="D69" s="42" t="s">
        <v>146</v>
      </c>
      <c r="E69" s="124" t="s">
        <v>580</v>
      </c>
      <c r="G69" s="125" t="str">
        <f t="shared" si="11"/>
        <v>9022</v>
      </c>
      <c r="H69" s="7">
        <v>5</v>
      </c>
      <c r="I69" s="130">
        <v>16881</v>
      </c>
      <c r="J69" s="130">
        <v>16350</v>
      </c>
      <c r="K69" s="126">
        <v>81750</v>
      </c>
      <c r="L69" s="134">
        <v>5</v>
      </c>
      <c r="M69" s="134">
        <v>16881</v>
      </c>
      <c r="N69" s="134">
        <v>16350</v>
      </c>
      <c r="O69" s="134">
        <v>-2655</v>
      </c>
      <c r="Z69" s="13"/>
      <c r="AA69" s="13"/>
      <c r="AB69" s="7"/>
      <c r="AC69" s="129" t="str">
        <f t="shared" si="12"/>
        <v>9022</v>
      </c>
      <c r="AD69" s="7" t="str">
        <f>VLOOKUP($AC69,デモテーブル[#All],2,FALSE)</f>
        <v>東海旅客鉄道</v>
      </c>
      <c r="AE69" s="7" t="s">
        <v>15</v>
      </c>
      <c r="AF69" s="7">
        <f t="shared" si="13"/>
        <v>5</v>
      </c>
      <c r="AG69" s="7"/>
      <c r="AH69" s="130">
        <f t="shared" si="14"/>
        <v>16881</v>
      </c>
      <c r="AI69" s="7"/>
      <c r="AJ69" s="130">
        <f t="shared" si="15"/>
        <v>16350</v>
      </c>
      <c r="AK69" s="7"/>
      <c r="AL69" s="7"/>
      <c r="AM69" s="7"/>
      <c r="AN69" s="7"/>
      <c r="AO69" s="7"/>
      <c r="AP69" s="131">
        <f t="shared" si="16"/>
        <v>81750</v>
      </c>
      <c r="AQ69" s="7"/>
      <c r="AR69" s="132">
        <f t="shared" si="17"/>
        <v>-2655</v>
      </c>
      <c r="AS69" s="133">
        <f t="shared" si="18"/>
        <v>-3.1455482495112846E-2</v>
      </c>
      <c r="AT69" s="23"/>
      <c r="AU69" s="23"/>
      <c r="AV69" s="7" t="str">
        <f>VLOOKUP($AC69,デモテーブル[#All],3,FALSE)</f>
        <v>1株式・投信等</v>
      </c>
      <c r="AW69" s="7" t="str">
        <f>VLOOKUP($AC69,デモテーブル[#All],4,FALSE)</f>
        <v>1株式</v>
      </c>
      <c r="AX69" s="7" t="str">
        <f>VLOOKUP($AC69,デモテーブル[#All],5,FALSE)</f>
        <v>観光</v>
      </c>
      <c r="AY69" s="7" t="str">
        <f>VLOOKUP($AC69,デモテーブル[#All],6,FALSE)</f>
        <v>鉄道</v>
      </c>
      <c r="AZ69" s="7" t="str">
        <f>VLOOKUP($AC69,デモテーブル[#All],7,FALSE)</f>
        <v>01 日本円</v>
      </c>
    </row>
    <row r="70" spans="2:52" x14ac:dyDescent="0.15">
      <c r="B70" s="19">
        <v>44661</v>
      </c>
      <c r="C70" s="151">
        <v>69</v>
      </c>
      <c r="D70" s="42" t="s">
        <v>146</v>
      </c>
      <c r="E70" s="124" t="s">
        <v>580</v>
      </c>
      <c r="G70" s="125" t="e">
        <f t="shared" si="11"/>
        <v>#VALUE!</v>
      </c>
      <c r="H70" s="7" t="s">
        <v>602</v>
      </c>
      <c r="I70" s="7" t="s">
        <v>596</v>
      </c>
      <c r="J70" s="7"/>
      <c r="K70" s="126"/>
      <c r="L70" s="127" t="s">
        <v>602</v>
      </c>
      <c r="M70" s="127" t="s">
        <v>596</v>
      </c>
      <c r="N70" s="127"/>
      <c r="O70" s="127"/>
      <c r="Z70" s="13"/>
      <c r="AA70" s="13"/>
      <c r="AB70" s="7"/>
      <c r="AC70" s="129" t="e">
        <f t="shared" si="12"/>
        <v>#VALUE!</v>
      </c>
      <c r="AD70" s="7" t="e">
        <f>VLOOKUP($AC70,デモテーブル[#All],2,FALSE)</f>
        <v>#VALUE!</v>
      </c>
      <c r="AE70" s="7" t="s">
        <v>15</v>
      </c>
      <c r="AF70" s="7" t="str">
        <f t="shared" si="13"/>
        <v>9142 ＪＲ九州 メールアラート画面へ</v>
      </c>
      <c r="AG70" s="7"/>
      <c r="AH70" s="130" t="str">
        <f t="shared" si="14"/>
        <v xml:space="preserve">現買 現売 </v>
      </c>
      <c r="AI70" s="7"/>
      <c r="AJ70" s="130">
        <f t="shared" si="15"/>
        <v>0</v>
      </c>
      <c r="AK70" s="7"/>
      <c r="AL70" s="7"/>
      <c r="AM70" s="7"/>
      <c r="AN70" s="7"/>
      <c r="AO70" s="7"/>
      <c r="AP70" s="131">
        <f t="shared" si="16"/>
        <v>0</v>
      </c>
      <c r="AQ70" s="7"/>
      <c r="AR70" s="132">
        <f t="shared" si="17"/>
        <v>0</v>
      </c>
      <c r="AS70" s="133" t="e">
        <f t="shared" si="18"/>
        <v>#DIV/0!</v>
      </c>
      <c r="AT70" s="23"/>
      <c r="AU70" s="23"/>
      <c r="AV70" s="7" t="e">
        <f>VLOOKUP($AC70,デモテーブル[#All],3,FALSE)</f>
        <v>#VALUE!</v>
      </c>
      <c r="AW70" s="7" t="e">
        <f>VLOOKUP($AC70,デモテーブル[#All],4,FALSE)</f>
        <v>#VALUE!</v>
      </c>
      <c r="AX70" s="7" t="e">
        <f>VLOOKUP($AC70,デモテーブル[#All],5,FALSE)</f>
        <v>#VALUE!</v>
      </c>
      <c r="AY70" s="7" t="e">
        <f>VLOOKUP($AC70,デモテーブル[#All],6,FALSE)</f>
        <v>#VALUE!</v>
      </c>
      <c r="AZ70" s="7" t="e">
        <f>VLOOKUP($AC70,デモテーブル[#All],7,FALSE)</f>
        <v>#VALUE!</v>
      </c>
    </row>
    <row r="71" spans="2:52" x14ac:dyDescent="0.15">
      <c r="B71" s="19">
        <v>44661</v>
      </c>
      <c r="C71" s="151">
        <v>70</v>
      </c>
      <c r="D71" s="42" t="s">
        <v>146</v>
      </c>
      <c r="E71" s="124" t="s">
        <v>580</v>
      </c>
      <c r="G71" s="125" t="str">
        <f t="shared" si="11"/>
        <v>9142</v>
      </c>
      <c r="H71" s="7">
        <v>23</v>
      </c>
      <c r="I71" s="130">
        <v>2548</v>
      </c>
      <c r="J71" s="130">
        <v>2626</v>
      </c>
      <c r="K71" s="126">
        <v>60398</v>
      </c>
      <c r="L71" s="134">
        <v>23</v>
      </c>
      <c r="M71" s="134">
        <v>2548</v>
      </c>
      <c r="N71" s="134">
        <v>2626</v>
      </c>
      <c r="O71" s="134">
        <v>1794</v>
      </c>
      <c r="Z71" s="13"/>
      <c r="AA71" s="13"/>
      <c r="AB71" s="7"/>
      <c r="AC71" s="129" t="str">
        <f t="shared" si="12"/>
        <v>9142</v>
      </c>
      <c r="AD71" s="7" t="str">
        <f>VLOOKUP($AC71,デモテーブル[#All],2,FALSE)</f>
        <v>九州旅客鉄道</v>
      </c>
      <c r="AE71" s="7" t="s">
        <v>15</v>
      </c>
      <c r="AF71" s="7">
        <f t="shared" si="13"/>
        <v>23</v>
      </c>
      <c r="AG71" s="7"/>
      <c r="AH71" s="130">
        <f t="shared" si="14"/>
        <v>2548</v>
      </c>
      <c r="AI71" s="7"/>
      <c r="AJ71" s="130">
        <f t="shared" si="15"/>
        <v>2626</v>
      </c>
      <c r="AK71" s="7"/>
      <c r="AL71" s="7"/>
      <c r="AM71" s="7"/>
      <c r="AN71" s="7"/>
      <c r="AO71" s="7"/>
      <c r="AP71" s="131">
        <f t="shared" si="16"/>
        <v>60398</v>
      </c>
      <c r="AQ71" s="7"/>
      <c r="AR71" s="132">
        <f t="shared" si="17"/>
        <v>1794</v>
      </c>
      <c r="AS71" s="133">
        <f t="shared" si="18"/>
        <v>3.0612244897959183E-2</v>
      </c>
      <c r="AT71" s="23"/>
      <c r="AU71" s="23"/>
      <c r="AV71" s="7" t="str">
        <f>VLOOKUP($AC71,デモテーブル[#All],3,FALSE)</f>
        <v>1株式・投信等</v>
      </c>
      <c r="AW71" s="7" t="str">
        <f>VLOOKUP($AC71,デモテーブル[#All],4,FALSE)</f>
        <v>1株式</v>
      </c>
      <c r="AX71" s="7" t="str">
        <f>VLOOKUP($AC71,デモテーブル[#All],5,FALSE)</f>
        <v>観光</v>
      </c>
      <c r="AY71" s="7" t="str">
        <f>VLOOKUP($AC71,デモテーブル[#All],6,FALSE)</f>
        <v>鉄道</v>
      </c>
      <c r="AZ71" s="7" t="str">
        <f>VLOOKUP($AC71,デモテーブル[#All],7,FALSE)</f>
        <v>01 日本円</v>
      </c>
    </row>
    <row r="72" spans="2:52" x14ac:dyDescent="0.15">
      <c r="B72" s="19">
        <v>44661</v>
      </c>
      <c r="C72" s="151">
        <v>71</v>
      </c>
      <c r="D72" s="42" t="s">
        <v>146</v>
      </c>
      <c r="E72" s="124" t="s">
        <v>580</v>
      </c>
      <c r="G72" s="125" t="e">
        <f t="shared" si="11"/>
        <v>#VALUE!</v>
      </c>
      <c r="H72" s="7" t="s">
        <v>603</v>
      </c>
      <c r="I72" s="7" t="s">
        <v>596</v>
      </c>
      <c r="J72" s="7"/>
      <c r="K72" s="126"/>
      <c r="L72" s="127" t="s">
        <v>603</v>
      </c>
      <c r="M72" s="127" t="s">
        <v>596</v>
      </c>
      <c r="N72" s="127"/>
      <c r="O72" s="127"/>
      <c r="Z72" s="13"/>
      <c r="AA72" s="13"/>
      <c r="AB72" s="7"/>
      <c r="AC72" s="129" t="e">
        <f t="shared" si="12"/>
        <v>#VALUE!</v>
      </c>
      <c r="AD72" s="7" t="e">
        <f>VLOOKUP($AC72,デモテーブル[#All],2,FALSE)</f>
        <v>#VALUE!</v>
      </c>
      <c r="AE72" s="7" t="s">
        <v>15</v>
      </c>
      <c r="AF72" s="7" t="str">
        <f t="shared" si="13"/>
        <v>9201 ＪＡＬ メールアラート画面へ</v>
      </c>
      <c r="AG72" s="7"/>
      <c r="AH72" s="130" t="str">
        <f t="shared" si="14"/>
        <v xml:space="preserve">現買 現売 </v>
      </c>
      <c r="AI72" s="7"/>
      <c r="AJ72" s="130">
        <f t="shared" si="15"/>
        <v>0</v>
      </c>
      <c r="AK72" s="7"/>
      <c r="AL72" s="7"/>
      <c r="AM72" s="7"/>
      <c r="AN72" s="7"/>
      <c r="AO72" s="7"/>
      <c r="AP72" s="131">
        <f t="shared" si="16"/>
        <v>0</v>
      </c>
      <c r="AQ72" s="7"/>
      <c r="AR72" s="132">
        <f t="shared" si="17"/>
        <v>0</v>
      </c>
      <c r="AS72" s="133" t="e">
        <f t="shared" si="18"/>
        <v>#DIV/0!</v>
      </c>
      <c r="AT72" s="23"/>
      <c r="AU72" s="23"/>
      <c r="AV72" s="7" t="e">
        <f>VLOOKUP($AC72,デモテーブル[#All],3,FALSE)</f>
        <v>#VALUE!</v>
      </c>
      <c r="AW72" s="7" t="e">
        <f>VLOOKUP($AC72,デモテーブル[#All],4,FALSE)</f>
        <v>#VALUE!</v>
      </c>
      <c r="AX72" s="7" t="e">
        <f>VLOOKUP($AC72,デモテーブル[#All],5,FALSE)</f>
        <v>#VALUE!</v>
      </c>
      <c r="AY72" s="7" t="e">
        <f>VLOOKUP($AC72,デモテーブル[#All],6,FALSE)</f>
        <v>#VALUE!</v>
      </c>
      <c r="AZ72" s="7" t="e">
        <f>VLOOKUP($AC72,デモテーブル[#All],7,FALSE)</f>
        <v>#VALUE!</v>
      </c>
    </row>
    <row r="73" spans="2:52" x14ac:dyDescent="0.15">
      <c r="B73" s="19">
        <v>44661</v>
      </c>
      <c r="C73" s="151">
        <v>72</v>
      </c>
      <c r="D73" s="42" t="s">
        <v>146</v>
      </c>
      <c r="E73" s="124" t="s">
        <v>580</v>
      </c>
      <c r="G73" s="125" t="str">
        <f t="shared" si="11"/>
        <v>9201</v>
      </c>
      <c r="H73" s="7">
        <v>19</v>
      </c>
      <c r="I73" s="130">
        <v>2266</v>
      </c>
      <c r="J73" s="130">
        <v>2365</v>
      </c>
      <c r="K73" s="126">
        <v>44935</v>
      </c>
      <c r="L73" s="134">
        <v>19</v>
      </c>
      <c r="M73" s="134">
        <v>2266</v>
      </c>
      <c r="N73" s="134">
        <v>2365</v>
      </c>
      <c r="O73" s="134">
        <v>1881</v>
      </c>
      <c r="Z73" s="13"/>
      <c r="AA73" s="13"/>
      <c r="AB73" s="7"/>
      <c r="AC73" s="129" t="str">
        <f t="shared" si="12"/>
        <v>9201</v>
      </c>
      <c r="AD73" s="7" t="str">
        <f>VLOOKUP($AC73,デモテーブル[#All],2,FALSE)</f>
        <v>日本航空</v>
      </c>
      <c r="AE73" s="7" t="s">
        <v>15</v>
      </c>
      <c r="AF73" s="7">
        <f t="shared" si="13"/>
        <v>19</v>
      </c>
      <c r="AG73" s="7"/>
      <c r="AH73" s="130">
        <f t="shared" si="14"/>
        <v>2266</v>
      </c>
      <c r="AI73" s="7"/>
      <c r="AJ73" s="130">
        <f t="shared" si="15"/>
        <v>2365</v>
      </c>
      <c r="AK73" s="7"/>
      <c r="AL73" s="7"/>
      <c r="AM73" s="7"/>
      <c r="AN73" s="7"/>
      <c r="AO73" s="7"/>
      <c r="AP73" s="131">
        <f t="shared" si="16"/>
        <v>44935</v>
      </c>
      <c r="AQ73" s="7"/>
      <c r="AR73" s="132">
        <f t="shared" si="17"/>
        <v>1881</v>
      </c>
      <c r="AS73" s="133">
        <f t="shared" si="18"/>
        <v>4.3689320388349516E-2</v>
      </c>
      <c r="AT73" s="23"/>
      <c r="AU73" s="23"/>
      <c r="AV73" s="7" t="str">
        <f>VLOOKUP($AC73,デモテーブル[#All],3,FALSE)</f>
        <v>1株式・投信等</v>
      </c>
      <c r="AW73" s="7" t="str">
        <f>VLOOKUP($AC73,デモテーブル[#All],4,FALSE)</f>
        <v>1株式</v>
      </c>
      <c r="AX73" s="7" t="str">
        <f>VLOOKUP($AC73,デモテーブル[#All],5,FALSE)</f>
        <v>観光</v>
      </c>
      <c r="AY73" s="7" t="str">
        <f>VLOOKUP($AC73,デモテーブル[#All],6,FALSE)</f>
        <v>航空</v>
      </c>
      <c r="AZ73" s="7" t="str">
        <f>VLOOKUP($AC73,デモテーブル[#All],7,FALSE)</f>
        <v>01 日本円</v>
      </c>
    </row>
    <row r="74" spans="2:52" x14ac:dyDescent="0.15">
      <c r="B74" s="19">
        <v>44661</v>
      </c>
      <c r="C74" s="151">
        <v>73</v>
      </c>
      <c r="D74" s="42" t="s">
        <v>146</v>
      </c>
      <c r="E74" s="124" t="s">
        <v>580</v>
      </c>
      <c r="G74" s="125" t="e">
        <f t="shared" si="11"/>
        <v>#VALUE!</v>
      </c>
      <c r="H74" s="7" t="s">
        <v>604</v>
      </c>
      <c r="I74" s="7" t="s">
        <v>596</v>
      </c>
      <c r="J74" s="7"/>
      <c r="K74" s="126"/>
      <c r="L74" s="127" t="s">
        <v>604</v>
      </c>
      <c r="M74" s="127" t="s">
        <v>596</v>
      </c>
      <c r="N74" s="127"/>
      <c r="O74" s="127"/>
      <c r="Z74" s="13"/>
      <c r="AA74" s="13"/>
      <c r="AB74" s="7"/>
      <c r="AC74" s="129" t="e">
        <f t="shared" si="12"/>
        <v>#VALUE!</v>
      </c>
      <c r="AD74" s="7" t="e">
        <f>VLOOKUP($AC74,デモテーブル[#All],2,FALSE)</f>
        <v>#VALUE!</v>
      </c>
      <c r="AE74" s="7" t="s">
        <v>15</v>
      </c>
      <c r="AF74" s="7" t="str">
        <f t="shared" si="13"/>
        <v>9202 ＡＮＡ メールアラート画面へ</v>
      </c>
      <c r="AG74" s="7"/>
      <c r="AH74" s="130" t="str">
        <f t="shared" si="14"/>
        <v xml:space="preserve">現買 現売 </v>
      </c>
      <c r="AI74" s="7"/>
      <c r="AJ74" s="130">
        <f t="shared" si="15"/>
        <v>0</v>
      </c>
      <c r="AK74" s="7"/>
      <c r="AL74" s="7"/>
      <c r="AM74" s="7"/>
      <c r="AN74" s="7"/>
      <c r="AO74" s="7"/>
      <c r="AP74" s="131">
        <f t="shared" si="16"/>
        <v>0</v>
      </c>
      <c r="AQ74" s="7"/>
      <c r="AR74" s="132">
        <f t="shared" si="17"/>
        <v>0</v>
      </c>
      <c r="AS74" s="133" t="e">
        <f t="shared" si="18"/>
        <v>#DIV/0!</v>
      </c>
      <c r="AT74" s="23"/>
      <c r="AU74" s="23"/>
      <c r="AV74" s="7" t="e">
        <f>VLOOKUP($AC74,デモテーブル[#All],3,FALSE)</f>
        <v>#VALUE!</v>
      </c>
      <c r="AW74" s="7" t="e">
        <f>VLOOKUP($AC74,デモテーブル[#All],4,FALSE)</f>
        <v>#VALUE!</v>
      </c>
      <c r="AX74" s="7" t="e">
        <f>VLOOKUP($AC74,デモテーブル[#All],5,FALSE)</f>
        <v>#VALUE!</v>
      </c>
      <c r="AY74" s="7" t="e">
        <f>VLOOKUP($AC74,デモテーブル[#All],6,FALSE)</f>
        <v>#VALUE!</v>
      </c>
      <c r="AZ74" s="7" t="e">
        <f>VLOOKUP($AC74,デモテーブル[#All],7,FALSE)</f>
        <v>#VALUE!</v>
      </c>
    </row>
    <row r="75" spans="2:52" x14ac:dyDescent="0.15">
      <c r="B75" s="19">
        <v>44661</v>
      </c>
      <c r="C75" s="151">
        <v>74</v>
      </c>
      <c r="D75" s="42" t="s">
        <v>146</v>
      </c>
      <c r="E75" s="124" t="s">
        <v>580</v>
      </c>
      <c r="G75" s="125" t="str">
        <f t="shared" si="11"/>
        <v>9202</v>
      </c>
      <c r="H75" s="7">
        <v>22</v>
      </c>
      <c r="I75" s="130">
        <v>2418</v>
      </c>
      <c r="J75" s="130">
        <v>2630</v>
      </c>
      <c r="K75" s="126">
        <v>57860</v>
      </c>
      <c r="L75" s="134">
        <v>22</v>
      </c>
      <c r="M75" s="134">
        <v>2418</v>
      </c>
      <c r="N75" s="134">
        <v>2630</v>
      </c>
      <c r="O75" s="134">
        <v>4664</v>
      </c>
      <c r="Z75" s="13"/>
      <c r="AA75" s="13"/>
      <c r="AB75" s="7"/>
      <c r="AC75" s="129" t="str">
        <f t="shared" si="12"/>
        <v>9202</v>
      </c>
      <c r="AD75" s="7" t="str">
        <f>VLOOKUP($AC75,デモテーブル[#All],2,FALSE)</f>
        <v>ＡＮＡホールディングス</v>
      </c>
      <c r="AE75" s="7" t="s">
        <v>15</v>
      </c>
      <c r="AF75" s="7">
        <f t="shared" si="13"/>
        <v>22</v>
      </c>
      <c r="AG75" s="7"/>
      <c r="AH75" s="130">
        <f t="shared" si="14"/>
        <v>2418</v>
      </c>
      <c r="AI75" s="7"/>
      <c r="AJ75" s="130">
        <f t="shared" si="15"/>
        <v>2630</v>
      </c>
      <c r="AK75" s="7"/>
      <c r="AL75" s="7"/>
      <c r="AM75" s="7"/>
      <c r="AN75" s="7"/>
      <c r="AO75" s="7"/>
      <c r="AP75" s="131">
        <f t="shared" si="16"/>
        <v>57860</v>
      </c>
      <c r="AQ75" s="7"/>
      <c r="AR75" s="132">
        <f t="shared" si="17"/>
        <v>4664</v>
      </c>
      <c r="AS75" s="133">
        <f t="shared" si="18"/>
        <v>8.7675765095119929E-2</v>
      </c>
      <c r="AT75" s="23"/>
      <c r="AU75" s="23"/>
      <c r="AV75" s="7" t="str">
        <f>VLOOKUP($AC75,デモテーブル[#All],3,FALSE)</f>
        <v>1株式・投信等</v>
      </c>
      <c r="AW75" s="7" t="str">
        <f>VLOOKUP($AC75,デモテーブル[#All],4,FALSE)</f>
        <v>1株式</v>
      </c>
      <c r="AX75" s="7" t="str">
        <f>VLOOKUP($AC75,デモテーブル[#All],5,FALSE)</f>
        <v>観光</v>
      </c>
      <c r="AY75" s="7" t="str">
        <f>VLOOKUP($AC75,デモテーブル[#All],6,FALSE)</f>
        <v>航空</v>
      </c>
      <c r="AZ75" s="7" t="str">
        <f>VLOOKUP($AC75,デモテーブル[#All],7,FALSE)</f>
        <v>01 日本円</v>
      </c>
    </row>
    <row r="76" spans="2:52" x14ac:dyDescent="0.15">
      <c r="B76" s="19">
        <v>44661</v>
      </c>
      <c r="C76" s="151">
        <v>75</v>
      </c>
      <c r="D76" s="42" t="s">
        <v>146</v>
      </c>
      <c r="E76" s="124" t="s">
        <v>580</v>
      </c>
      <c r="G76" s="125" t="e">
        <f t="shared" si="11"/>
        <v>#VALUE!</v>
      </c>
      <c r="H76" s="7"/>
      <c r="I76" s="7"/>
      <c r="J76" s="7"/>
      <c r="K76" s="126"/>
      <c r="L76" s="127"/>
      <c r="M76" s="127"/>
      <c r="N76" s="127"/>
      <c r="O76" s="127"/>
      <c r="Z76" s="13"/>
      <c r="AA76" s="13"/>
      <c r="AB76" s="7"/>
      <c r="AC76" s="129" t="e">
        <f t="shared" si="12"/>
        <v>#VALUE!</v>
      </c>
      <c r="AD76" s="7" t="e">
        <f>VLOOKUP($AC76,デモテーブル[#All],2,FALSE)</f>
        <v>#VALUE!</v>
      </c>
      <c r="AE76" s="7" t="s">
        <v>15</v>
      </c>
      <c r="AF76" s="7">
        <f t="shared" si="13"/>
        <v>0</v>
      </c>
      <c r="AG76" s="7"/>
      <c r="AH76" s="130">
        <f t="shared" si="14"/>
        <v>0</v>
      </c>
      <c r="AI76" s="7"/>
      <c r="AJ76" s="130">
        <f t="shared" si="15"/>
        <v>0</v>
      </c>
      <c r="AK76" s="7"/>
      <c r="AL76" s="7"/>
      <c r="AM76" s="7"/>
      <c r="AN76" s="7"/>
      <c r="AO76" s="7"/>
      <c r="AP76" s="131">
        <f t="shared" si="16"/>
        <v>0</v>
      </c>
      <c r="AQ76" s="7"/>
      <c r="AR76" s="132">
        <f t="shared" si="17"/>
        <v>0</v>
      </c>
      <c r="AS76" s="133" t="e">
        <f t="shared" si="18"/>
        <v>#DIV/0!</v>
      </c>
      <c r="AT76" s="23"/>
      <c r="AU76" s="23"/>
      <c r="AV76" s="7" t="e">
        <f>VLOOKUP($AC76,デモテーブル[#All],3,FALSE)</f>
        <v>#VALUE!</v>
      </c>
      <c r="AW76" s="7" t="e">
        <f>VLOOKUP($AC76,デモテーブル[#All],4,FALSE)</f>
        <v>#VALUE!</v>
      </c>
      <c r="AX76" s="7" t="e">
        <f>VLOOKUP($AC76,デモテーブル[#All],5,FALSE)</f>
        <v>#VALUE!</v>
      </c>
      <c r="AY76" s="7" t="e">
        <f>VLOOKUP($AC76,デモテーブル[#All],6,FALSE)</f>
        <v>#VALUE!</v>
      </c>
      <c r="AZ76" s="7" t="e">
        <f>VLOOKUP($AC76,デモテーブル[#All],7,FALSE)</f>
        <v>#VALUE!</v>
      </c>
    </row>
    <row r="77" spans="2:52" x14ac:dyDescent="0.15">
      <c r="B77" s="19">
        <v>44661</v>
      </c>
      <c r="C77" s="151">
        <v>76</v>
      </c>
      <c r="D77" s="42" t="s">
        <v>146</v>
      </c>
      <c r="E77" s="124" t="s">
        <v>580</v>
      </c>
      <c r="G77" s="125" t="e">
        <f t="shared" si="11"/>
        <v>#VALUE!</v>
      </c>
      <c r="H77" s="7"/>
      <c r="I77" s="7"/>
      <c r="J77" s="7"/>
      <c r="K77" s="126"/>
      <c r="L77" s="127"/>
      <c r="M77" s="127"/>
      <c r="N77" s="127"/>
      <c r="O77" s="127"/>
      <c r="Z77" s="13"/>
      <c r="AA77" s="13"/>
      <c r="AB77" s="7"/>
      <c r="AC77" s="129" t="e">
        <f t="shared" si="12"/>
        <v>#VALUE!</v>
      </c>
      <c r="AD77" s="7" t="e">
        <f>VLOOKUP($AC77,デモテーブル[#All],2,FALSE)</f>
        <v>#VALUE!</v>
      </c>
      <c r="AE77" s="7" t="s">
        <v>15</v>
      </c>
      <c r="AF77" s="7">
        <f t="shared" si="13"/>
        <v>0</v>
      </c>
      <c r="AG77" s="7"/>
      <c r="AH77" s="130">
        <f t="shared" si="14"/>
        <v>0</v>
      </c>
      <c r="AI77" s="7"/>
      <c r="AJ77" s="130">
        <f t="shared" si="15"/>
        <v>0</v>
      </c>
      <c r="AK77" s="7"/>
      <c r="AL77" s="7"/>
      <c r="AM77" s="7"/>
      <c r="AN77" s="7"/>
      <c r="AO77" s="7"/>
      <c r="AP77" s="131">
        <f t="shared" si="16"/>
        <v>0</v>
      </c>
      <c r="AQ77" s="7"/>
      <c r="AR77" s="132">
        <f t="shared" si="17"/>
        <v>0</v>
      </c>
      <c r="AS77" s="133" t="e">
        <f t="shared" si="18"/>
        <v>#DIV/0!</v>
      </c>
      <c r="AT77" s="23"/>
      <c r="AU77" s="23"/>
      <c r="AV77" s="7" t="e">
        <f>VLOOKUP($AC77,デモテーブル[#All],3,FALSE)</f>
        <v>#VALUE!</v>
      </c>
      <c r="AW77" s="7" t="e">
        <f>VLOOKUP($AC77,デモテーブル[#All],4,FALSE)</f>
        <v>#VALUE!</v>
      </c>
      <c r="AX77" s="7" t="e">
        <f>VLOOKUP($AC77,デモテーブル[#All],5,FALSE)</f>
        <v>#VALUE!</v>
      </c>
      <c r="AY77" s="7" t="e">
        <f>VLOOKUP($AC77,デモテーブル[#All],6,FALSE)</f>
        <v>#VALUE!</v>
      </c>
      <c r="AZ77" s="7" t="e">
        <f>VLOOKUP($AC77,デモテーブル[#All],7,FALSE)</f>
        <v>#VALUE!</v>
      </c>
    </row>
    <row r="78" spans="2:52" x14ac:dyDescent="0.15">
      <c r="B78" s="19">
        <v>44661</v>
      </c>
      <c r="C78" s="151">
        <v>77</v>
      </c>
      <c r="D78" s="42" t="s">
        <v>146</v>
      </c>
      <c r="E78" s="124" t="s">
        <v>580</v>
      </c>
      <c r="G78" s="125" t="e">
        <f t="shared" si="11"/>
        <v>#VALUE!</v>
      </c>
      <c r="H78" s="7"/>
      <c r="I78" s="7"/>
      <c r="J78" s="7"/>
      <c r="K78" s="126"/>
      <c r="L78" s="127"/>
      <c r="M78" s="127"/>
      <c r="N78" s="127"/>
      <c r="O78" s="127"/>
      <c r="Z78" s="13"/>
      <c r="AA78" s="13"/>
      <c r="AB78" s="7"/>
      <c r="AC78" s="129" t="e">
        <f t="shared" si="12"/>
        <v>#VALUE!</v>
      </c>
      <c r="AD78" s="7" t="e">
        <f>VLOOKUP($AC78,デモテーブル[#All],2,FALSE)</f>
        <v>#VALUE!</v>
      </c>
      <c r="AE78" s="7" t="s">
        <v>15</v>
      </c>
      <c r="AF78" s="7">
        <f t="shared" si="13"/>
        <v>0</v>
      </c>
      <c r="AG78" s="7"/>
      <c r="AH78" s="130">
        <f t="shared" si="14"/>
        <v>0</v>
      </c>
      <c r="AI78" s="7"/>
      <c r="AJ78" s="130">
        <f t="shared" si="15"/>
        <v>0</v>
      </c>
      <c r="AK78" s="7"/>
      <c r="AL78" s="7"/>
      <c r="AM78" s="7"/>
      <c r="AN78" s="7"/>
      <c r="AO78" s="7"/>
      <c r="AP78" s="131">
        <f t="shared" si="16"/>
        <v>0</v>
      </c>
      <c r="AQ78" s="7"/>
      <c r="AR78" s="132">
        <f t="shared" si="17"/>
        <v>0</v>
      </c>
      <c r="AS78" s="133" t="e">
        <f t="shared" si="18"/>
        <v>#DIV/0!</v>
      </c>
      <c r="AT78" s="23"/>
      <c r="AU78" s="23"/>
      <c r="AV78" s="7" t="e">
        <f>VLOOKUP($AC78,デモテーブル[#All],3,FALSE)</f>
        <v>#VALUE!</v>
      </c>
      <c r="AW78" s="7" t="e">
        <f>VLOOKUP($AC78,デモテーブル[#All],4,FALSE)</f>
        <v>#VALUE!</v>
      </c>
      <c r="AX78" s="7" t="e">
        <f>VLOOKUP($AC78,デモテーブル[#All],5,FALSE)</f>
        <v>#VALUE!</v>
      </c>
      <c r="AY78" s="7" t="e">
        <f>VLOOKUP($AC78,デモテーブル[#All],6,FALSE)</f>
        <v>#VALUE!</v>
      </c>
      <c r="AZ78" s="7" t="e">
        <f>VLOOKUP($AC78,デモテーブル[#All],7,FALSE)</f>
        <v>#VALUE!</v>
      </c>
    </row>
    <row r="79" spans="2:52" x14ac:dyDescent="0.15">
      <c r="B79" s="19">
        <v>44661</v>
      </c>
      <c r="C79" s="151">
        <v>78</v>
      </c>
      <c r="D79" s="42" t="s">
        <v>146</v>
      </c>
      <c r="E79" s="124" t="s">
        <v>580</v>
      </c>
      <c r="G79" s="125" t="e">
        <f t="shared" si="11"/>
        <v>#VALUE!</v>
      </c>
      <c r="H79" s="7"/>
      <c r="I79" s="7"/>
      <c r="J79" s="7"/>
      <c r="K79" s="126"/>
      <c r="L79" s="127"/>
      <c r="M79" s="127"/>
      <c r="N79" s="127"/>
      <c r="O79" s="127"/>
      <c r="Z79" s="13"/>
      <c r="AA79" s="13"/>
      <c r="AB79" s="7"/>
      <c r="AC79" s="129" t="e">
        <f t="shared" si="12"/>
        <v>#VALUE!</v>
      </c>
      <c r="AD79" s="7" t="e">
        <f>VLOOKUP($AC79,デモテーブル[#All],2,FALSE)</f>
        <v>#VALUE!</v>
      </c>
      <c r="AE79" s="7" t="s">
        <v>15</v>
      </c>
      <c r="AF79" s="7">
        <f t="shared" si="13"/>
        <v>0</v>
      </c>
      <c r="AG79" s="7"/>
      <c r="AH79" s="130">
        <f t="shared" si="14"/>
        <v>0</v>
      </c>
      <c r="AI79" s="7"/>
      <c r="AJ79" s="130">
        <f t="shared" si="15"/>
        <v>0</v>
      </c>
      <c r="AK79" s="7"/>
      <c r="AL79" s="7"/>
      <c r="AM79" s="7"/>
      <c r="AN79" s="7"/>
      <c r="AO79" s="7"/>
      <c r="AP79" s="131">
        <f t="shared" si="16"/>
        <v>0</v>
      </c>
      <c r="AQ79" s="7"/>
      <c r="AR79" s="132">
        <f t="shared" si="17"/>
        <v>0</v>
      </c>
      <c r="AS79" s="133" t="e">
        <f t="shared" si="18"/>
        <v>#DIV/0!</v>
      </c>
      <c r="AT79" s="23"/>
      <c r="AU79" s="23"/>
      <c r="AV79" s="7" t="e">
        <f>VLOOKUP($AC79,デモテーブル[#All],3,FALSE)</f>
        <v>#VALUE!</v>
      </c>
      <c r="AW79" s="7" t="e">
        <f>VLOOKUP($AC79,デモテーブル[#All],4,FALSE)</f>
        <v>#VALUE!</v>
      </c>
      <c r="AX79" s="7" t="e">
        <f>VLOOKUP($AC79,デモテーブル[#All],5,FALSE)</f>
        <v>#VALUE!</v>
      </c>
      <c r="AY79" s="7" t="e">
        <f>VLOOKUP($AC79,デモテーブル[#All],6,FALSE)</f>
        <v>#VALUE!</v>
      </c>
      <c r="AZ79" s="7" t="e">
        <f>VLOOKUP($AC79,デモテーブル[#All],7,FALSE)</f>
        <v>#VALUE!</v>
      </c>
    </row>
    <row r="80" spans="2:52" x14ac:dyDescent="0.15">
      <c r="B80" s="19">
        <v>44661</v>
      </c>
      <c r="C80" s="151">
        <v>79</v>
      </c>
      <c r="D80" s="42" t="s">
        <v>146</v>
      </c>
      <c r="E80" s="124" t="s">
        <v>580</v>
      </c>
      <c r="G80" s="125" t="e">
        <f t="shared" si="11"/>
        <v>#VALUE!</v>
      </c>
      <c r="H80" s="7"/>
      <c r="I80" s="7"/>
      <c r="J80" s="7"/>
      <c r="K80" s="126"/>
      <c r="L80" s="127"/>
      <c r="M80" s="127"/>
      <c r="N80" s="127"/>
      <c r="O80" s="127"/>
      <c r="Z80" s="13"/>
      <c r="AA80" s="13"/>
      <c r="AB80" s="7"/>
      <c r="AC80" s="129" t="e">
        <f t="shared" si="12"/>
        <v>#VALUE!</v>
      </c>
      <c r="AD80" s="7" t="e">
        <f>VLOOKUP($AC80,デモテーブル[#All],2,FALSE)</f>
        <v>#VALUE!</v>
      </c>
      <c r="AE80" s="7" t="s">
        <v>15</v>
      </c>
      <c r="AF80" s="7">
        <f t="shared" si="13"/>
        <v>0</v>
      </c>
      <c r="AG80" s="7"/>
      <c r="AH80" s="130">
        <f t="shared" si="14"/>
        <v>0</v>
      </c>
      <c r="AI80" s="7"/>
      <c r="AJ80" s="130">
        <f t="shared" si="15"/>
        <v>0</v>
      </c>
      <c r="AK80" s="7"/>
      <c r="AL80" s="7"/>
      <c r="AM80" s="7"/>
      <c r="AN80" s="7"/>
      <c r="AO80" s="7"/>
      <c r="AP80" s="131">
        <f t="shared" si="16"/>
        <v>0</v>
      </c>
      <c r="AQ80" s="7"/>
      <c r="AR80" s="132">
        <f t="shared" si="17"/>
        <v>0</v>
      </c>
      <c r="AS80" s="133" t="e">
        <f t="shared" si="18"/>
        <v>#DIV/0!</v>
      </c>
      <c r="AT80" s="23"/>
      <c r="AU80" s="23"/>
      <c r="AV80" s="7" t="e">
        <f>VLOOKUP($AC80,デモテーブル[#All],3,FALSE)</f>
        <v>#VALUE!</v>
      </c>
      <c r="AW80" s="7" t="e">
        <f>VLOOKUP($AC80,デモテーブル[#All],4,FALSE)</f>
        <v>#VALUE!</v>
      </c>
      <c r="AX80" s="7" t="e">
        <f>VLOOKUP($AC80,デモテーブル[#All],5,FALSE)</f>
        <v>#VALUE!</v>
      </c>
      <c r="AY80" s="7" t="e">
        <f>VLOOKUP($AC80,デモテーブル[#All],6,FALSE)</f>
        <v>#VALUE!</v>
      </c>
      <c r="AZ80" s="7" t="e">
        <f>VLOOKUP($AC80,デモテーブル[#All],7,FALSE)</f>
        <v>#VALUE!</v>
      </c>
    </row>
    <row r="81" spans="2:52" x14ac:dyDescent="0.15">
      <c r="B81" s="19">
        <v>44661</v>
      </c>
      <c r="C81" s="151">
        <v>80</v>
      </c>
      <c r="D81" s="42" t="s">
        <v>146</v>
      </c>
      <c r="E81" s="124" t="s">
        <v>580</v>
      </c>
      <c r="G81" s="125" t="e">
        <f t="shared" si="11"/>
        <v>#VALUE!</v>
      </c>
      <c r="H81" s="7"/>
      <c r="I81" s="7"/>
      <c r="J81" s="7"/>
      <c r="K81" s="126"/>
      <c r="L81" s="127"/>
      <c r="M81" s="127"/>
      <c r="N81" s="127"/>
      <c r="O81" s="127"/>
      <c r="Z81" s="13"/>
      <c r="AA81" s="13"/>
      <c r="AB81" s="7"/>
      <c r="AC81" s="129" t="e">
        <f t="shared" si="12"/>
        <v>#VALUE!</v>
      </c>
      <c r="AD81" s="7" t="e">
        <f>VLOOKUP($AC81,デモテーブル[#All],2,FALSE)</f>
        <v>#VALUE!</v>
      </c>
      <c r="AE81" s="7" t="s">
        <v>15</v>
      </c>
      <c r="AF81" s="7">
        <f t="shared" si="13"/>
        <v>0</v>
      </c>
      <c r="AG81" s="7"/>
      <c r="AH81" s="130">
        <f t="shared" si="14"/>
        <v>0</v>
      </c>
      <c r="AI81" s="7"/>
      <c r="AJ81" s="130">
        <f t="shared" si="15"/>
        <v>0</v>
      </c>
      <c r="AK81" s="7"/>
      <c r="AL81" s="7"/>
      <c r="AM81" s="7"/>
      <c r="AN81" s="7"/>
      <c r="AO81" s="7"/>
      <c r="AP81" s="131">
        <f t="shared" si="16"/>
        <v>0</v>
      </c>
      <c r="AQ81" s="7"/>
      <c r="AR81" s="132">
        <f t="shared" si="17"/>
        <v>0</v>
      </c>
      <c r="AS81" s="133" t="e">
        <f t="shared" si="18"/>
        <v>#DIV/0!</v>
      </c>
      <c r="AT81" s="23"/>
      <c r="AU81" s="23"/>
      <c r="AV81" s="7" t="e">
        <f>VLOOKUP($AC81,デモテーブル[#All],3,FALSE)</f>
        <v>#VALUE!</v>
      </c>
      <c r="AW81" s="7" t="e">
        <f>VLOOKUP($AC81,デモテーブル[#All],4,FALSE)</f>
        <v>#VALUE!</v>
      </c>
      <c r="AX81" s="7" t="e">
        <f>VLOOKUP($AC81,デモテーブル[#All],5,FALSE)</f>
        <v>#VALUE!</v>
      </c>
      <c r="AY81" s="7" t="e">
        <f>VLOOKUP($AC81,デモテーブル[#All],6,FALSE)</f>
        <v>#VALUE!</v>
      </c>
      <c r="AZ81" s="7" t="e">
        <f>VLOOKUP($AC81,デモテーブル[#All],7,FALSE)</f>
        <v>#VALUE!</v>
      </c>
    </row>
    <row r="82" spans="2:52" x14ac:dyDescent="0.15">
      <c r="B82" s="19">
        <v>44661</v>
      </c>
      <c r="C82" s="151">
        <v>81</v>
      </c>
      <c r="D82" s="42" t="s">
        <v>146</v>
      </c>
      <c r="E82" s="124" t="s">
        <v>580</v>
      </c>
      <c r="G82" s="125" t="e">
        <f t="shared" si="11"/>
        <v>#VALUE!</v>
      </c>
      <c r="H82" s="7"/>
      <c r="I82" s="7"/>
      <c r="J82" s="7"/>
      <c r="K82" s="126"/>
      <c r="L82" s="127"/>
      <c r="M82" s="127"/>
      <c r="N82" s="127"/>
      <c r="O82" s="127"/>
      <c r="Z82" s="13"/>
      <c r="AA82" s="13"/>
      <c r="AB82" s="7"/>
      <c r="AC82" s="129" t="e">
        <f t="shared" si="12"/>
        <v>#VALUE!</v>
      </c>
      <c r="AD82" s="7" t="e">
        <f>VLOOKUP($AC82,デモテーブル[#All],2,FALSE)</f>
        <v>#VALUE!</v>
      </c>
      <c r="AE82" s="7" t="s">
        <v>15</v>
      </c>
      <c r="AF82" s="7">
        <f t="shared" si="13"/>
        <v>0</v>
      </c>
      <c r="AG82" s="7"/>
      <c r="AH82" s="130">
        <f t="shared" si="14"/>
        <v>0</v>
      </c>
      <c r="AI82" s="7"/>
      <c r="AJ82" s="130">
        <f t="shared" si="15"/>
        <v>0</v>
      </c>
      <c r="AK82" s="7"/>
      <c r="AL82" s="7"/>
      <c r="AM82" s="7"/>
      <c r="AN82" s="7"/>
      <c r="AO82" s="7"/>
      <c r="AP82" s="131">
        <f t="shared" si="16"/>
        <v>0</v>
      </c>
      <c r="AQ82" s="7"/>
      <c r="AR82" s="132">
        <f t="shared" si="17"/>
        <v>0</v>
      </c>
      <c r="AS82" s="133" t="e">
        <f t="shared" si="18"/>
        <v>#DIV/0!</v>
      </c>
      <c r="AT82" s="23"/>
      <c r="AU82" s="23"/>
      <c r="AV82" s="7" t="e">
        <f>VLOOKUP($AC82,デモテーブル[#All],3,FALSE)</f>
        <v>#VALUE!</v>
      </c>
      <c r="AW82" s="7" t="e">
        <f>VLOOKUP($AC82,デモテーブル[#All],4,FALSE)</f>
        <v>#VALUE!</v>
      </c>
      <c r="AX82" s="7" t="e">
        <f>VLOOKUP($AC82,デモテーブル[#All],5,FALSE)</f>
        <v>#VALUE!</v>
      </c>
      <c r="AY82" s="7" t="e">
        <f>VLOOKUP($AC82,デモテーブル[#All],6,FALSE)</f>
        <v>#VALUE!</v>
      </c>
      <c r="AZ82" s="7" t="e">
        <f>VLOOKUP($AC82,デモテーブル[#All],7,FALSE)</f>
        <v>#VALUE!</v>
      </c>
    </row>
    <row r="83" spans="2:52" x14ac:dyDescent="0.15">
      <c r="B83" s="19">
        <v>44661</v>
      </c>
      <c r="C83" s="151">
        <v>82</v>
      </c>
      <c r="D83" s="42" t="s">
        <v>146</v>
      </c>
      <c r="E83" s="124" t="s">
        <v>580</v>
      </c>
      <c r="G83" s="125" t="e">
        <f t="shared" si="11"/>
        <v>#VALUE!</v>
      </c>
      <c r="H83" s="7"/>
      <c r="I83" s="7"/>
      <c r="J83" s="7"/>
      <c r="K83" s="126"/>
      <c r="L83" s="127"/>
      <c r="M83" s="127"/>
      <c r="N83" s="127"/>
      <c r="O83" s="127"/>
      <c r="Z83" s="13"/>
      <c r="AA83" s="13"/>
      <c r="AB83" s="7"/>
      <c r="AC83" s="129" t="e">
        <f t="shared" si="12"/>
        <v>#VALUE!</v>
      </c>
      <c r="AD83" s="7" t="e">
        <f>VLOOKUP($AC83,デモテーブル[#All],2,FALSE)</f>
        <v>#VALUE!</v>
      </c>
      <c r="AE83" s="7" t="s">
        <v>15</v>
      </c>
      <c r="AF83" s="7">
        <f t="shared" si="13"/>
        <v>0</v>
      </c>
      <c r="AG83" s="7"/>
      <c r="AH83" s="130">
        <f t="shared" si="14"/>
        <v>0</v>
      </c>
      <c r="AI83" s="7"/>
      <c r="AJ83" s="130">
        <f t="shared" si="15"/>
        <v>0</v>
      </c>
      <c r="AK83" s="7"/>
      <c r="AL83" s="7"/>
      <c r="AM83" s="7"/>
      <c r="AN83" s="7"/>
      <c r="AO83" s="7"/>
      <c r="AP83" s="131">
        <f t="shared" si="16"/>
        <v>0</v>
      </c>
      <c r="AQ83" s="7"/>
      <c r="AR83" s="132">
        <f t="shared" si="17"/>
        <v>0</v>
      </c>
      <c r="AS83" s="133" t="e">
        <f t="shared" si="18"/>
        <v>#DIV/0!</v>
      </c>
      <c r="AT83" s="23"/>
      <c r="AU83" s="23"/>
      <c r="AV83" s="7" t="e">
        <f>VLOOKUP($AC83,デモテーブル[#All],3,FALSE)</f>
        <v>#VALUE!</v>
      </c>
      <c r="AW83" s="7" t="e">
        <f>VLOOKUP($AC83,デモテーブル[#All],4,FALSE)</f>
        <v>#VALUE!</v>
      </c>
      <c r="AX83" s="7" t="e">
        <f>VLOOKUP($AC83,デモテーブル[#All],5,FALSE)</f>
        <v>#VALUE!</v>
      </c>
      <c r="AY83" s="7" t="e">
        <f>VLOOKUP($AC83,デモテーブル[#All],6,FALSE)</f>
        <v>#VALUE!</v>
      </c>
      <c r="AZ83" s="7" t="e">
        <f>VLOOKUP($AC83,デモテーブル[#All],7,FALSE)</f>
        <v>#VALUE!</v>
      </c>
    </row>
    <row r="84" spans="2:52" x14ac:dyDescent="0.15">
      <c r="B84" s="19">
        <v>44661</v>
      </c>
      <c r="C84" s="151">
        <v>83</v>
      </c>
      <c r="D84" s="42" t="s">
        <v>146</v>
      </c>
      <c r="E84" s="124" t="s">
        <v>580</v>
      </c>
      <c r="G84" s="125" t="e">
        <f t="shared" si="11"/>
        <v>#VALUE!</v>
      </c>
      <c r="H84" s="7"/>
      <c r="I84" s="7"/>
      <c r="J84" s="7"/>
      <c r="K84" s="126"/>
      <c r="L84" s="127"/>
      <c r="M84" s="127"/>
      <c r="N84" s="127"/>
      <c r="O84" s="127"/>
      <c r="Z84" s="13"/>
      <c r="AA84" s="13"/>
      <c r="AB84" s="7"/>
      <c r="AC84" s="129" t="e">
        <f t="shared" si="12"/>
        <v>#VALUE!</v>
      </c>
      <c r="AD84" s="7" t="e">
        <f>VLOOKUP($AC84,デモテーブル[#All],2,FALSE)</f>
        <v>#VALUE!</v>
      </c>
      <c r="AE84" s="7" t="s">
        <v>15</v>
      </c>
      <c r="AF84" s="7">
        <f t="shared" si="13"/>
        <v>0</v>
      </c>
      <c r="AG84" s="7"/>
      <c r="AH84" s="130">
        <f t="shared" si="14"/>
        <v>0</v>
      </c>
      <c r="AI84" s="7"/>
      <c r="AJ84" s="130">
        <f t="shared" si="15"/>
        <v>0</v>
      </c>
      <c r="AK84" s="7"/>
      <c r="AL84" s="7"/>
      <c r="AM84" s="7"/>
      <c r="AN84" s="7"/>
      <c r="AO84" s="7"/>
      <c r="AP84" s="131">
        <f t="shared" si="16"/>
        <v>0</v>
      </c>
      <c r="AQ84" s="7"/>
      <c r="AR84" s="132">
        <f t="shared" si="17"/>
        <v>0</v>
      </c>
      <c r="AS84" s="133" t="e">
        <f t="shared" si="18"/>
        <v>#DIV/0!</v>
      </c>
      <c r="AT84" s="23"/>
      <c r="AU84" s="23"/>
      <c r="AV84" s="7" t="e">
        <f>VLOOKUP($AC84,デモテーブル[#All],3,FALSE)</f>
        <v>#VALUE!</v>
      </c>
      <c r="AW84" s="7" t="e">
        <f>VLOOKUP($AC84,デモテーブル[#All],4,FALSE)</f>
        <v>#VALUE!</v>
      </c>
      <c r="AX84" s="7" t="e">
        <f>VLOOKUP($AC84,デモテーブル[#All],5,FALSE)</f>
        <v>#VALUE!</v>
      </c>
      <c r="AY84" s="7" t="e">
        <f>VLOOKUP($AC84,デモテーブル[#All],6,FALSE)</f>
        <v>#VALUE!</v>
      </c>
      <c r="AZ84" s="7" t="e">
        <f>VLOOKUP($AC84,デモテーブル[#All],7,FALSE)</f>
        <v>#VALUE!</v>
      </c>
    </row>
    <row r="85" spans="2:52" x14ac:dyDescent="0.15">
      <c r="B85" s="19">
        <v>44661</v>
      </c>
      <c r="C85" s="151">
        <v>84</v>
      </c>
      <c r="D85" s="42" t="s">
        <v>146</v>
      </c>
      <c r="E85" s="124" t="s">
        <v>580</v>
      </c>
      <c r="G85" s="125" t="e">
        <f t="shared" si="11"/>
        <v>#VALUE!</v>
      </c>
      <c r="H85" s="7"/>
      <c r="I85" s="7"/>
      <c r="J85" s="7"/>
      <c r="K85" s="126"/>
      <c r="L85" s="127"/>
      <c r="M85" s="127"/>
      <c r="N85" s="127"/>
      <c r="O85" s="127"/>
      <c r="Z85" s="13"/>
      <c r="AA85" s="13"/>
      <c r="AB85" s="7"/>
      <c r="AC85" s="129" t="e">
        <f t="shared" si="12"/>
        <v>#VALUE!</v>
      </c>
      <c r="AD85" s="7" t="e">
        <f>VLOOKUP($AC85,デモテーブル[#All],2,FALSE)</f>
        <v>#VALUE!</v>
      </c>
      <c r="AE85" s="7" t="s">
        <v>15</v>
      </c>
      <c r="AF85" s="7">
        <f t="shared" si="13"/>
        <v>0</v>
      </c>
      <c r="AG85" s="7"/>
      <c r="AH85" s="130">
        <f t="shared" si="14"/>
        <v>0</v>
      </c>
      <c r="AI85" s="7"/>
      <c r="AJ85" s="130">
        <f t="shared" si="15"/>
        <v>0</v>
      </c>
      <c r="AK85" s="7"/>
      <c r="AL85" s="7"/>
      <c r="AM85" s="7"/>
      <c r="AN85" s="7"/>
      <c r="AO85" s="7"/>
      <c r="AP85" s="131">
        <f t="shared" si="16"/>
        <v>0</v>
      </c>
      <c r="AQ85" s="7"/>
      <c r="AR85" s="132">
        <f t="shared" si="17"/>
        <v>0</v>
      </c>
      <c r="AS85" s="133" t="e">
        <f t="shared" si="18"/>
        <v>#DIV/0!</v>
      </c>
      <c r="AT85" s="23"/>
      <c r="AU85" s="23"/>
      <c r="AV85" s="7" t="e">
        <f>VLOOKUP($AC85,デモテーブル[#All],3,FALSE)</f>
        <v>#VALUE!</v>
      </c>
      <c r="AW85" s="7" t="e">
        <f>VLOOKUP($AC85,デモテーブル[#All],4,FALSE)</f>
        <v>#VALUE!</v>
      </c>
      <c r="AX85" s="7" t="e">
        <f>VLOOKUP($AC85,デモテーブル[#All],5,FALSE)</f>
        <v>#VALUE!</v>
      </c>
      <c r="AY85" s="7" t="e">
        <f>VLOOKUP($AC85,デモテーブル[#All],6,FALSE)</f>
        <v>#VALUE!</v>
      </c>
      <c r="AZ85" s="7" t="e">
        <f>VLOOKUP($AC85,デモテーブル[#All],7,FALSE)</f>
        <v>#VALUE!</v>
      </c>
    </row>
    <row r="86" spans="2:52" x14ac:dyDescent="0.15">
      <c r="B86" s="19">
        <v>44661</v>
      </c>
      <c r="C86" s="151">
        <v>85</v>
      </c>
      <c r="D86" s="42" t="s">
        <v>146</v>
      </c>
      <c r="E86" s="124" t="s">
        <v>580</v>
      </c>
      <c r="G86" s="125" t="e">
        <f t="shared" si="11"/>
        <v>#VALUE!</v>
      </c>
      <c r="H86" s="7"/>
      <c r="I86" s="7"/>
      <c r="J86" s="7"/>
      <c r="K86" s="126"/>
      <c r="L86" s="127"/>
      <c r="M86" s="127"/>
      <c r="N86" s="127"/>
      <c r="O86" s="127"/>
      <c r="Z86" s="13"/>
      <c r="AA86" s="13"/>
      <c r="AB86" s="7"/>
      <c r="AC86" s="129" t="e">
        <f t="shared" si="12"/>
        <v>#VALUE!</v>
      </c>
      <c r="AD86" s="7" t="e">
        <f>VLOOKUP($AC86,デモテーブル[#All],2,FALSE)</f>
        <v>#VALUE!</v>
      </c>
      <c r="AE86" s="7" t="s">
        <v>15</v>
      </c>
      <c r="AF86" s="7">
        <f t="shared" si="13"/>
        <v>0</v>
      </c>
      <c r="AG86" s="7"/>
      <c r="AH86" s="130">
        <f t="shared" si="14"/>
        <v>0</v>
      </c>
      <c r="AI86" s="7"/>
      <c r="AJ86" s="130">
        <f t="shared" si="15"/>
        <v>0</v>
      </c>
      <c r="AK86" s="7"/>
      <c r="AL86" s="7"/>
      <c r="AM86" s="7"/>
      <c r="AN86" s="7"/>
      <c r="AO86" s="7"/>
      <c r="AP86" s="131">
        <f t="shared" si="16"/>
        <v>0</v>
      </c>
      <c r="AQ86" s="7"/>
      <c r="AR86" s="132">
        <f t="shared" si="17"/>
        <v>0</v>
      </c>
      <c r="AS86" s="133" t="e">
        <f t="shared" si="18"/>
        <v>#DIV/0!</v>
      </c>
      <c r="AT86" s="23"/>
      <c r="AU86" s="23"/>
      <c r="AV86" s="7" t="e">
        <f>VLOOKUP($AC86,デモテーブル[#All],3,FALSE)</f>
        <v>#VALUE!</v>
      </c>
      <c r="AW86" s="7" t="e">
        <f>VLOOKUP($AC86,デモテーブル[#All],4,FALSE)</f>
        <v>#VALUE!</v>
      </c>
      <c r="AX86" s="7" t="e">
        <f>VLOOKUP($AC86,デモテーブル[#All],5,FALSE)</f>
        <v>#VALUE!</v>
      </c>
      <c r="AY86" s="7" t="e">
        <f>VLOOKUP($AC86,デモテーブル[#All],6,FALSE)</f>
        <v>#VALUE!</v>
      </c>
      <c r="AZ86" s="7" t="e">
        <f>VLOOKUP($AC86,デモテーブル[#All],7,FALSE)</f>
        <v>#VALUE!</v>
      </c>
    </row>
    <row r="87" spans="2:52" x14ac:dyDescent="0.15">
      <c r="B87" s="19">
        <v>44661</v>
      </c>
      <c r="C87" s="151">
        <v>86</v>
      </c>
      <c r="D87" s="42" t="s">
        <v>146</v>
      </c>
      <c r="E87" s="124" t="s">
        <v>580</v>
      </c>
      <c r="G87" s="125" t="e">
        <f t="shared" si="11"/>
        <v>#VALUE!</v>
      </c>
      <c r="H87" s="7"/>
      <c r="I87" s="7"/>
      <c r="J87" s="7"/>
      <c r="K87" s="126"/>
      <c r="L87" s="127"/>
      <c r="M87" s="127"/>
      <c r="N87" s="127"/>
      <c r="O87" s="127"/>
      <c r="Z87" s="13"/>
      <c r="AA87" s="13"/>
      <c r="AB87" s="7"/>
      <c r="AC87" s="129" t="e">
        <f t="shared" si="12"/>
        <v>#VALUE!</v>
      </c>
      <c r="AD87" s="7" t="e">
        <f>VLOOKUP($AC87,デモテーブル[#All],2,FALSE)</f>
        <v>#VALUE!</v>
      </c>
      <c r="AE87" s="7" t="s">
        <v>15</v>
      </c>
      <c r="AF87" s="7">
        <f t="shared" si="13"/>
        <v>0</v>
      </c>
      <c r="AG87" s="7"/>
      <c r="AH87" s="130">
        <f t="shared" si="14"/>
        <v>0</v>
      </c>
      <c r="AI87" s="7"/>
      <c r="AJ87" s="130">
        <f t="shared" si="15"/>
        <v>0</v>
      </c>
      <c r="AK87" s="7"/>
      <c r="AL87" s="7"/>
      <c r="AM87" s="7"/>
      <c r="AN87" s="7"/>
      <c r="AO87" s="7"/>
      <c r="AP87" s="131">
        <f t="shared" si="16"/>
        <v>0</v>
      </c>
      <c r="AQ87" s="7"/>
      <c r="AR87" s="132">
        <f t="shared" si="17"/>
        <v>0</v>
      </c>
      <c r="AS87" s="133" t="e">
        <f t="shared" si="18"/>
        <v>#DIV/0!</v>
      </c>
      <c r="AT87" s="23"/>
      <c r="AU87" s="23"/>
      <c r="AV87" s="7" t="e">
        <f>VLOOKUP($AC87,デモテーブル[#All],3,FALSE)</f>
        <v>#VALUE!</v>
      </c>
      <c r="AW87" s="7" t="e">
        <f>VLOOKUP($AC87,デモテーブル[#All],4,FALSE)</f>
        <v>#VALUE!</v>
      </c>
      <c r="AX87" s="7" t="e">
        <f>VLOOKUP($AC87,デモテーブル[#All],5,FALSE)</f>
        <v>#VALUE!</v>
      </c>
      <c r="AY87" s="7" t="e">
        <f>VLOOKUP($AC87,デモテーブル[#All],6,FALSE)</f>
        <v>#VALUE!</v>
      </c>
      <c r="AZ87" s="7" t="e">
        <f>VLOOKUP($AC87,デモテーブル[#All],7,FALSE)</f>
        <v>#VALUE!</v>
      </c>
    </row>
    <row r="88" spans="2:52" x14ac:dyDescent="0.15">
      <c r="B88" s="19">
        <v>44661</v>
      </c>
      <c r="C88" s="151">
        <v>87</v>
      </c>
      <c r="D88" s="42" t="s">
        <v>146</v>
      </c>
      <c r="E88" s="124" t="s">
        <v>580</v>
      </c>
      <c r="G88" s="125" t="e">
        <f t="shared" si="11"/>
        <v>#VALUE!</v>
      </c>
      <c r="H88" s="7"/>
      <c r="I88" s="7"/>
      <c r="J88" s="7"/>
      <c r="K88" s="126"/>
      <c r="L88" s="127"/>
      <c r="M88" s="127"/>
      <c r="N88" s="127"/>
      <c r="O88" s="127"/>
      <c r="Z88" s="13"/>
      <c r="AA88" s="13"/>
      <c r="AB88" s="7"/>
      <c r="AC88" s="129" t="e">
        <f t="shared" si="12"/>
        <v>#VALUE!</v>
      </c>
      <c r="AD88" s="7" t="e">
        <f>VLOOKUP($AC88,デモテーブル[#All],2,FALSE)</f>
        <v>#VALUE!</v>
      </c>
      <c r="AE88" s="7" t="s">
        <v>15</v>
      </c>
      <c r="AF88" s="7">
        <f t="shared" si="13"/>
        <v>0</v>
      </c>
      <c r="AG88" s="7"/>
      <c r="AH88" s="130">
        <f t="shared" si="14"/>
        <v>0</v>
      </c>
      <c r="AI88" s="7"/>
      <c r="AJ88" s="130">
        <f t="shared" si="15"/>
        <v>0</v>
      </c>
      <c r="AK88" s="7"/>
      <c r="AL88" s="7"/>
      <c r="AM88" s="7"/>
      <c r="AN88" s="7"/>
      <c r="AO88" s="7"/>
      <c r="AP88" s="131">
        <f t="shared" si="16"/>
        <v>0</v>
      </c>
      <c r="AQ88" s="7"/>
      <c r="AR88" s="132">
        <f t="shared" si="17"/>
        <v>0</v>
      </c>
      <c r="AS88" s="133" t="e">
        <f t="shared" si="18"/>
        <v>#DIV/0!</v>
      </c>
      <c r="AT88" s="23"/>
      <c r="AU88" s="23"/>
      <c r="AV88" s="7" t="e">
        <f>VLOOKUP($AC88,デモテーブル[#All],3,FALSE)</f>
        <v>#VALUE!</v>
      </c>
      <c r="AW88" s="7" t="e">
        <f>VLOOKUP($AC88,デモテーブル[#All],4,FALSE)</f>
        <v>#VALUE!</v>
      </c>
      <c r="AX88" s="7" t="e">
        <f>VLOOKUP($AC88,デモテーブル[#All],5,FALSE)</f>
        <v>#VALUE!</v>
      </c>
      <c r="AY88" s="7" t="e">
        <f>VLOOKUP($AC88,デモテーブル[#All],6,FALSE)</f>
        <v>#VALUE!</v>
      </c>
      <c r="AZ88" s="7" t="e">
        <f>VLOOKUP($AC88,デモテーブル[#All],7,FALSE)</f>
        <v>#VALUE!</v>
      </c>
    </row>
    <row r="89" spans="2:52" x14ac:dyDescent="0.15">
      <c r="B89" s="19">
        <v>44661</v>
      </c>
      <c r="C89" s="151">
        <v>88</v>
      </c>
      <c r="D89" s="42" t="s">
        <v>146</v>
      </c>
      <c r="E89" s="124" t="s">
        <v>580</v>
      </c>
      <c r="G89" s="125" t="e">
        <f t="shared" si="11"/>
        <v>#VALUE!</v>
      </c>
      <c r="H89" s="7"/>
      <c r="I89" s="7"/>
      <c r="J89" s="7"/>
      <c r="K89" s="126"/>
      <c r="L89" s="127"/>
      <c r="M89" s="127"/>
      <c r="N89" s="127"/>
      <c r="O89" s="127"/>
      <c r="Z89" s="13"/>
      <c r="AA89" s="13"/>
      <c r="AB89" s="7"/>
      <c r="AC89" s="129" t="e">
        <f t="shared" si="12"/>
        <v>#VALUE!</v>
      </c>
      <c r="AD89" s="7" t="e">
        <f>VLOOKUP($AC89,デモテーブル[#All],2,FALSE)</f>
        <v>#VALUE!</v>
      </c>
      <c r="AE89" s="7" t="s">
        <v>15</v>
      </c>
      <c r="AF89" s="7">
        <f t="shared" si="13"/>
        <v>0</v>
      </c>
      <c r="AG89" s="7"/>
      <c r="AH89" s="130">
        <f t="shared" si="14"/>
        <v>0</v>
      </c>
      <c r="AI89" s="7"/>
      <c r="AJ89" s="130">
        <f t="shared" si="15"/>
        <v>0</v>
      </c>
      <c r="AK89" s="7"/>
      <c r="AL89" s="7"/>
      <c r="AM89" s="7"/>
      <c r="AN89" s="7"/>
      <c r="AO89" s="7"/>
      <c r="AP89" s="131">
        <f t="shared" si="16"/>
        <v>0</v>
      </c>
      <c r="AQ89" s="7"/>
      <c r="AR89" s="132">
        <f t="shared" si="17"/>
        <v>0</v>
      </c>
      <c r="AS89" s="133" t="e">
        <f t="shared" si="18"/>
        <v>#DIV/0!</v>
      </c>
      <c r="AT89" s="23"/>
      <c r="AU89" s="23"/>
      <c r="AV89" s="7" t="e">
        <f>VLOOKUP($AC89,デモテーブル[#All],3,FALSE)</f>
        <v>#VALUE!</v>
      </c>
      <c r="AW89" s="7" t="e">
        <f>VLOOKUP($AC89,デモテーブル[#All],4,FALSE)</f>
        <v>#VALUE!</v>
      </c>
      <c r="AX89" s="7" t="e">
        <f>VLOOKUP($AC89,デモテーブル[#All],5,FALSE)</f>
        <v>#VALUE!</v>
      </c>
      <c r="AY89" s="7" t="e">
        <f>VLOOKUP($AC89,デモテーブル[#All],6,FALSE)</f>
        <v>#VALUE!</v>
      </c>
      <c r="AZ89" s="7" t="e">
        <f>VLOOKUP($AC89,デモテーブル[#All],7,FALSE)</f>
        <v>#VALUE!</v>
      </c>
    </row>
    <row r="90" spans="2:52" x14ac:dyDescent="0.15">
      <c r="B90" s="19">
        <v>44661</v>
      </c>
      <c r="C90" s="151">
        <v>89</v>
      </c>
      <c r="D90" s="42" t="s">
        <v>146</v>
      </c>
      <c r="E90" s="124" t="s">
        <v>580</v>
      </c>
      <c r="G90" s="125" t="e">
        <f t="shared" si="11"/>
        <v>#VALUE!</v>
      </c>
      <c r="H90" s="7"/>
      <c r="I90" s="7"/>
      <c r="J90" s="7"/>
      <c r="K90" s="126"/>
      <c r="L90" s="127"/>
      <c r="M90" s="127"/>
      <c r="N90" s="127"/>
      <c r="O90" s="127"/>
      <c r="Z90" s="13"/>
      <c r="AA90" s="13"/>
      <c r="AB90" s="7"/>
      <c r="AC90" s="129" t="e">
        <f t="shared" si="12"/>
        <v>#VALUE!</v>
      </c>
      <c r="AD90" s="7" t="e">
        <f>VLOOKUP($AC90,デモテーブル[#All],2,FALSE)</f>
        <v>#VALUE!</v>
      </c>
      <c r="AE90" s="7" t="s">
        <v>15</v>
      </c>
      <c r="AF90" s="7">
        <f t="shared" si="13"/>
        <v>0</v>
      </c>
      <c r="AG90" s="7"/>
      <c r="AH90" s="130">
        <f t="shared" si="14"/>
        <v>0</v>
      </c>
      <c r="AI90" s="7"/>
      <c r="AJ90" s="130">
        <f t="shared" si="15"/>
        <v>0</v>
      </c>
      <c r="AK90" s="7"/>
      <c r="AL90" s="7"/>
      <c r="AM90" s="7"/>
      <c r="AN90" s="7"/>
      <c r="AO90" s="7"/>
      <c r="AP90" s="131">
        <f t="shared" si="16"/>
        <v>0</v>
      </c>
      <c r="AQ90" s="7"/>
      <c r="AR90" s="132">
        <f t="shared" si="17"/>
        <v>0</v>
      </c>
      <c r="AS90" s="133" t="e">
        <f t="shared" si="18"/>
        <v>#DIV/0!</v>
      </c>
      <c r="AT90" s="23"/>
      <c r="AU90" s="23"/>
      <c r="AV90" s="7" t="e">
        <f>VLOOKUP($AC90,デモテーブル[#All],3,FALSE)</f>
        <v>#VALUE!</v>
      </c>
      <c r="AW90" s="7" t="e">
        <f>VLOOKUP($AC90,デモテーブル[#All],4,FALSE)</f>
        <v>#VALUE!</v>
      </c>
      <c r="AX90" s="7" t="e">
        <f>VLOOKUP($AC90,デモテーブル[#All],5,FALSE)</f>
        <v>#VALUE!</v>
      </c>
      <c r="AY90" s="7" t="e">
        <f>VLOOKUP($AC90,デモテーブル[#All],6,FALSE)</f>
        <v>#VALUE!</v>
      </c>
      <c r="AZ90" s="7" t="e">
        <f>VLOOKUP($AC90,デモテーブル[#All],7,FALSE)</f>
        <v>#VALUE!</v>
      </c>
    </row>
    <row r="91" spans="2:52" x14ac:dyDescent="0.15">
      <c r="B91" s="19">
        <v>44661</v>
      </c>
      <c r="C91" s="151">
        <v>90</v>
      </c>
      <c r="D91" s="42" t="s">
        <v>146</v>
      </c>
      <c r="E91" s="124" t="s">
        <v>580</v>
      </c>
      <c r="G91" s="125" t="e">
        <f t="shared" si="11"/>
        <v>#VALUE!</v>
      </c>
      <c r="H91" s="7"/>
      <c r="I91" s="7"/>
      <c r="J91" s="7"/>
      <c r="K91" s="126"/>
      <c r="L91" s="127"/>
      <c r="M91" s="127"/>
      <c r="N91" s="127"/>
      <c r="O91" s="127"/>
      <c r="Z91" s="13"/>
      <c r="AA91" s="13"/>
      <c r="AB91" s="7"/>
      <c r="AC91" s="129" t="e">
        <f t="shared" si="12"/>
        <v>#VALUE!</v>
      </c>
      <c r="AD91" s="7" t="e">
        <f>VLOOKUP($AC91,デモテーブル[#All],2,FALSE)</f>
        <v>#VALUE!</v>
      </c>
      <c r="AE91" s="7" t="s">
        <v>15</v>
      </c>
      <c r="AF91" s="7">
        <f t="shared" si="13"/>
        <v>0</v>
      </c>
      <c r="AG91" s="7"/>
      <c r="AH91" s="130">
        <f t="shared" si="14"/>
        <v>0</v>
      </c>
      <c r="AI91" s="7"/>
      <c r="AJ91" s="130">
        <f t="shared" si="15"/>
        <v>0</v>
      </c>
      <c r="AK91" s="7"/>
      <c r="AL91" s="7"/>
      <c r="AM91" s="7"/>
      <c r="AN91" s="7"/>
      <c r="AO91" s="7"/>
      <c r="AP91" s="131">
        <f t="shared" si="16"/>
        <v>0</v>
      </c>
      <c r="AQ91" s="7"/>
      <c r="AR91" s="132">
        <f t="shared" si="17"/>
        <v>0</v>
      </c>
      <c r="AS91" s="133" t="e">
        <f t="shared" si="18"/>
        <v>#DIV/0!</v>
      </c>
      <c r="AT91" s="23"/>
      <c r="AU91" s="23"/>
      <c r="AV91" s="7" t="e">
        <f>VLOOKUP($AC91,デモテーブル[#All],3,FALSE)</f>
        <v>#VALUE!</v>
      </c>
      <c r="AW91" s="7" t="e">
        <f>VLOOKUP($AC91,デモテーブル[#All],4,FALSE)</f>
        <v>#VALUE!</v>
      </c>
      <c r="AX91" s="7" t="e">
        <f>VLOOKUP($AC91,デモテーブル[#All],5,FALSE)</f>
        <v>#VALUE!</v>
      </c>
      <c r="AY91" s="7" t="e">
        <f>VLOOKUP($AC91,デモテーブル[#All],6,FALSE)</f>
        <v>#VALUE!</v>
      </c>
      <c r="AZ91" s="7" t="e">
        <f>VLOOKUP($AC91,デモテーブル[#All],7,FALSE)</f>
        <v>#VALUE!</v>
      </c>
    </row>
    <row r="92" spans="2:52" x14ac:dyDescent="0.15">
      <c r="B92" s="19">
        <v>44661</v>
      </c>
      <c r="C92" s="151">
        <v>91</v>
      </c>
      <c r="D92" s="42" t="s">
        <v>146</v>
      </c>
      <c r="E92" s="124" t="s">
        <v>580</v>
      </c>
      <c r="G92" s="125" t="e">
        <f t="shared" si="11"/>
        <v>#VALUE!</v>
      </c>
      <c r="H92" s="7"/>
      <c r="I92" s="7"/>
      <c r="J92" s="7"/>
      <c r="K92" s="126"/>
      <c r="L92" s="127"/>
      <c r="M92" s="127"/>
      <c r="N92" s="127"/>
      <c r="O92" s="127"/>
      <c r="Z92" s="13"/>
      <c r="AA92" s="13"/>
      <c r="AB92" s="7"/>
      <c r="AC92" s="129" t="e">
        <f t="shared" si="12"/>
        <v>#VALUE!</v>
      </c>
      <c r="AD92" s="7" t="e">
        <f>VLOOKUP($AC92,デモテーブル[#All],2,FALSE)</f>
        <v>#VALUE!</v>
      </c>
      <c r="AE92" s="7" t="s">
        <v>15</v>
      </c>
      <c r="AF92" s="7">
        <f t="shared" si="13"/>
        <v>0</v>
      </c>
      <c r="AG92" s="7"/>
      <c r="AH92" s="130">
        <f t="shared" si="14"/>
        <v>0</v>
      </c>
      <c r="AI92" s="7"/>
      <c r="AJ92" s="130">
        <f t="shared" si="15"/>
        <v>0</v>
      </c>
      <c r="AK92" s="7"/>
      <c r="AL92" s="7"/>
      <c r="AM92" s="7"/>
      <c r="AN92" s="7"/>
      <c r="AO92" s="7"/>
      <c r="AP92" s="131">
        <f t="shared" si="16"/>
        <v>0</v>
      </c>
      <c r="AQ92" s="7"/>
      <c r="AR92" s="132">
        <f t="shared" si="17"/>
        <v>0</v>
      </c>
      <c r="AS92" s="133" t="e">
        <f t="shared" si="18"/>
        <v>#DIV/0!</v>
      </c>
      <c r="AT92" s="23"/>
      <c r="AU92" s="23"/>
      <c r="AV92" s="7" t="e">
        <f>VLOOKUP($AC92,デモテーブル[#All],3,FALSE)</f>
        <v>#VALUE!</v>
      </c>
      <c r="AW92" s="7" t="e">
        <f>VLOOKUP($AC92,デモテーブル[#All],4,FALSE)</f>
        <v>#VALUE!</v>
      </c>
      <c r="AX92" s="7" t="e">
        <f>VLOOKUP($AC92,デモテーブル[#All],5,FALSE)</f>
        <v>#VALUE!</v>
      </c>
      <c r="AY92" s="7" t="e">
        <f>VLOOKUP($AC92,デモテーブル[#All],6,FALSE)</f>
        <v>#VALUE!</v>
      </c>
      <c r="AZ92" s="7" t="e">
        <f>VLOOKUP($AC92,デモテーブル[#All],7,FALSE)</f>
        <v>#VALUE!</v>
      </c>
    </row>
    <row r="93" spans="2:52" x14ac:dyDescent="0.15">
      <c r="B93" s="19">
        <v>44661</v>
      </c>
      <c r="C93" s="151">
        <v>92</v>
      </c>
      <c r="D93" s="42" t="s">
        <v>146</v>
      </c>
      <c r="E93" s="124" t="s">
        <v>580</v>
      </c>
      <c r="G93" s="125" t="e">
        <f t="shared" si="11"/>
        <v>#VALUE!</v>
      </c>
      <c r="H93" s="7"/>
      <c r="I93" s="7"/>
      <c r="J93" s="7"/>
      <c r="K93" s="126"/>
      <c r="L93" s="127"/>
      <c r="M93" s="127"/>
      <c r="N93" s="127"/>
      <c r="O93" s="127"/>
      <c r="Z93" s="13"/>
      <c r="AA93" s="13"/>
      <c r="AB93" s="7"/>
      <c r="AC93" s="129" t="e">
        <f t="shared" si="12"/>
        <v>#VALUE!</v>
      </c>
      <c r="AD93" s="7" t="e">
        <f>VLOOKUP($AC93,デモテーブル[#All],2,FALSE)</f>
        <v>#VALUE!</v>
      </c>
      <c r="AE93" s="7" t="s">
        <v>15</v>
      </c>
      <c r="AF93" s="7">
        <f t="shared" si="13"/>
        <v>0</v>
      </c>
      <c r="AG93" s="7"/>
      <c r="AH93" s="130">
        <f t="shared" si="14"/>
        <v>0</v>
      </c>
      <c r="AI93" s="7"/>
      <c r="AJ93" s="130">
        <f t="shared" si="15"/>
        <v>0</v>
      </c>
      <c r="AK93" s="7"/>
      <c r="AL93" s="7"/>
      <c r="AM93" s="7"/>
      <c r="AN93" s="7"/>
      <c r="AO93" s="7"/>
      <c r="AP93" s="131">
        <f t="shared" si="16"/>
        <v>0</v>
      </c>
      <c r="AQ93" s="7"/>
      <c r="AR93" s="132">
        <f t="shared" si="17"/>
        <v>0</v>
      </c>
      <c r="AS93" s="133" t="e">
        <f t="shared" si="18"/>
        <v>#DIV/0!</v>
      </c>
      <c r="AT93" s="23"/>
      <c r="AU93" s="23"/>
      <c r="AV93" s="7" t="e">
        <f>VLOOKUP($AC93,デモテーブル[#All],3,FALSE)</f>
        <v>#VALUE!</v>
      </c>
      <c r="AW93" s="7" t="e">
        <f>VLOOKUP($AC93,デモテーブル[#All],4,FALSE)</f>
        <v>#VALUE!</v>
      </c>
      <c r="AX93" s="7" t="e">
        <f>VLOOKUP($AC93,デモテーブル[#All],5,FALSE)</f>
        <v>#VALUE!</v>
      </c>
      <c r="AY93" s="7" t="e">
        <f>VLOOKUP($AC93,デモテーブル[#All],6,FALSE)</f>
        <v>#VALUE!</v>
      </c>
      <c r="AZ93" s="7" t="e">
        <f>VLOOKUP($AC93,デモテーブル[#All],7,FALSE)</f>
        <v>#VALUE!</v>
      </c>
    </row>
    <row r="94" spans="2:52" x14ac:dyDescent="0.15">
      <c r="B94" s="19">
        <v>44661</v>
      </c>
      <c r="C94" s="151">
        <v>93</v>
      </c>
      <c r="D94" s="42" t="s">
        <v>146</v>
      </c>
      <c r="E94" s="124" t="s">
        <v>580</v>
      </c>
      <c r="G94" s="125" t="e">
        <f t="shared" si="11"/>
        <v>#VALUE!</v>
      </c>
      <c r="H94" s="7"/>
      <c r="I94" s="7"/>
      <c r="J94" s="7"/>
      <c r="K94" s="126"/>
      <c r="L94" s="127"/>
      <c r="M94" s="127"/>
      <c r="N94" s="127"/>
      <c r="O94" s="127"/>
      <c r="Z94" s="13"/>
      <c r="AA94" s="13"/>
      <c r="AB94" s="7"/>
      <c r="AC94" s="129" t="e">
        <f t="shared" si="12"/>
        <v>#VALUE!</v>
      </c>
      <c r="AD94" s="7" t="e">
        <f>VLOOKUP($AC94,デモテーブル[#All],2,FALSE)</f>
        <v>#VALUE!</v>
      </c>
      <c r="AE94" s="7" t="s">
        <v>15</v>
      </c>
      <c r="AF94" s="7">
        <f t="shared" si="13"/>
        <v>0</v>
      </c>
      <c r="AG94" s="7"/>
      <c r="AH94" s="130">
        <f t="shared" si="14"/>
        <v>0</v>
      </c>
      <c r="AI94" s="7"/>
      <c r="AJ94" s="130">
        <f t="shared" si="15"/>
        <v>0</v>
      </c>
      <c r="AK94" s="7"/>
      <c r="AL94" s="7"/>
      <c r="AM94" s="7"/>
      <c r="AN94" s="7"/>
      <c r="AO94" s="7"/>
      <c r="AP94" s="131">
        <f t="shared" si="16"/>
        <v>0</v>
      </c>
      <c r="AQ94" s="7"/>
      <c r="AR94" s="132">
        <f t="shared" si="17"/>
        <v>0</v>
      </c>
      <c r="AS94" s="133" t="e">
        <f t="shared" si="18"/>
        <v>#DIV/0!</v>
      </c>
      <c r="AT94" s="23"/>
      <c r="AU94" s="23"/>
      <c r="AV94" s="7" t="e">
        <f>VLOOKUP($AC94,デモテーブル[#All],3,FALSE)</f>
        <v>#VALUE!</v>
      </c>
      <c r="AW94" s="7" t="e">
        <f>VLOOKUP($AC94,デモテーブル[#All],4,FALSE)</f>
        <v>#VALUE!</v>
      </c>
      <c r="AX94" s="7" t="e">
        <f>VLOOKUP($AC94,デモテーブル[#All],5,FALSE)</f>
        <v>#VALUE!</v>
      </c>
      <c r="AY94" s="7" t="e">
        <f>VLOOKUP($AC94,デモテーブル[#All],6,FALSE)</f>
        <v>#VALUE!</v>
      </c>
      <c r="AZ94" s="7" t="e">
        <f>VLOOKUP($AC94,デモテーブル[#All],7,FALSE)</f>
        <v>#VALUE!</v>
      </c>
    </row>
    <row r="95" spans="2:52" x14ac:dyDescent="0.15">
      <c r="B95" s="19">
        <v>44661</v>
      </c>
      <c r="C95" s="151">
        <v>94</v>
      </c>
      <c r="D95" s="42" t="s">
        <v>146</v>
      </c>
      <c r="E95" s="124" t="s">
        <v>580</v>
      </c>
      <c r="G95" s="125" t="e">
        <f t="shared" si="11"/>
        <v>#VALUE!</v>
      </c>
      <c r="H95" s="7"/>
      <c r="I95" s="7"/>
      <c r="J95" s="7"/>
      <c r="K95" s="126"/>
      <c r="L95" s="127"/>
      <c r="M95" s="127"/>
      <c r="N95" s="127"/>
      <c r="O95" s="127"/>
      <c r="Z95" s="13"/>
      <c r="AA95" s="13"/>
      <c r="AB95" s="7"/>
      <c r="AC95" s="129" t="e">
        <f t="shared" si="12"/>
        <v>#VALUE!</v>
      </c>
      <c r="AD95" s="7" t="e">
        <f>VLOOKUP($AC95,デモテーブル[#All],2,FALSE)</f>
        <v>#VALUE!</v>
      </c>
      <c r="AE95" s="7" t="s">
        <v>15</v>
      </c>
      <c r="AF95" s="7">
        <f t="shared" si="13"/>
        <v>0</v>
      </c>
      <c r="AG95" s="7"/>
      <c r="AH95" s="130">
        <f t="shared" si="14"/>
        <v>0</v>
      </c>
      <c r="AI95" s="7"/>
      <c r="AJ95" s="130">
        <f t="shared" si="15"/>
        <v>0</v>
      </c>
      <c r="AK95" s="7"/>
      <c r="AL95" s="7"/>
      <c r="AM95" s="7"/>
      <c r="AN95" s="7"/>
      <c r="AO95" s="7"/>
      <c r="AP95" s="131">
        <f t="shared" si="16"/>
        <v>0</v>
      </c>
      <c r="AQ95" s="7"/>
      <c r="AR95" s="132">
        <f t="shared" si="17"/>
        <v>0</v>
      </c>
      <c r="AS95" s="133" t="e">
        <f t="shared" si="18"/>
        <v>#DIV/0!</v>
      </c>
      <c r="AT95" s="23"/>
      <c r="AU95" s="23"/>
      <c r="AV95" s="7" t="e">
        <f>VLOOKUP($AC95,デモテーブル[#All],3,FALSE)</f>
        <v>#VALUE!</v>
      </c>
      <c r="AW95" s="7" t="e">
        <f>VLOOKUP($AC95,デモテーブル[#All],4,FALSE)</f>
        <v>#VALUE!</v>
      </c>
      <c r="AX95" s="7" t="e">
        <f>VLOOKUP($AC95,デモテーブル[#All],5,FALSE)</f>
        <v>#VALUE!</v>
      </c>
      <c r="AY95" s="7" t="e">
        <f>VLOOKUP($AC95,デモテーブル[#All],6,FALSE)</f>
        <v>#VALUE!</v>
      </c>
      <c r="AZ95" s="7" t="e">
        <f>VLOOKUP($AC95,デモテーブル[#All],7,FALSE)</f>
        <v>#VALUE!</v>
      </c>
    </row>
    <row r="96" spans="2:52" x14ac:dyDescent="0.15">
      <c r="B96" s="19">
        <v>44661</v>
      </c>
      <c r="C96" s="151">
        <v>95</v>
      </c>
      <c r="D96" s="42" t="s">
        <v>146</v>
      </c>
      <c r="E96" s="124" t="s">
        <v>580</v>
      </c>
      <c r="G96" s="125" t="e">
        <f t="shared" si="11"/>
        <v>#VALUE!</v>
      </c>
      <c r="H96" s="130"/>
      <c r="I96" s="130"/>
      <c r="J96" s="130"/>
      <c r="K96" s="126"/>
      <c r="L96" s="134"/>
      <c r="M96" s="134"/>
      <c r="N96" s="134"/>
      <c r="O96" s="134"/>
      <c r="Z96" s="13"/>
      <c r="AA96" s="13"/>
      <c r="AB96" s="7"/>
      <c r="AC96" s="129" t="e">
        <f t="shared" si="12"/>
        <v>#VALUE!</v>
      </c>
      <c r="AD96" s="7" t="e">
        <f>VLOOKUP($AC96,デモテーブル[#All],2,FALSE)</f>
        <v>#VALUE!</v>
      </c>
      <c r="AE96" s="7" t="s">
        <v>15</v>
      </c>
      <c r="AF96" s="7">
        <f t="shared" si="13"/>
        <v>0</v>
      </c>
      <c r="AG96" s="7"/>
      <c r="AH96" s="130">
        <f t="shared" si="14"/>
        <v>0</v>
      </c>
      <c r="AI96" s="7"/>
      <c r="AJ96" s="130">
        <f t="shared" si="15"/>
        <v>0</v>
      </c>
      <c r="AK96" s="7"/>
      <c r="AL96" s="7"/>
      <c r="AM96" s="7"/>
      <c r="AN96" s="7"/>
      <c r="AO96" s="7"/>
      <c r="AP96" s="131">
        <f t="shared" si="16"/>
        <v>0</v>
      </c>
      <c r="AQ96" s="7"/>
      <c r="AR96" s="132">
        <f t="shared" si="17"/>
        <v>0</v>
      </c>
      <c r="AS96" s="133" t="e">
        <f t="shared" si="18"/>
        <v>#DIV/0!</v>
      </c>
      <c r="AT96" s="23"/>
      <c r="AU96" s="23"/>
      <c r="AV96" s="7" t="e">
        <f>VLOOKUP($AC96,デモテーブル[#All],3,FALSE)</f>
        <v>#VALUE!</v>
      </c>
      <c r="AW96" s="7" t="e">
        <f>VLOOKUP($AC96,デモテーブル[#All],4,FALSE)</f>
        <v>#VALUE!</v>
      </c>
      <c r="AX96" s="7" t="e">
        <f>VLOOKUP($AC96,デモテーブル[#All],5,FALSE)</f>
        <v>#VALUE!</v>
      </c>
      <c r="AY96" s="7" t="e">
        <f>VLOOKUP($AC96,デモテーブル[#All],6,FALSE)</f>
        <v>#VALUE!</v>
      </c>
      <c r="AZ96" s="7" t="e">
        <f>VLOOKUP($AC96,デモテーブル[#All],7,FALSE)</f>
        <v>#VALUE!</v>
      </c>
    </row>
    <row r="97" spans="2:52" x14ac:dyDescent="0.15">
      <c r="B97" s="19">
        <v>44661</v>
      </c>
      <c r="C97" s="151">
        <v>96</v>
      </c>
      <c r="D97" s="42" t="s">
        <v>146</v>
      </c>
      <c r="E97" s="124" t="s">
        <v>580</v>
      </c>
      <c r="G97" s="125" t="e">
        <f t="shared" si="11"/>
        <v>#VALUE!</v>
      </c>
      <c r="H97" s="7"/>
      <c r="I97" s="7"/>
      <c r="J97" s="7"/>
      <c r="K97" s="126"/>
      <c r="L97" s="127"/>
      <c r="M97" s="127"/>
      <c r="N97" s="127"/>
      <c r="O97" s="127"/>
      <c r="Z97" s="13"/>
      <c r="AA97" s="13"/>
      <c r="AB97" s="7"/>
      <c r="AC97" s="129" t="e">
        <f t="shared" si="12"/>
        <v>#VALUE!</v>
      </c>
      <c r="AD97" s="7" t="e">
        <f>VLOOKUP($AC97,デモテーブル[#All],2,FALSE)</f>
        <v>#VALUE!</v>
      </c>
      <c r="AE97" s="7" t="s">
        <v>15</v>
      </c>
      <c r="AF97" s="7">
        <f t="shared" si="13"/>
        <v>0</v>
      </c>
      <c r="AG97" s="7"/>
      <c r="AH97" s="130">
        <f t="shared" si="14"/>
        <v>0</v>
      </c>
      <c r="AI97" s="7"/>
      <c r="AJ97" s="130">
        <f t="shared" si="15"/>
        <v>0</v>
      </c>
      <c r="AK97" s="7"/>
      <c r="AL97" s="7"/>
      <c r="AM97" s="7"/>
      <c r="AN97" s="7"/>
      <c r="AO97" s="7"/>
      <c r="AP97" s="131">
        <f t="shared" si="16"/>
        <v>0</v>
      </c>
      <c r="AQ97" s="7"/>
      <c r="AR97" s="132">
        <f t="shared" si="17"/>
        <v>0</v>
      </c>
      <c r="AS97" s="133" t="e">
        <f t="shared" si="18"/>
        <v>#DIV/0!</v>
      </c>
      <c r="AT97" s="23"/>
      <c r="AU97" s="23"/>
      <c r="AV97" s="7" t="e">
        <f>VLOOKUP($AC97,デモテーブル[#All],3,FALSE)</f>
        <v>#VALUE!</v>
      </c>
      <c r="AW97" s="7" t="e">
        <f>VLOOKUP($AC97,デモテーブル[#All],4,FALSE)</f>
        <v>#VALUE!</v>
      </c>
      <c r="AX97" s="7" t="e">
        <f>VLOOKUP($AC97,デモテーブル[#All],5,FALSE)</f>
        <v>#VALUE!</v>
      </c>
      <c r="AY97" s="7" t="e">
        <f>VLOOKUP($AC97,デモテーブル[#All],6,FALSE)</f>
        <v>#VALUE!</v>
      </c>
      <c r="AZ97" s="7" t="e">
        <f>VLOOKUP($AC97,デモテーブル[#All],7,FALSE)</f>
        <v>#VALUE!</v>
      </c>
    </row>
    <row r="98" spans="2:52" x14ac:dyDescent="0.15">
      <c r="B98" s="19">
        <v>44661</v>
      </c>
      <c r="C98" s="151">
        <v>97</v>
      </c>
      <c r="D98" s="42" t="s">
        <v>146</v>
      </c>
      <c r="E98" s="124" t="s">
        <v>580</v>
      </c>
      <c r="G98" s="125" t="e">
        <f t="shared" si="11"/>
        <v>#VALUE!</v>
      </c>
      <c r="H98" s="120" t="s">
        <v>592</v>
      </c>
      <c r="I98" s="130"/>
      <c r="J98" s="130"/>
      <c r="K98" s="126"/>
      <c r="L98" s="120" t="s">
        <v>593</v>
      </c>
      <c r="M98" s="134"/>
      <c r="N98" s="134"/>
      <c r="O98" s="134"/>
      <c r="Z98" s="13"/>
      <c r="AA98" s="13"/>
      <c r="AB98" s="7"/>
      <c r="AC98" s="129" t="e">
        <f t="shared" si="12"/>
        <v>#VALUE!</v>
      </c>
      <c r="AD98" s="7" t="e">
        <f>VLOOKUP($AC98,デモテーブル[#All],2,FALSE)</f>
        <v>#VALUE!</v>
      </c>
      <c r="AE98" s="7" t="s">
        <v>15</v>
      </c>
      <c r="AF98" s="7" t="str">
        <f t="shared" si="13"/>
        <v>●↓評価額(円）</v>
      </c>
      <c r="AG98" s="7"/>
      <c r="AH98" s="130">
        <f t="shared" si="14"/>
        <v>0</v>
      </c>
      <c r="AI98" s="7"/>
      <c r="AJ98" s="130">
        <f t="shared" si="15"/>
        <v>0</v>
      </c>
      <c r="AK98" s="7"/>
      <c r="AL98" s="7"/>
      <c r="AM98" s="7"/>
      <c r="AN98" s="7"/>
      <c r="AO98" s="7"/>
      <c r="AP98" s="131">
        <f t="shared" si="16"/>
        <v>0</v>
      </c>
      <c r="AQ98" s="7"/>
      <c r="AR98" s="132">
        <f t="shared" si="17"/>
        <v>0</v>
      </c>
      <c r="AS98" s="133" t="e">
        <f t="shared" si="18"/>
        <v>#DIV/0!</v>
      </c>
      <c r="AT98" s="23"/>
      <c r="AU98" s="23"/>
      <c r="AV98" s="7" t="e">
        <f>VLOOKUP($AC98,デモテーブル[#All],3,FALSE)</f>
        <v>#VALUE!</v>
      </c>
      <c r="AW98" s="7" t="e">
        <f>VLOOKUP($AC98,デモテーブル[#All],4,FALSE)</f>
        <v>#VALUE!</v>
      </c>
      <c r="AX98" s="7" t="e">
        <f>VLOOKUP($AC98,デモテーブル[#All],5,FALSE)</f>
        <v>#VALUE!</v>
      </c>
      <c r="AY98" s="7" t="e">
        <f>VLOOKUP($AC98,デモテーブル[#All],6,FALSE)</f>
        <v>#VALUE!</v>
      </c>
      <c r="AZ98" s="7" t="e">
        <f>VLOOKUP($AC98,デモテーブル[#All],7,FALSE)</f>
        <v>#VALUE!</v>
      </c>
    </row>
    <row r="99" spans="2:52" x14ac:dyDescent="0.15">
      <c r="B99" s="19">
        <v>44661</v>
      </c>
      <c r="C99" s="151">
        <v>98</v>
      </c>
      <c r="D99" s="42" t="s">
        <v>146</v>
      </c>
      <c r="E99" s="124" t="s">
        <v>580</v>
      </c>
      <c r="F99" s="11" t="s">
        <v>504</v>
      </c>
      <c r="G99" s="125" t="e">
        <f t="shared" si="11"/>
        <v>#VALUE!</v>
      </c>
      <c r="H99" s="135" t="s">
        <v>605</v>
      </c>
      <c r="I99" s="136"/>
      <c r="J99" s="137"/>
      <c r="K99" s="138"/>
      <c r="L99" s="136" t="s">
        <v>605</v>
      </c>
      <c r="M99" s="136"/>
      <c r="N99" s="137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"/>
      <c r="AA99" s="13"/>
      <c r="AB99" s="136"/>
      <c r="AC99" s="136" t="e">
        <f t="shared" si="12"/>
        <v>#VALUE!</v>
      </c>
      <c r="AD99" s="136" t="e">
        <f>VLOOKUP($AC99,デモテーブル[#All],2,FALSE)</f>
        <v>#VALUE!</v>
      </c>
      <c r="AE99" s="139" t="s">
        <v>481</v>
      </c>
      <c r="AF99" s="136" t="str">
        <f t="shared" si="13"/>
        <v>投資信託（金額/つみたてNISA預り）</v>
      </c>
      <c r="AG99" s="136"/>
      <c r="AH99" s="136">
        <f t="shared" si="14"/>
        <v>0</v>
      </c>
      <c r="AI99" s="136"/>
      <c r="AJ99" s="136">
        <f t="shared" si="15"/>
        <v>0</v>
      </c>
      <c r="AK99" s="136"/>
      <c r="AL99" s="136"/>
      <c r="AM99" s="136"/>
      <c r="AN99" s="136"/>
      <c r="AO99" s="136"/>
      <c r="AP99" s="136">
        <f t="shared" si="16"/>
        <v>0</v>
      </c>
      <c r="AQ99" s="136"/>
      <c r="AR99" s="136">
        <f t="shared" si="17"/>
        <v>0</v>
      </c>
      <c r="AS99" s="136" t="e">
        <f t="shared" si="18"/>
        <v>#DIV/0!</v>
      </c>
      <c r="AT99" s="23"/>
      <c r="AU99" s="23"/>
      <c r="AV99" s="136" t="e">
        <f>VLOOKUP($AC99,デモテーブル[#All],3,FALSE)</f>
        <v>#VALUE!</v>
      </c>
      <c r="AW99" s="136" t="e">
        <f>VLOOKUP($AC99,デモテーブル[#All],4,FALSE)</f>
        <v>#VALUE!</v>
      </c>
      <c r="AX99" s="136" t="e">
        <f>VLOOKUP($AC99,デモテーブル[#All],5,FALSE)</f>
        <v>#VALUE!</v>
      </c>
      <c r="AY99" s="136" t="e">
        <f>VLOOKUP($AC99,デモテーブル[#All],6,FALSE)</f>
        <v>#VALUE!</v>
      </c>
      <c r="AZ99" s="136" t="e">
        <f>VLOOKUP($AC99,デモテーブル[#All],7,FALSE)</f>
        <v>#VALUE!</v>
      </c>
    </row>
    <row r="100" spans="2:52" x14ac:dyDescent="0.15">
      <c r="B100" s="19">
        <v>44661</v>
      </c>
      <c r="C100" s="151">
        <v>99</v>
      </c>
      <c r="D100" s="42" t="s">
        <v>146</v>
      </c>
      <c r="E100" s="124" t="s">
        <v>580</v>
      </c>
      <c r="F100" s="11" t="s">
        <v>606</v>
      </c>
      <c r="G100" s="125" t="e">
        <f t="shared" si="11"/>
        <v>#VALUE!</v>
      </c>
      <c r="H100" s="135" t="s">
        <v>607</v>
      </c>
      <c r="I100" s="135" t="s">
        <v>608</v>
      </c>
      <c r="J100" s="135" t="s">
        <v>609</v>
      </c>
      <c r="K100" s="138" t="s">
        <v>352</v>
      </c>
      <c r="L100" s="135" t="s">
        <v>607</v>
      </c>
      <c r="M100" s="135" t="s">
        <v>608</v>
      </c>
      <c r="N100" s="135" t="s">
        <v>609</v>
      </c>
      <c r="O100" s="135" t="s">
        <v>353</v>
      </c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"/>
      <c r="AA100" s="13"/>
      <c r="AB100" s="136"/>
      <c r="AC100" s="136" t="e">
        <f t="shared" si="12"/>
        <v>#VALUE!</v>
      </c>
      <c r="AD100" s="136" t="e">
        <f>VLOOKUP($AC100,デモテーブル[#All],2,FALSE)</f>
        <v>#VALUE!</v>
      </c>
      <c r="AE100" s="139" t="s">
        <v>481</v>
      </c>
      <c r="AF100" s="136" t="str">
        <f t="shared" si="13"/>
        <v>保有口数</v>
      </c>
      <c r="AG100" s="136"/>
      <c r="AH100" s="136" t="str">
        <f t="shared" si="14"/>
        <v>取得単価</v>
      </c>
      <c r="AI100" s="136"/>
      <c r="AJ100" s="136" t="str">
        <f t="shared" si="15"/>
        <v>基準価額</v>
      </c>
      <c r="AK100" s="136"/>
      <c r="AL100" s="136"/>
      <c r="AM100" s="136"/>
      <c r="AN100" s="136"/>
      <c r="AO100" s="136"/>
      <c r="AP100" s="136" t="str">
        <f t="shared" si="16"/>
        <v>評価額</v>
      </c>
      <c r="AQ100" s="136"/>
      <c r="AR100" s="136" t="str">
        <f t="shared" si="17"/>
        <v>評価損益</v>
      </c>
      <c r="AS100" s="136" t="e">
        <f t="shared" si="18"/>
        <v>#VALUE!</v>
      </c>
      <c r="AT100" s="23"/>
      <c r="AU100" s="23"/>
      <c r="AV100" s="135" t="e">
        <f>VLOOKUP($AC100,デモテーブル[#All],3,FALSE)</f>
        <v>#VALUE!</v>
      </c>
      <c r="AW100" s="135" t="e">
        <f>VLOOKUP($AC100,デモテーブル[#All],4,FALSE)</f>
        <v>#VALUE!</v>
      </c>
      <c r="AX100" s="135" t="e">
        <f>VLOOKUP($AC100,デモテーブル[#All],5,FALSE)</f>
        <v>#VALUE!</v>
      </c>
      <c r="AY100" s="135" t="e">
        <f>VLOOKUP($AC100,デモテーブル[#All],6,FALSE)</f>
        <v>#VALUE!</v>
      </c>
      <c r="AZ100" s="135" t="e">
        <f>VLOOKUP($AC100,デモテーブル[#All],7,FALSE)</f>
        <v>#VALUE!</v>
      </c>
    </row>
    <row r="101" spans="2:52" x14ac:dyDescent="0.15">
      <c r="B101" s="19">
        <v>44661</v>
      </c>
      <c r="C101" s="151">
        <v>100</v>
      </c>
      <c r="D101" s="42" t="s">
        <v>146</v>
      </c>
      <c r="E101" s="124" t="s">
        <v>580</v>
      </c>
      <c r="F101" s="11" t="s">
        <v>610</v>
      </c>
      <c r="G101" s="125" t="e">
        <f t="shared" si="11"/>
        <v>#VALUE!</v>
      </c>
      <c r="H101" s="135" t="s">
        <v>611</v>
      </c>
      <c r="I101" s="136" t="s">
        <v>612</v>
      </c>
      <c r="J101" s="136"/>
      <c r="K101" s="138"/>
      <c r="L101" s="135" t="s">
        <v>611</v>
      </c>
      <c r="M101" s="136" t="s">
        <v>612</v>
      </c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6"/>
      <c r="Z101" s="13"/>
      <c r="AA101" s="13"/>
      <c r="AB101" s="136"/>
      <c r="AC101" s="136" t="e">
        <f t="shared" si="12"/>
        <v>#VALUE!</v>
      </c>
      <c r="AD101" s="136" t="e">
        <f>VLOOKUP($AC101,デモテーブル[#All],2,FALSE)</f>
        <v>#VALUE!</v>
      </c>
      <c r="AE101" s="139" t="s">
        <v>481</v>
      </c>
      <c r="AF101" s="136" t="str">
        <f t="shared" si="13"/>
        <v>三菱ＵＦＪ国際－ｅＭＡＸＩＳ　Ｓｌｉｍ　全世界株式（オール・カントリー） メールアラート画面へ</v>
      </c>
      <c r="AG101" s="136"/>
      <c r="AH101" s="136" t="str">
        <f t="shared" si="14"/>
        <v xml:space="preserve">積立 売却 </v>
      </c>
      <c r="AI101" s="136"/>
      <c r="AJ101" s="136">
        <f t="shared" si="15"/>
        <v>0</v>
      </c>
      <c r="AK101" s="136"/>
      <c r="AL101" s="136"/>
      <c r="AM101" s="136"/>
      <c r="AN101" s="136"/>
      <c r="AO101" s="136"/>
      <c r="AP101" s="136">
        <f t="shared" si="16"/>
        <v>0</v>
      </c>
      <c r="AQ101" s="136"/>
      <c r="AR101" s="136">
        <f t="shared" si="17"/>
        <v>0</v>
      </c>
      <c r="AS101" s="136" t="e">
        <f t="shared" si="18"/>
        <v>#DIV/0!</v>
      </c>
      <c r="AT101" s="23"/>
      <c r="AU101" s="23"/>
      <c r="AV101" s="136" t="e">
        <f>VLOOKUP($AC101,デモテーブル[#All],3,FALSE)</f>
        <v>#VALUE!</v>
      </c>
      <c r="AW101" s="136" t="e">
        <f>VLOOKUP($AC101,デモテーブル[#All],4,FALSE)</f>
        <v>#VALUE!</v>
      </c>
      <c r="AX101" s="136" t="e">
        <f>VLOOKUP($AC101,デモテーブル[#All],5,FALSE)</f>
        <v>#VALUE!</v>
      </c>
      <c r="AY101" s="136" t="e">
        <f>VLOOKUP($AC101,デモテーブル[#All],6,FALSE)</f>
        <v>#VALUE!</v>
      </c>
      <c r="AZ101" s="136" t="e">
        <f>VLOOKUP($AC101,デモテーブル[#All],7,FALSE)</f>
        <v>#VALUE!</v>
      </c>
    </row>
    <row r="102" spans="2:52" x14ac:dyDescent="0.15">
      <c r="B102" s="19">
        <v>44661</v>
      </c>
      <c r="C102" s="151">
        <v>101</v>
      </c>
      <c r="D102" s="42" t="s">
        <v>146</v>
      </c>
      <c r="E102" s="124" t="s">
        <v>580</v>
      </c>
      <c r="G102" s="125" t="str">
        <f t="shared" si="11"/>
        <v>三菱ＵＦＪ国際－ｅＭＡＸＩＳ　Ｓｌｉｍ　全世界株式（オール・カントリー）</v>
      </c>
      <c r="H102" s="136">
        <v>474098</v>
      </c>
      <c r="I102" s="136">
        <v>13344</v>
      </c>
      <c r="J102" s="136">
        <v>15929</v>
      </c>
      <c r="K102" s="138">
        <v>755190</v>
      </c>
      <c r="L102" s="136">
        <v>474098</v>
      </c>
      <c r="M102" s="136">
        <v>13344</v>
      </c>
      <c r="N102" s="136">
        <v>15929</v>
      </c>
      <c r="O102" s="136">
        <v>122554</v>
      </c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"/>
      <c r="AA102" s="13"/>
      <c r="AB102" s="136"/>
      <c r="AC102" s="136" t="str">
        <f t="shared" si="12"/>
        <v>三菱ＵＦＪ国際－ｅＭＡＸＩＳ　Ｓｌｉｍ　全世界株式（オール・カントリー）</v>
      </c>
      <c r="AD102" s="136" t="str">
        <f>VLOOKUP($AC102,デモテーブル[#All],2,FALSE)</f>
        <v>三菱ＵＦＪ国際－ｅＭＡＸＩＳ　Ｓｌｉｍ　全世界株式（オール・カントリー）</v>
      </c>
      <c r="AE102" s="139" t="s">
        <v>481</v>
      </c>
      <c r="AF102" s="136">
        <f t="shared" si="13"/>
        <v>474098</v>
      </c>
      <c r="AG102" s="136"/>
      <c r="AH102" s="136">
        <f t="shared" si="14"/>
        <v>13344</v>
      </c>
      <c r="AI102" s="136"/>
      <c r="AJ102" s="136">
        <f t="shared" si="15"/>
        <v>15929</v>
      </c>
      <c r="AK102" s="136"/>
      <c r="AL102" s="136"/>
      <c r="AM102" s="136"/>
      <c r="AN102" s="136"/>
      <c r="AO102" s="136"/>
      <c r="AP102" s="136">
        <f t="shared" si="16"/>
        <v>755190</v>
      </c>
      <c r="AQ102" s="136"/>
      <c r="AR102" s="136">
        <f t="shared" si="17"/>
        <v>122554</v>
      </c>
      <c r="AS102" s="136">
        <f t="shared" si="18"/>
        <v>0.19371961127725895</v>
      </c>
      <c r="AT102" s="23"/>
      <c r="AU102" s="23"/>
      <c r="AV102" s="136" t="str">
        <f>VLOOKUP($AC102,デモテーブル[#All],3,FALSE)</f>
        <v>1株式・投信等</v>
      </c>
      <c r="AW102" s="136" t="str">
        <f>VLOOKUP($AC102,デモテーブル[#All],4,FALSE)</f>
        <v>1投信</v>
      </c>
      <c r="AX102" s="136" t="str">
        <f>VLOOKUP($AC102,デモテーブル[#All],5,FALSE)</f>
        <v>指数</v>
      </c>
      <c r="AY102" s="136" t="str">
        <f>VLOOKUP($AC102,デモテーブル[#All],6,FALSE)</f>
        <v>全世界指数</v>
      </c>
      <c r="AZ102" s="136" t="str">
        <f>VLOOKUP($AC102,デモテーブル[#All],7,FALSE)</f>
        <v>01 日本円</v>
      </c>
    </row>
    <row r="103" spans="2:52" x14ac:dyDescent="0.15">
      <c r="B103" s="19">
        <v>44661</v>
      </c>
      <c r="C103" s="151">
        <v>102</v>
      </c>
      <c r="D103" s="42" t="s">
        <v>146</v>
      </c>
      <c r="E103" s="124" t="s">
        <v>580</v>
      </c>
      <c r="G103" s="125" t="e">
        <f t="shared" si="11"/>
        <v>#VALUE!</v>
      </c>
      <c r="H103" s="135" t="s">
        <v>613</v>
      </c>
      <c r="I103" s="136" t="s">
        <v>612</v>
      </c>
      <c r="J103" s="136"/>
      <c r="K103" s="138"/>
      <c r="L103" s="136" t="s">
        <v>613</v>
      </c>
      <c r="M103" s="136" t="s">
        <v>612</v>
      </c>
      <c r="N103" s="136"/>
      <c r="O103" s="136"/>
      <c r="P103" s="136"/>
      <c r="Q103" s="136"/>
      <c r="R103" s="136"/>
      <c r="S103" s="136"/>
      <c r="T103" s="136"/>
      <c r="U103" s="136"/>
      <c r="V103" s="136"/>
      <c r="W103" s="136"/>
      <c r="X103" s="136"/>
      <c r="Y103" s="136"/>
      <c r="Z103" s="13"/>
      <c r="AA103" s="13"/>
      <c r="AB103" s="136"/>
      <c r="AC103" s="136" t="e">
        <f t="shared" si="12"/>
        <v>#VALUE!</v>
      </c>
      <c r="AD103" s="136" t="e">
        <f>VLOOKUP($AC103,デモテーブル[#All],2,FALSE)</f>
        <v>#VALUE!</v>
      </c>
      <c r="AE103" s="139" t="s">
        <v>481</v>
      </c>
      <c r="AF103" s="136" t="str">
        <f t="shared" si="13"/>
        <v>ＳＢＩ－ＳＢＩ・Ｖ・Ｓ＆Ｐ５００インデックス・ファンド メールアラート画面へ</v>
      </c>
      <c r="AG103" s="136"/>
      <c r="AH103" s="136" t="str">
        <f t="shared" si="14"/>
        <v xml:space="preserve">積立 売却 </v>
      </c>
      <c r="AI103" s="136"/>
      <c r="AJ103" s="136">
        <f t="shared" si="15"/>
        <v>0</v>
      </c>
      <c r="AK103" s="136"/>
      <c r="AL103" s="136"/>
      <c r="AM103" s="136"/>
      <c r="AN103" s="136"/>
      <c r="AO103" s="136"/>
      <c r="AP103" s="136">
        <f t="shared" si="16"/>
        <v>0</v>
      </c>
      <c r="AQ103" s="136"/>
      <c r="AR103" s="136">
        <f t="shared" si="17"/>
        <v>0</v>
      </c>
      <c r="AS103" s="136" t="e">
        <f t="shared" si="18"/>
        <v>#DIV/0!</v>
      </c>
      <c r="AT103" s="23"/>
      <c r="AU103" s="23"/>
      <c r="AV103" s="136" t="e">
        <f>VLOOKUP($AC103,デモテーブル[#All],3,FALSE)</f>
        <v>#VALUE!</v>
      </c>
      <c r="AW103" s="136" t="e">
        <f>VLOOKUP($AC103,デモテーブル[#All],4,FALSE)</f>
        <v>#VALUE!</v>
      </c>
      <c r="AX103" s="136" t="e">
        <f>VLOOKUP($AC103,デモテーブル[#All],5,FALSE)</f>
        <v>#VALUE!</v>
      </c>
      <c r="AY103" s="136" t="e">
        <f>VLOOKUP($AC103,デモテーブル[#All],6,FALSE)</f>
        <v>#VALUE!</v>
      </c>
      <c r="AZ103" s="136" t="e">
        <f>VLOOKUP($AC103,デモテーブル[#All],7,FALSE)</f>
        <v>#VALUE!</v>
      </c>
    </row>
    <row r="104" spans="2:52" x14ac:dyDescent="0.15">
      <c r="B104" s="19">
        <v>44661</v>
      </c>
      <c r="C104" s="151">
        <v>103</v>
      </c>
      <c r="D104" s="42" t="s">
        <v>146</v>
      </c>
      <c r="E104" s="124" t="s">
        <v>580</v>
      </c>
      <c r="F104" s="11"/>
      <c r="G104" s="125" t="str">
        <f t="shared" si="11"/>
        <v>ＳＢＩ－ＳＢＩ・Ｖ・Ｓ＆Ｐ５００インデックス・ファンド</v>
      </c>
      <c r="H104" s="136">
        <v>208955</v>
      </c>
      <c r="I104" s="136">
        <v>11201</v>
      </c>
      <c r="J104" s="136">
        <v>16110</v>
      </c>
      <c r="K104" s="138">
        <v>336626</v>
      </c>
      <c r="L104" s="136">
        <v>208955</v>
      </c>
      <c r="M104" s="136">
        <v>11201</v>
      </c>
      <c r="N104" s="136">
        <v>16110</v>
      </c>
      <c r="O104" s="136">
        <v>102576</v>
      </c>
      <c r="P104" s="136"/>
      <c r="Q104" s="136"/>
      <c r="R104" s="136"/>
      <c r="S104" s="136"/>
      <c r="T104" s="136"/>
      <c r="U104" s="136"/>
      <c r="V104" s="136"/>
      <c r="W104" s="136"/>
      <c r="X104" s="136"/>
      <c r="Y104" s="136"/>
      <c r="Z104" s="13"/>
      <c r="AA104" s="13"/>
      <c r="AB104" s="136"/>
      <c r="AC104" s="136" t="str">
        <f t="shared" si="12"/>
        <v>ＳＢＩ－ＳＢＩ・Ｖ・Ｓ＆Ｐ５００インデックス・ファンド</v>
      </c>
      <c r="AD104" s="136" t="str">
        <f>VLOOKUP($AC104,デモテーブル[#All],2,FALSE)</f>
        <v>ＳＢＩ－ＳＢＩ・Ｖ・Ｓ＆Ｐ５００インデックス・ファンド</v>
      </c>
      <c r="AE104" s="139" t="s">
        <v>481</v>
      </c>
      <c r="AF104" s="136">
        <f t="shared" si="13"/>
        <v>208955</v>
      </c>
      <c r="AG104" s="136"/>
      <c r="AH104" s="136">
        <f t="shared" si="14"/>
        <v>11201</v>
      </c>
      <c r="AI104" s="136"/>
      <c r="AJ104" s="136">
        <f t="shared" si="15"/>
        <v>16110</v>
      </c>
      <c r="AK104" s="136"/>
      <c r="AL104" s="136"/>
      <c r="AM104" s="136"/>
      <c r="AN104" s="136"/>
      <c r="AO104" s="136"/>
      <c r="AP104" s="136">
        <f t="shared" si="16"/>
        <v>336626</v>
      </c>
      <c r="AQ104" s="136"/>
      <c r="AR104" s="136">
        <f t="shared" si="17"/>
        <v>102576</v>
      </c>
      <c r="AS104" s="136">
        <f t="shared" si="18"/>
        <v>0.43826532792138434</v>
      </c>
      <c r="AT104" s="23"/>
      <c r="AU104" s="23"/>
      <c r="AV104" s="136" t="str">
        <f>VLOOKUP($AC104,デモテーブル[#All],3,FALSE)</f>
        <v>1株式・投信等</v>
      </c>
      <c r="AW104" s="136" t="str">
        <f>VLOOKUP($AC104,デモテーブル[#All],4,FALSE)</f>
        <v>1投信</v>
      </c>
      <c r="AX104" s="136" t="str">
        <f>VLOOKUP($AC104,デモテーブル[#All],5,FALSE)</f>
        <v>指数</v>
      </c>
      <c r="AY104" s="136" t="str">
        <f>VLOOKUP($AC104,デモテーブル[#All],6,FALSE)</f>
        <v>SP500指数</v>
      </c>
      <c r="AZ104" s="136" t="str">
        <f>VLOOKUP($AC104,デモテーブル[#All],7,FALSE)</f>
        <v>01 日本円</v>
      </c>
    </row>
    <row r="105" spans="2:52" x14ac:dyDescent="0.15">
      <c r="B105" s="19">
        <v>44661</v>
      </c>
      <c r="C105" s="151">
        <v>104</v>
      </c>
      <c r="D105" s="42" t="s">
        <v>146</v>
      </c>
      <c r="E105" s="124" t="s">
        <v>580</v>
      </c>
      <c r="G105" s="125" t="e">
        <f t="shared" si="11"/>
        <v>#VALUE!</v>
      </c>
      <c r="H105" s="7"/>
      <c r="I105" s="130"/>
      <c r="J105" s="140"/>
      <c r="K105" s="126"/>
      <c r="L105" s="134"/>
      <c r="M105" s="134"/>
      <c r="N105" s="134"/>
      <c r="O105" s="134"/>
      <c r="Z105" s="13"/>
      <c r="AA105" s="13"/>
      <c r="AB105" s="7"/>
      <c r="AC105" s="130" t="e">
        <f t="shared" si="12"/>
        <v>#VALUE!</v>
      </c>
      <c r="AD105" s="140" t="e">
        <f>VLOOKUP($AC105,デモテーブル[#All],2,FALSE)</f>
        <v>#VALUE!</v>
      </c>
      <c r="AE105" s="126" t="s">
        <v>15</v>
      </c>
      <c r="AF105" s="7">
        <f t="shared" si="13"/>
        <v>0</v>
      </c>
      <c r="AG105" s="7"/>
      <c r="AH105" s="130">
        <f t="shared" si="14"/>
        <v>0</v>
      </c>
      <c r="AI105" s="7"/>
      <c r="AJ105" s="130">
        <f t="shared" si="15"/>
        <v>0</v>
      </c>
      <c r="AK105" s="7"/>
      <c r="AL105" s="7"/>
      <c r="AM105" s="7"/>
      <c r="AN105" s="7"/>
      <c r="AO105" s="7"/>
      <c r="AP105" s="131">
        <f t="shared" si="16"/>
        <v>0</v>
      </c>
      <c r="AQ105" s="7"/>
      <c r="AR105" s="132">
        <f t="shared" si="17"/>
        <v>0</v>
      </c>
      <c r="AS105" s="133" t="e">
        <f t="shared" si="18"/>
        <v>#DIV/0!</v>
      </c>
      <c r="AT105" s="23"/>
      <c r="AU105" s="23"/>
      <c r="AV105" s="7" t="e">
        <f>VLOOKUP($AC105,デモテーブル[#All],3,FALSE)</f>
        <v>#VALUE!</v>
      </c>
      <c r="AW105" s="7" t="e">
        <f>VLOOKUP($AC105,デモテーブル[#All],4,FALSE)</f>
        <v>#VALUE!</v>
      </c>
      <c r="AX105" s="7" t="e">
        <f>VLOOKUP($AC105,デモテーブル[#All],5,FALSE)</f>
        <v>#VALUE!</v>
      </c>
      <c r="AY105" s="7" t="e">
        <f>VLOOKUP($AC105,デモテーブル[#All],6,FALSE)</f>
        <v>#VALUE!</v>
      </c>
      <c r="AZ105" s="7" t="e">
        <f>VLOOKUP($AC105,デモテーブル[#All],7,FALSE)</f>
        <v>#VALUE!</v>
      </c>
    </row>
    <row r="106" spans="2:52" x14ac:dyDescent="0.15">
      <c r="B106" s="19">
        <v>44661</v>
      </c>
      <c r="C106" s="151">
        <v>105</v>
      </c>
      <c r="D106" s="42" t="s">
        <v>146</v>
      </c>
      <c r="E106" s="124" t="s">
        <v>580</v>
      </c>
      <c r="G106" s="125" t="e">
        <f t="shared" si="11"/>
        <v>#VALUE!</v>
      </c>
      <c r="H106" s="130"/>
      <c r="I106" s="130"/>
      <c r="J106" s="130"/>
      <c r="K106" s="126"/>
      <c r="L106" s="134"/>
      <c r="M106" s="134"/>
      <c r="N106" s="134"/>
      <c r="O106" s="134"/>
      <c r="Z106" s="13"/>
      <c r="AA106" s="13"/>
      <c r="AB106" s="130"/>
      <c r="AC106" s="130" t="e">
        <f t="shared" si="12"/>
        <v>#VALUE!</v>
      </c>
      <c r="AD106" s="130" t="e">
        <f>VLOOKUP($AC106,デモテーブル[#All],2,FALSE)</f>
        <v>#VALUE!</v>
      </c>
      <c r="AE106" s="126" t="s">
        <v>15</v>
      </c>
      <c r="AF106" s="7">
        <f t="shared" si="13"/>
        <v>0</v>
      </c>
      <c r="AG106" s="7"/>
      <c r="AH106" s="130">
        <f t="shared" si="14"/>
        <v>0</v>
      </c>
      <c r="AI106" s="7"/>
      <c r="AJ106" s="130">
        <f t="shared" si="15"/>
        <v>0</v>
      </c>
      <c r="AK106" s="7"/>
      <c r="AL106" s="7"/>
      <c r="AM106" s="7"/>
      <c r="AN106" s="7"/>
      <c r="AO106" s="7"/>
      <c r="AP106" s="131">
        <f t="shared" si="16"/>
        <v>0</v>
      </c>
      <c r="AQ106" s="7"/>
      <c r="AR106" s="132">
        <f t="shared" si="17"/>
        <v>0</v>
      </c>
      <c r="AS106" s="133" t="e">
        <f t="shared" si="18"/>
        <v>#DIV/0!</v>
      </c>
      <c r="AT106" s="23"/>
      <c r="AU106" s="23"/>
      <c r="AV106" s="7" t="e">
        <f>VLOOKUP($AC106,デモテーブル[#All],3,FALSE)</f>
        <v>#VALUE!</v>
      </c>
      <c r="AW106" s="7" t="e">
        <f>VLOOKUP($AC106,デモテーブル[#All],4,FALSE)</f>
        <v>#VALUE!</v>
      </c>
      <c r="AX106" s="7" t="e">
        <f>VLOOKUP($AC106,デモテーブル[#All],5,FALSE)</f>
        <v>#VALUE!</v>
      </c>
      <c r="AY106" s="7" t="e">
        <f>VLOOKUP($AC106,デモテーブル[#All],6,FALSE)</f>
        <v>#VALUE!</v>
      </c>
      <c r="AZ106" s="7" t="e">
        <f>VLOOKUP($AC106,デモテーブル[#All],7,FALSE)</f>
        <v>#VALUE!</v>
      </c>
    </row>
    <row r="107" spans="2:52" x14ac:dyDescent="0.15">
      <c r="B107" s="19">
        <v>44661</v>
      </c>
      <c r="C107" s="151">
        <v>106</v>
      </c>
      <c r="D107" s="42" t="s">
        <v>146</v>
      </c>
      <c r="E107" s="124" t="s">
        <v>580</v>
      </c>
      <c r="G107" s="125" t="e">
        <f t="shared" si="11"/>
        <v>#VALUE!</v>
      </c>
      <c r="H107" s="130"/>
      <c r="I107" s="130"/>
      <c r="J107" s="130"/>
      <c r="K107" s="126"/>
      <c r="L107" s="134"/>
      <c r="M107" s="134"/>
      <c r="N107" s="134"/>
      <c r="O107" s="134"/>
      <c r="Z107" s="13"/>
      <c r="AA107" s="13"/>
      <c r="AB107" s="130"/>
      <c r="AC107" s="130" t="e">
        <f t="shared" si="12"/>
        <v>#VALUE!</v>
      </c>
      <c r="AD107" s="130" t="e">
        <f>VLOOKUP($AC107,デモテーブル[#All],2,FALSE)</f>
        <v>#VALUE!</v>
      </c>
      <c r="AE107" s="126" t="s">
        <v>15</v>
      </c>
      <c r="AF107" s="7">
        <f t="shared" si="13"/>
        <v>0</v>
      </c>
      <c r="AG107" s="7"/>
      <c r="AH107" s="130">
        <f t="shared" si="14"/>
        <v>0</v>
      </c>
      <c r="AI107" s="7"/>
      <c r="AJ107" s="130">
        <f t="shared" si="15"/>
        <v>0</v>
      </c>
      <c r="AK107" s="7"/>
      <c r="AL107" s="7"/>
      <c r="AM107" s="7"/>
      <c r="AN107" s="7"/>
      <c r="AO107" s="7"/>
      <c r="AP107" s="131">
        <f t="shared" si="16"/>
        <v>0</v>
      </c>
      <c r="AQ107" s="7"/>
      <c r="AR107" s="132">
        <f t="shared" si="17"/>
        <v>0</v>
      </c>
      <c r="AS107" s="133" t="e">
        <f t="shared" si="18"/>
        <v>#DIV/0!</v>
      </c>
      <c r="AT107" s="23"/>
      <c r="AU107" s="23"/>
      <c r="AV107" s="7" t="e">
        <f>VLOOKUP($AC107,デモテーブル[#All],3,FALSE)</f>
        <v>#VALUE!</v>
      </c>
      <c r="AW107" s="7" t="e">
        <f>VLOOKUP($AC107,デモテーブル[#All],4,FALSE)</f>
        <v>#VALUE!</v>
      </c>
      <c r="AX107" s="7" t="e">
        <f>VLOOKUP($AC107,デモテーブル[#All],5,FALSE)</f>
        <v>#VALUE!</v>
      </c>
      <c r="AY107" s="7" t="e">
        <f>VLOOKUP($AC107,デモテーブル[#All],6,FALSE)</f>
        <v>#VALUE!</v>
      </c>
      <c r="AZ107" s="7" t="e">
        <f>VLOOKUP($AC107,デモテーブル[#All],7,FALSE)</f>
        <v>#VALUE!</v>
      </c>
    </row>
    <row r="108" spans="2:52" x14ac:dyDescent="0.15">
      <c r="B108" s="19">
        <v>44661</v>
      </c>
      <c r="C108" s="151">
        <v>107</v>
      </c>
      <c r="D108" s="42" t="s">
        <v>146</v>
      </c>
      <c r="E108" s="124" t="s">
        <v>580</v>
      </c>
      <c r="G108" s="125" t="e">
        <f t="shared" si="11"/>
        <v>#VALUE!</v>
      </c>
      <c r="H108" s="130"/>
      <c r="I108" s="130"/>
      <c r="J108" s="130"/>
      <c r="K108" s="126"/>
      <c r="L108" s="134"/>
      <c r="M108" s="134"/>
      <c r="N108" s="134"/>
      <c r="O108" s="134"/>
      <c r="Z108" s="13"/>
      <c r="AA108" s="13"/>
      <c r="AB108" s="130"/>
      <c r="AC108" s="130" t="e">
        <f t="shared" si="12"/>
        <v>#VALUE!</v>
      </c>
      <c r="AD108" s="130" t="e">
        <f>VLOOKUP($AC108,デモテーブル[#All],2,FALSE)</f>
        <v>#VALUE!</v>
      </c>
      <c r="AE108" s="126" t="s">
        <v>15</v>
      </c>
      <c r="AF108" s="7">
        <f t="shared" si="13"/>
        <v>0</v>
      </c>
      <c r="AG108" s="7"/>
      <c r="AH108" s="130">
        <f t="shared" si="14"/>
        <v>0</v>
      </c>
      <c r="AI108" s="7"/>
      <c r="AJ108" s="130">
        <f t="shared" si="15"/>
        <v>0</v>
      </c>
      <c r="AK108" s="7"/>
      <c r="AL108" s="7"/>
      <c r="AM108" s="7"/>
      <c r="AN108" s="7"/>
      <c r="AO108" s="7"/>
      <c r="AP108" s="131">
        <f t="shared" si="16"/>
        <v>0</v>
      </c>
      <c r="AQ108" s="7"/>
      <c r="AR108" s="132">
        <f t="shared" si="17"/>
        <v>0</v>
      </c>
      <c r="AS108" s="133" t="e">
        <f t="shared" si="18"/>
        <v>#DIV/0!</v>
      </c>
      <c r="AT108" s="23"/>
      <c r="AU108" s="23"/>
      <c r="AV108" s="7" t="e">
        <f>VLOOKUP($AC108,デモテーブル[#All],3,FALSE)</f>
        <v>#VALUE!</v>
      </c>
      <c r="AW108" s="7" t="e">
        <f>VLOOKUP($AC108,デモテーブル[#All],4,FALSE)</f>
        <v>#VALUE!</v>
      </c>
      <c r="AX108" s="7" t="e">
        <f>VLOOKUP($AC108,デモテーブル[#All],5,FALSE)</f>
        <v>#VALUE!</v>
      </c>
      <c r="AY108" s="7" t="e">
        <f>VLOOKUP($AC108,デモテーブル[#All],6,FALSE)</f>
        <v>#VALUE!</v>
      </c>
      <c r="AZ108" s="7" t="e">
        <f>VLOOKUP($AC108,デモテーブル[#All],7,FALSE)</f>
        <v>#VALUE!</v>
      </c>
    </row>
    <row r="109" spans="2:52" x14ac:dyDescent="0.15">
      <c r="B109" s="19">
        <v>44661</v>
      </c>
      <c r="C109" s="151">
        <v>108</v>
      </c>
      <c r="D109" s="42" t="s">
        <v>146</v>
      </c>
      <c r="E109" s="124" t="s">
        <v>580</v>
      </c>
      <c r="G109" s="125" t="e">
        <f t="shared" si="11"/>
        <v>#VALUE!</v>
      </c>
      <c r="H109" s="130"/>
      <c r="I109" s="130"/>
      <c r="J109" s="130"/>
      <c r="K109" s="126"/>
      <c r="L109" s="134"/>
      <c r="M109" s="134"/>
      <c r="N109" s="134"/>
      <c r="O109" s="134"/>
      <c r="Z109" s="13"/>
      <c r="AA109" s="13"/>
      <c r="AB109" s="130"/>
      <c r="AC109" s="130" t="e">
        <f t="shared" si="12"/>
        <v>#VALUE!</v>
      </c>
      <c r="AD109" s="130" t="e">
        <f>VLOOKUP($AC109,デモテーブル[#All],2,FALSE)</f>
        <v>#VALUE!</v>
      </c>
      <c r="AE109" s="126" t="s">
        <v>15</v>
      </c>
      <c r="AF109" s="7">
        <f t="shared" si="13"/>
        <v>0</v>
      </c>
      <c r="AG109" s="7"/>
      <c r="AH109" s="130">
        <f t="shared" si="14"/>
        <v>0</v>
      </c>
      <c r="AI109" s="7"/>
      <c r="AJ109" s="130">
        <f t="shared" si="15"/>
        <v>0</v>
      </c>
      <c r="AK109" s="7"/>
      <c r="AL109" s="7"/>
      <c r="AM109" s="7"/>
      <c r="AN109" s="7"/>
      <c r="AO109" s="7"/>
      <c r="AP109" s="131">
        <f t="shared" si="16"/>
        <v>0</v>
      </c>
      <c r="AQ109" s="7"/>
      <c r="AR109" s="132">
        <f t="shared" si="17"/>
        <v>0</v>
      </c>
      <c r="AS109" s="133" t="e">
        <f t="shared" si="18"/>
        <v>#DIV/0!</v>
      </c>
      <c r="AT109" s="23"/>
      <c r="AU109" s="23"/>
      <c r="AV109" s="7" t="e">
        <f>VLOOKUP($AC109,デモテーブル[#All],3,FALSE)</f>
        <v>#VALUE!</v>
      </c>
      <c r="AW109" s="7" t="e">
        <f>VLOOKUP($AC109,デモテーブル[#All],4,FALSE)</f>
        <v>#VALUE!</v>
      </c>
      <c r="AX109" s="7" t="e">
        <f>VLOOKUP($AC109,デモテーブル[#All],5,FALSE)</f>
        <v>#VALUE!</v>
      </c>
      <c r="AY109" s="7" t="e">
        <f>VLOOKUP($AC109,デモテーブル[#All],6,FALSE)</f>
        <v>#VALUE!</v>
      </c>
      <c r="AZ109" s="7" t="e">
        <f>VLOOKUP($AC109,デモテーブル[#All],7,FALSE)</f>
        <v>#VALUE!</v>
      </c>
    </row>
    <row r="110" spans="2:52" x14ac:dyDescent="0.15">
      <c r="B110" s="19">
        <v>44661</v>
      </c>
      <c r="C110" s="151">
        <v>109</v>
      </c>
      <c r="D110" s="42" t="s">
        <v>146</v>
      </c>
      <c r="E110" s="124" t="s">
        <v>580</v>
      </c>
      <c r="G110" s="125" t="e">
        <f t="shared" si="11"/>
        <v>#VALUE!</v>
      </c>
      <c r="H110" s="120" t="s">
        <v>592</v>
      </c>
      <c r="I110" s="130"/>
      <c r="J110" s="130"/>
      <c r="K110" s="126"/>
      <c r="L110" s="120" t="s">
        <v>593</v>
      </c>
      <c r="M110" s="134"/>
      <c r="N110" s="134"/>
      <c r="O110" s="134"/>
      <c r="Z110" s="13"/>
      <c r="AA110" s="13"/>
      <c r="AB110" s="120"/>
      <c r="AC110" s="130" t="e">
        <f t="shared" si="12"/>
        <v>#VALUE!</v>
      </c>
      <c r="AD110" s="130" t="e">
        <f>VLOOKUP($AC110,デモテーブル[#All],2,FALSE)</f>
        <v>#VALUE!</v>
      </c>
      <c r="AE110" s="126" t="s">
        <v>15</v>
      </c>
      <c r="AF110" s="7" t="str">
        <f t="shared" si="13"/>
        <v>●↓評価額(円）</v>
      </c>
      <c r="AG110" s="7"/>
      <c r="AH110" s="130">
        <f t="shared" si="14"/>
        <v>0</v>
      </c>
      <c r="AI110" s="7"/>
      <c r="AJ110" s="130">
        <f t="shared" si="15"/>
        <v>0</v>
      </c>
      <c r="AK110" s="7"/>
      <c r="AL110" s="7"/>
      <c r="AM110" s="7"/>
      <c r="AN110" s="7"/>
      <c r="AO110" s="7"/>
      <c r="AP110" s="131">
        <f t="shared" si="16"/>
        <v>0</v>
      </c>
      <c r="AQ110" s="7"/>
      <c r="AR110" s="132">
        <f t="shared" si="17"/>
        <v>0</v>
      </c>
      <c r="AS110" s="133" t="e">
        <f t="shared" si="18"/>
        <v>#DIV/0!</v>
      </c>
      <c r="AT110" s="23"/>
      <c r="AU110" s="23"/>
      <c r="AV110" s="7" t="e">
        <f>VLOOKUP($AC110,デモテーブル[#All],3,FALSE)</f>
        <v>#VALUE!</v>
      </c>
      <c r="AW110" s="7" t="e">
        <f>VLOOKUP($AC110,デモテーブル[#All],4,FALSE)</f>
        <v>#VALUE!</v>
      </c>
      <c r="AX110" s="7" t="e">
        <f>VLOOKUP($AC110,デモテーブル[#All],5,FALSE)</f>
        <v>#VALUE!</v>
      </c>
      <c r="AY110" s="7" t="e">
        <f>VLOOKUP($AC110,デモテーブル[#All],6,FALSE)</f>
        <v>#VALUE!</v>
      </c>
      <c r="AZ110" s="7" t="e">
        <f>VLOOKUP($AC110,デモテーブル[#All],7,FALSE)</f>
        <v>#VALUE!</v>
      </c>
    </row>
    <row r="111" spans="2:52" x14ac:dyDescent="0.15">
      <c r="B111" s="19">
        <v>44661</v>
      </c>
      <c r="C111" s="151">
        <v>110</v>
      </c>
      <c r="D111" s="42" t="s">
        <v>146</v>
      </c>
      <c r="E111" s="124" t="s">
        <v>580</v>
      </c>
      <c r="F111" s="11" t="s">
        <v>504</v>
      </c>
      <c r="G111" s="125" t="e">
        <f t="shared" si="11"/>
        <v>#VALUE!</v>
      </c>
      <c r="H111" s="141" t="s">
        <v>614</v>
      </c>
      <c r="I111" s="141" t="s">
        <v>615</v>
      </c>
      <c r="J111" s="141"/>
      <c r="K111" s="142"/>
      <c r="L111" s="143" t="s">
        <v>614</v>
      </c>
      <c r="M111" s="144" t="s">
        <v>615</v>
      </c>
      <c r="N111" s="144"/>
      <c r="O111" s="144"/>
      <c r="P111" s="128" t="s">
        <v>616</v>
      </c>
      <c r="Z111" s="13"/>
      <c r="AA111" s="13"/>
      <c r="AB111" s="22"/>
      <c r="AC111" s="145" t="e">
        <f t="shared" si="12"/>
        <v>#VALUE!</v>
      </c>
      <c r="AD111" s="22" t="e">
        <f>VLOOKUP($AC111,デモテーブル[#All],2,FALSE)</f>
        <v>#VALUE!</v>
      </c>
      <c r="AE111" s="22" t="s">
        <v>15</v>
      </c>
      <c r="AF111" s="22" t="str">
        <f t="shared" si="13"/>
        <v>AAL アメリカン エアラインズ グループ</v>
      </c>
      <c r="AG111" s="22"/>
      <c r="AH111" s="146" t="str">
        <f t="shared" si="14"/>
        <v xml:space="preserve">現買  現売  定期  </v>
      </c>
      <c r="AI111" s="22"/>
      <c r="AJ111" s="146">
        <f t="shared" si="15"/>
        <v>0</v>
      </c>
      <c r="AK111" s="22"/>
      <c r="AL111" s="22"/>
      <c r="AM111" s="22"/>
      <c r="AN111" s="22"/>
      <c r="AO111" s="22"/>
      <c r="AP111" s="147">
        <f t="shared" si="16"/>
        <v>0</v>
      </c>
      <c r="AQ111" s="22"/>
      <c r="AR111" s="148">
        <f t="shared" si="17"/>
        <v>0</v>
      </c>
      <c r="AS111" s="149" t="e">
        <f t="shared" si="18"/>
        <v>#DIV/0!</v>
      </c>
      <c r="AT111" s="23"/>
      <c r="AU111" s="23"/>
      <c r="AV111" s="22" t="e">
        <f>VLOOKUP($AC111,デモテーブル[#All],3,FALSE)</f>
        <v>#VALUE!</v>
      </c>
      <c r="AW111" s="22" t="e">
        <f>VLOOKUP($AC111,デモテーブル[#All],4,FALSE)</f>
        <v>#VALUE!</v>
      </c>
      <c r="AX111" s="22" t="e">
        <f>VLOOKUP($AC111,デモテーブル[#All],5,FALSE)</f>
        <v>#VALUE!</v>
      </c>
      <c r="AY111" s="22" t="e">
        <f>VLOOKUP($AC111,デモテーブル[#All],6,FALSE)</f>
        <v>#VALUE!</v>
      </c>
      <c r="AZ111" s="22" t="e">
        <f>VLOOKUP($AC111,デモテーブル[#All],7,FALSE)</f>
        <v>#VALUE!</v>
      </c>
    </row>
    <row r="112" spans="2:52" x14ac:dyDescent="0.15">
      <c r="B112" s="19">
        <v>44661</v>
      </c>
      <c r="C112" s="151">
        <v>111</v>
      </c>
      <c r="D112" s="42" t="s">
        <v>146</v>
      </c>
      <c r="E112" s="124" t="s">
        <v>580</v>
      </c>
      <c r="F112" s="11" t="s">
        <v>617</v>
      </c>
      <c r="G112" s="125" t="str">
        <f t="shared" si="11"/>
        <v>AAL</v>
      </c>
      <c r="H112" s="141">
        <v>28</v>
      </c>
      <c r="I112" s="141">
        <v>17.89</v>
      </c>
      <c r="J112" s="141">
        <v>17.87</v>
      </c>
      <c r="K112" s="142">
        <v>57651</v>
      </c>
      <c r="L112" s="144">
        <v>28</v>
      </c>
      <c r="M112" s="144">
        <v>17.89</v>
      </c>
      <c r="N112" s="144">
        <v>17.87</v>
      </c>
      <c r="O112" s="143">
        <v>4871</v>
      </c>
      <c r="Z112" s="13"/>
      <c r="AA112" s="13"/>
      <c r="AB112" s="22"/>
      <c r="AC112" s="145" t="str">
        <f t="shared" si="12"/>
        <v>AAL</v>
      </c>
      <c r="AD112" s="22" t="str">
        <f>VLOOKUP($AC112,デモテーブル[#All],2,FALSE)</f>
        <v>アメリカン・エアーラインズ・グループ</v>
      </c>
      <c r="AE112" s="22" t="s">
        <v>15</v>
      </c>
      <c r="AF112" s="22">
        <f t="shared" si="13"/>
        <v>28</v>
      </c>
      <c r="AG112" s="22"/>
      <c r="AH112" s="146">
        <f t="shared" si="14"/>
        <v>17.89</v>
      </c>
      <c r="AI112" s="22"/>
      <c r="AJ112" s="146">
        <f t="shared" si="15"/>
        <v>17.87</v>
      </c>
      <c r="AK112" s="22"/>
      <c r="AL112" s="22"/>
      <c r="AM112" s="22"/>
      <c r="AN112" s="22"/>
      <c r="AO112" s="22"/>
      <c r="AP112" s="147">
        <f t="shared" si="16"/>
        <v>57651</v>
      </c>
      <c r="AQ112" s="22"/>
      <c r="AR112" s="148">
        <f t="shared" si="17"/>
        <v>4871</v>
      </c>
      <c r="AS112" s="149">
        <f t="shared" si="18"/>
        <v>9.2288745737021602E-2</v>
      </c>
      <c r="AT112" s="23"/>
      <c r="AU112" s="23"/>
      <c r="AV112" s="22" t="str">
        <f>VLOOKUP($AC112,デモテーブル[#All],3,FALSE)</f>
        <v>1株式・投信等</v>
      </c>
      <c r="AW112" s="22" t="str">
        <f>VLOOKUP($AC112,デモテーブル[#All],4,FALSE)</f>
        <v>1株式</v>
      </c>
      <c r="AX112" s="22" t="str">
        <f>VLOOKUP($AC112,デモテーブル[#All],5,FALSE)</f>
        <v>観光</v>
      </c>
      <c r="AY112" s="22" t="str">
        <f>VLOOKUP($AC112,デモテーブル[#All],6,FALSE)</f>
        <v>航空・米国</v>
      </c>
      <c r="AZ112" s="22" t="str">
        <f>VLOOKUP($AC112,デモテーブル[#All],7,FALSE)</f>
        <v>02 米ドル（円換算）</v>
      </c>
    </row>
    <row r="113" spans="2:52" x14ac:dyDescent="0.15">
      <c r="B113" s="19">
        <v>44661</v>
      </c>
      <c r="C113" s="151">
        <v>112</v>
      </c>
      <c r="D113" s="42" t="s">
        <v>146</v>
      </c>
      <c r="E113" s="124" t="s">
        <v>580</v>
      </c>
      <c r="F113" s="11" t="s">
        <v>618</v>
      </c>
      <c r="G113" s="125" t="e">
        <f t="shared" si="11"/>
        <v>#VALUE!</v>
      </c>
      <c r="H113" s="141" t="s">
        <v>619</v>
      </c>
      <c r="I113" s="141" t="s">
        <v>615</v>
      </c>
      <c r="J113" s="141"/>
      <c r="K113" s="142"/>
      <c r="L113" s="143" t="s">
        <v>619</v>
      </c>
      <c r="M113" s="144" t="s">
        <v>615</v>
      </c>
      <c r="N113" s="144"/>
      <c r="O113" s="144"/>
      <c r="Z113" s="13"/>
      <c r="AA113" s="13"/>
      <c r="AB113" s="22"/>
      <c r="AC113" s="145" t="e">
        <f t="shared" si="12"/>
        <v>#VALUE!</v>
      </c>
      <c r="AD113" s="22" t="e">
        <f>VLOOKUP($AC113,デモテーブル[#All],2,FALSE)</f>
        <v>#VALUE!</v>
      </c>
      <c r="AE113" s="22" t="s">
        <v>15</v>
      </c>
      <c r="AF113" s="22" t="str">
        <f t="shared" si="13"/>
        <v>CCL カーニバル</v>
      </c>
      <c r="AG113" s="22"/>
      <c r="AH113" s="146" t="str">
        <f t="shared" si="14"/>
        <v xml:space="preserve">現買  現売  定期  </v>
      </c>
      <c r="AI113" s="22"/>
      <c r="AJ113" s="146">
        <f t="shared" si="15"/>
        <v>0</v>
      </c>
      <c r="AK113" s="22"/>
      <c r="AL113" s="22"/>
      <c r="AM113" s="22"/>
      <c r="AN113" s="22"/>
      <c r="AO113" s="22"/>
      <c r="AP113" s="147">
        <f t="shared" si="16"/>
        <v>0</v>
      </c>
      <c r="AQ113" s="22"/>
      <c r="AR113" s="148">
        <f t="shared" si="17"/>
        <v>0</v>
      </c>
      <c r="AS113" s="149" t="e">
        <f t="shared" si="18"/>
        <v>#DIV/0!</v>
      </c>
      <c r="AT113" s="23"/>
      <c r="AU113" s="23"/>
      <c r="AV113" s="22" t="e">
        <f>VLOOKUP($AC113,デモテーブル[#All],3,FALSE)</f>
        <v>#VALUE!</v>
      </c>
      <c r="AW113" s="22" t="e">
        <f>VLOOKUP($AC113,デモテーブル[#All],4,FALSE)</f>
        <v>#VALUE!</v>
      </c>
      <c r="AX113" s="22" t="e">
        <f>VLOOKUP($AC113,デモテーブル[#All],5,FALSE)</f>
        <v>#VALUE!</v>
      </c>
      <c r="AY113" s="22" t="e">
        <f>VLOOKUP($AC113,デモテーブル[#All],6,FALSE)</f>
        <v>#VALUE!</v>
      </c>
      <c r="AZ113" s="22" t="e">
        <f>VLOOKUP($AC113,デモテーブル[#All],7,FALSE)</f>
        <v>#VALUE!</v>
      </c>
    </row>
    <row r="114" spans="2:52" x14ac:dyDescent="0.15">
      <c r="B114" s="19">
        <v>44661</v>
      </c>
      <c r="C114" s="151">
        <v>113</v>
      </c>
      <c r="D114" s="42" t="s">
        <v>146</v>
      </c>
      <c r="E114" s="124" t="s">
        <v>580</v>
      </c>
      <c r="G114" s="125" t="str">
        <f t="shared" si="11"/>
        <v>CCL</v>
      </c>
      <c r="H114" s="141">
        <v>22</v>
      </c>
      <c r="I114" s="141">
        <v>21.69</v>
      </c>
      <c r="J114" s="141">
        <v>22.17</v>
      </c>
      <c r="K114" s="142">
        <v>56197</v>
      </c>
      <c r="L114" s="144">
        <v>22</v>
      </c>
      <c r="M114" s="144">
        <v>21.69</v>
      </c>
      <c r="N114" s="144">
        <v>22.17</v>
      </c>
      <c r="O114" s="143">
        <v>5905</v>
      </c>
      <c r="Z114" s="13"/>
      <c r="AA114" s="13"/>
      <c r="AB114" s="22"/>
      <c r="AC114" s="150" t="str">
        <f t="shared" si="12"/>
        <v>CCL</v>
      </c>
      <c r="AD114" s="22" t="str">
        <f>VLOOKUP($AC114,デモテーブル[#All],2,FALSE)</f>
        <v>カーニバル</v>
      </c>
      <c r="AE114" s="22" t="s">
        <v>15</v>
      </c>
      <c r="AF114" s="22">
        <f t="shared" si="13"/>
        <v>22</v>
      </c>
      <c r="AG114" s="22"/>
      <c r="AH114" s="146">
        <f t="shared" si="14"/>
        <v>21.69</v>
      </c>
      <c r="AI114" s="22"/>
      <c r="AJ114" s="146">
        <f t="shared" si="15"/>
        <v>22.17</v>
      </c>
      <c r="AK114" s="22"/>
      <c r="AL114" s="22"/>
      <c r="AM114" s="22"/>
      <c r="AN114" s="22"/>
      <c r="AO114" s="22"/>
      <c r="AP114" s="147">
        <f t="shared" si="16"/>
        <v>56197</v>
      </c>
      <c r="AQ114" s="22"/>
      <c r="AR114" s="148">
        <f t="shared" si="17"/>
        <v>5905</v>
      </c>
      <c r="AS114" s="149">
        <f t="shared" si="18"/>
        <v>0.11741430048516663</v>
      </c>
      <c r="AT114" s="23"/>
      <c r="AU114" s="23"/>
      <c r="AV114" s="22" t="str">
        <f>VLOOKUP($AC114,デモテーブル[#All],3,FALSE)</f>
        <v>1株式・投信等</v>
      </c>
      <c r="AW114" s="22" t="str">
        <f>VLOOKUP($AC114,デモテーブル[#All],4,FALSE)</f>
        <v>1株式</v>
      </c>
      <c r="AX114" s="22" t="str">
        <f>VLOOKUP($AC114,デモテーブル[#All],5,FALSE)</f>
        <v>観光</v>
      </c>
      <c r="AY114" s="22" t="str">
        <f>VLOOKUP($AC114,デモテーブル[#All],6,FALSE)</f>
        <v>船・米国</v>
      </c>
      <c r="AZ114" s="22" t="str">
        <f>VLOOKUP($AC114,デモテーブル[#All],7,FALSE)</f>
        <v>02 米ドル（円換算）</v>
      </c>
    </row>
    <row r="115" spans="2:52" x14ac:dyDescent="0.15">
      <c r="B115" s="19">
        <v>44661</v>
      </c>
      <c r="C115" s="151">
        <v>114</v>
      </c>
      <c r="D115" s="42" t="s">
        <v>146</v>
      </c>
      <c r="E115" s="124" t="s">
        <v>580</v>
      </c>
      <c r="G115" s="125" t="e">
        <f t="shared" si="11"/>
        <v>#VALUE!</v>
      </c>
      <c r="H115" s="141" t="s">
        <v>620</v>
      </c>
      <c r="I115" s="141" t="s">
        <v>615</v>
      </c>
      <c r="J115" s="141"/>
      <c r="K115" s="142"/>
      <c r="L115" s="143" t="s">
        <v>620</v>
      </c>
      <c r="M115" s="144" t="s">
        <v>615</v>
      </c>
      <c r="N115" s="144"/>
      <c r="O115" s="144"/>
      <c r="Z115" s="13"/>
      <c r="AA115" s="13"/>
      <c r="AB115" s="22"/>
      <c r="AC115" s="150" t="e">
        <f t="shared" si="12"/>
        <v>#VALUE!</v>
      </c>
      <c r="AD115" s="22" t="e">
        <f>VLOOKUP($AC115,デモテーブル[#All],2,FALSE)</f>
        <v>#VALUE!</v>
      </c>
      <c r="AE115" s="22" t="s">
        <v>15</v>
      </c>
      <c r="AF115" s="22" t="str">
        <f t="shared" si="13"/>
        <v>DAL デルタ エアーラインズ</v>
      </c>
      <c r="AG115" s="22"/>
      <c r="AH115" s="146" t="str">
        <f t="shared" si="14"/>
        <v xml:space="preserve">現買  現売  定期  </v>
      </c>
      <c r="AI115" s="22"/>
      <c r="AJ115" s="146">
        <f t="shared" si="15"/>
        <v>0</v>
      </c>
      <c r="AK115" s="22"/>
      <c r="AL115" s="22"/>
      <c r="AM115" s="22"/>
      <c r="AN115" s="22"/>
      <c r="AO115" s="22"/>
      <c r="AP115" s="147">
        <f t="shared" si="16"/>
        <v>0</v>
      </c>
      <c r="AQ115" s="22"/>
      <c r="AR115" s="148">
        <f t="shared" si="17"/>
        <v>0</v>
      </c>
      <c r="AS115" s="149" t="e">
        <f t="shared" si="18"/>
        <v>#DIV/0!</v>
      </c>
      <c r="AT115" s="23"/>
      <c r="AU115" s="23"/>
      <c r="AV115" s="22" t="e">
        <f>VLOOKUP($AC115,デモテーブル[#All],3,FALSE)</f>
        <v>#VALUE!</v>
      </c>
      <c r="AW115" s="22" t="e">
        <f>VLOOKUP($AC115,デモテーブル[#All],4,FALSE)</f>
        <v>#VALUE!</v>
      </c>
      <c r="AX115" s="22" t="e">
        <f>VLOOKUP($AC115,デモテーブル[#All],5,FALSE)</f>
        <v>#VALUE!</v>
      </c>
      <c r="AY115" s="22" t="e">
        <f>VLOOKUP($AC115,デモテーブル[#All],6,FALSE)</f>
        <v>#VALUE!</v>
      </c>
      <c r="AZ115" s="22" t="e">
        <f>VLOOKUP($AC115,デモテーブル[#All],7,FALSE)</f>
        <v>#VALUE!</v>
      </c>
    </row>
    <row r="116" spans="2:52" x14ac:dyDescent="0.15">
      <c r="B116" s="19">
        <v>44661</v>
      </c>
      <c r="C116" s="151">
        <v>115</v>
      </c>
      <c r="D116" s="42" t="s">
        <v>146</v>
      </c>
      <c r="E116" s="124" t="s">
        <v>580</v>
      </c>
      <c r="G116" s="125" t="str">
        <f t="shared" si="11"/>
        <v>DAL</v>
      </c>
      <c r="H116" s="141">
        <v>11</v>
      </c>
      <c r="I116" s="141">
        <v>43.11</v>
      </c>
      <c r="J116" s="141">
        <v>42.84</v>
      </c>
      <c r="K116" s="142">
        <v>54296</v>
      </c>
      <c r="L116" s="144">
        <v>11</v>
      </c>
      <c r="M116" s="144">
        <v>43.11</v>
      </c>
      <c r="N116" s="144">
        <v>42.84</v>
      </c>
      <c r="O116" s="143">
        <v>4312</v>
      </c>
      <c r="Z116" s="13"/>
      <c r="AA116" s="13"/>
      <c r="AB116" s="22"/>
      <c r="AC116" s="150" t="str">
        <f t="shared" si="12"/>
        <v>DAL</v>
      </c>
      <c r="AD116" s="22" t="str">
        <f>VLOOKUP($AC116,デモテーブル[#All],2,FALSE)</f>
        <v>デルタ航空</v>
      </c>
      <c r="AE116" s="22" t="s">
        <v>15</v>
      </c>
      <c r="AF116" s="22">
        <f t="shared" si="13"/>
        <v>11</v>
      </c>
      <c r="AG116" s="22"/>
      <c r="AH116" s="146">
        <f t="shared" si="14"/>
        <v>43.11</v>
      </c>
      <c r="AI116" s="22"/>
      <c r="AJ116" s="146">
        <f t="shared" si="15"/>
        <v>42.84</v>
      </c>
      <c r="AK116" s="22"/>
      <c r="AL116" s="22"/>
      <c r="AM116" s="22"/>
      <c r="AN116" s="22"/>
      <c r="AO116" s="22"/>
      <c r="AP116" s="147">
        <f t="shared" si="16"/>
        <v>54296</v>
      </c>
      <c r="AQ116" s="22"/>
      <c r="AR116" s="148">
        <f t="shared" si="17"/>
        <v>4312</v>
      </c>
      <c r="AS116" s="149">
        <f t="shared" si="18"/>
        <v>8.6267605633802813E-2</v>
      </c>
      <c r="AT116" s="23"/>
      <c r="AU116" s="23"/>
      <c r="AV116" s="22" t="str">
        <f>VLOOKUP($AC116,デモテーブル[#All],3,FALSE)</f>
        <v>1株式・投信等</v>
      </c>
      <c r="AW116" s="22" t="str">
        <f>VLOOKUP($AC116,デモテーブル[#All],4,FALSE)</f>
        <v>1株式</v>
      </c>
      <c r="AX116" s="22" t="str">
        <f>VLOOKUP($AC116,デモテーブル[#All],5,FALSE)</f>
        <v>観光</v>
      </c>
      <c r="AY116" s="22" t="str">
        <f>VLOOKUP($AC116,デモテーブル[#All],6,FALSE)</f>
        <v>航空・米国</v>
      </c>
      <c r="AZ116" s="22" t="str">
        <f>VLOOKUP($AC116,デモテーブル[#All],7,FALSE)</f>
        <v>02 米ドル（円換算）</v>
      </c>
    </row>
    <row r="117" spans="2:52" x14ac:dyDescent="0.15">
      <c r="B117" s="19">
        <v>44661</v>
      </c>
      <c r="C117" s="151">
        <v>116</v>
      </c>
      <c r="D117" s="42" t="s">
        <v>146</v>
      </c>
      <c r="E117" s="124" t="s">
        <v>580</v>
      </c>
      <c r="G117" s="125" t="e">
        <f t="shared" si="11"/>
        <v>#VALUE!</v>
      </c>
      <c r="H117" s="141" t="s">
        <v>621</v>
      </c>
      <c r="I117" s="141" t="s">
        <v>615</v>
      </c>
      <c r="J117" s="141"/>
      <c r="K117" s="142"/>
      <c r="L117" s="143" t="s">
        <v>621</v>
      </c>
      <c r="M117" s="144" t="s">
        <v>615</v>
      </c>
      <c r="N117" s="144"/>
      <c r="O117" s="144"/>
      <c r="Z117" s="13"/>
      <c r="AA117" s="13"/>
      <c r="AB117" s="22"/>
      <c r="AC117" s="150" t="e">
        <f t="shared" si="12"/>
        <v>#VALUE!</v>
      </c>
      <c r="AD117" s="22" t="e">
        <f>VLOOKUP($AC117,デモテーブル[#All],2,FALSE)</f>
        <v>#VALUE!</v>
      </c>
      <c r="AE117" s="22" t="s">
        <v>15</v>
      </c>
      <c r="AF117" s="22" t="str">
        <f t="shared" si="13"/>
        <v>GLIN ヴァンエック インディア グロース ETF</v>
      </c>
      <c r="AG117" s="22"/>
      <c r="AH117" s="146" t="str">
        <f t="shared" si="14"/>
        <v xml:space="preserve">現買  現売  定期  </v>
      </c>
      <c r="AI117" s="22"/>
      <c r="AJ117" s="146">
        <f t="shared" si="15"/>
        <v>0</v>
      </c>
      <c r="AK117" s="22"/>
      <c r="AL117" s="22"/>
      <c r="AM117" s="22"/>
      <c r="AN117" s="22"/>
      <c r="AO117" s="22"/>
      <c r="AP117" s="147">
        <f t="shared" si="16"/>
        <v>0</v>
      </c>
      <c r="AQ117" s="22"/>
      <c r="AR117" s="148">
        <f t="shared" si="17"/>
        <v>0</v>
      </c>
      <c r="AS117" s="149" t="e">
        <f t="shared" si="18"/>
        <v>#DIV/0!</v>
      </c>
      <c r="AT117" s="23"/>
      <c r="AU117" s="23"/>
      <c r="AV117" s="22" t="e">
        <f>VLOOKUP($AC117,デモテーブル[#All],3,FALSE)</f>
        <v>#VALUE!</v>
      </c>
      <c r="AW117" s="22" t="e">
        <f>VLOOKUP($AC117,デモテーブル[#All],4,FALSE)</f>
        <v>#VALUE!</v>
      </c>
      <c r="AX117" s="22" t="e">
        <f>VLOOKUP($AC117,デモテーブル[#All],5,FALSE)</f>
        <v>#VALUE!</v>
      </c>
      <c r="AY117" s="22" t="e">
        <f>VLOOKUP($AC117,デモテーブル[#All],6,FALSE)</f>
        <v>#VALUE!</v>
      </c>
      <c r="AZ117" s="22" t="e">
        <f>VLOOKUP($AC117,デモテーブル[#All],7,FALSE)</f>
        <v>#VALUE!</v>
      </c>
    </row>
    <row r="118" spans="2:52" x14ac:dyDescent="0.15">
      <c r="B118" s="19">
        <v>44661</v>
      </c>
      <c r="C118" s="151">
        <v>117</v>
      </c>
      <c r="D118" s="42" t="s">
        <v>146</v>
      </c>
      <c r="E118" s="124" t="s">
        <v>580</v>
      </c>
      <c r="G118" s="125" t="str">
        <f t="shared" si="11"/>
        <v>GLIN</v>
      </c>
      <c r="H118" s="141">
        <v>19</v>
      </c>
      <c r="I118" s="141">
        <v>34.479999999999997</v>
      </c>
      <c r="J118" s="141">
        <v>38.49</v>
      </c>
      <c r="K118" s="142">
        <v>84261</v>
      </c>
      <c r="L118" s="144">
        <v>19</v>
      </c>
      <c r="M118" s="144">
        <v>34.479999999999997</v>
      </c>
      <c r="N118" s="144">
        <v>38.49</v>
      </c>
      <c r="O118" s="143">
        <v>15101</v>
      </c>
      <c r="Z118" s="13"/>
      <c r="AA118" s="13"/>
      <c r="AB118" s="22"/>
      <c r="AC118" s="150" t="str">
        <f t="shared" si="12"/>
        <v>GLIN</v>
      </c>
      <c r="AD118" s="22" t="str">
        <f>VLOOKUP($AC118,デモテーブル[#All],2,FALSE)</f>
        <v>ヴァンエック インディア グロース ETF</v>
      </c>
      <c r="AE118" s="22" t="s">
        <v>15</v>
      </c>
      <c r="AF118" s="22">
        <f t="shared" si="13"/>
        <v>19</v>
      </c>
      <c r="AG118" s="22"/>
      <c r="AH118" s="146">
        <f t="shared" si="14"/>
        <v>34.479999999999997</v>
      </c>
      <c r="AI118" s="22"/>
      <c r="AJ118" s="146">
        <f t="shared" si="15"/>
        <v>38.49</v>
      </c>
      <c r="AK118" s="22"/>
      <c r="AL118" s="22"/>
      <c r="AM118" s="22"/>
      <c r="AN118" s="22"/>
      <c r="AO118" s="22"/>
      <c r="AP118" s="147">
        <f t="shared" si="16"/>
        <v>84261</v>
      </c>
      <c r="AQ118" s="22"/>
      <c r="AR118" s="148">
        <f t="shared" si="17"/>
        <v>15101</v>
      </c>
      <c r="AS118" s="149">
        <f t="shared" si="18"/>
        <v>0.21834875650665125</v>
      </c>
      <c r="AT118" s="23"/>
      <c r="AU118" s="23"/>
      <c r="AV118" s="22" t="str">
        <f>VLOOKUP($AC118,デモテーブル[#All],3,FALSE)</f>
        <v>1株式・投信等</v>
      </c>
      <c r="AW118" s="22" t="str">
        <f>VLOOKUP($AC118,デモテーブル[#All],4,FALSE)</f>
        <v>1株式</v>
      </c>
      <c r="AX118" s="22" t="str">
        <f>VLOOKUP($AC118,デモテーブル[#All],5,FALSE)</f>
        <v>新興国</v>
      </c>
      <c r="AY118" s="22" t="str">
        <f>VLOOKUP($AC118,デモテーブル[#All],6,FALSE)</f>
        <v>インド</v>
      </c>
      <c r="AZ118" s="22" t="str">
        <f>VLOOKUP($AC118,デモテーブル[#All],7,FALSE)</f>
        <v>02 米ドル（円換算）</v>
      </c>
    </row>
    <row r="119" spans="2:52" x14ac:dyDescent="0.15">
      <c r="B119" s="19">
        <v>44661</v>
      </c>
      <c r="C119" s="151">
        <v>118</v>
      </c>
      <c r="D119" s="42" t="s">
        <v>146</v>
      </c>
      <c r="E119" s="124" t="s">
        <v>580</v>
      </c>
      <c r="G119" s="125" t="e">
        <f t="shared" si="11"/>
        <v>#VALUE!</v>
      </c>
      <c r="H119" s="141" t="s">
        <v>622</v>
      </c>
      <c r="I119" s="141" t="s">
        <v>615</v>
      </c>
      <c r="J119" s="141"/>
      <c r="K119" s="142"/>
      <c r="L119" s="143" t="s">
        <v>622</v>
      </c>
      <c r="M119" s="144" t="s">
        <v>615</v>
      </c>
      <c r="N119" s="144"/>
      <c r="O119" s="144"/>
      <c r="Z119" s="13"/>
      <c r="AA119" s="13"/>
      <c r="AB119" s="22"/>
      <c r="AC119" s="150" t="e">
        <f t="shared" si="12"/>
        <v>#VALUE!</v>
      </c>
      <c r="AD119" s="22" t="e">
        <f>VLOOKUP($AC119,デモテーブル[#All],2,FALSE)</f>
        <v>#VALUE!</v>
      </c>
      <c r="AE119" s="22" t="s">
        <v>15</v>
      </c>
      <c r="AF119" s="22" t="str">
        <f t="shared" si="13"/>
        <v>LUV サウスウエスト エアラインズ</v>
      </c>
      <c r="AG119" s="22"/>
      <c r="AH119" s="146" t="str">
        <f t="shared" si="14"/>
        <v xml:space="preserve">現買  現売  定期  </v>
      </c>
      <c r="AI119" s="22"/>
      <c r="AJ119" s="146">
        <f t="shared" si="15"/>
        <v>0</v>
      </c>
      <c r="AK119" s="22"/>
      <c r="AL119" s="22"/>
      <c r="AM119" s="22"/>
      <c r="AN119" s="22"/>
      <c r="AO119" s="22"/>
      <c r="AP119" s="147">
        <f t="shared" si="16"/>
        <v>0</v>
      </c>
      <c r="AQ119" s="22"/>
      <c r="AR119" s="148">
        <f t="shared" si="17"/>
        <v>0</v>
      </c>
      <c r="AS119" s="149" t="e">
        <f t="shared" si="18"/>
        <v>#DIV/0!</v>
      </c>
      <c r="AT119" s="23"/>
      <c r="AU119" s="23"/>
      <c r="AV119" s="22" t="e">
        <f>VLOOKUP($AC119,デモテーブル[#All],3,FALSE)</f>
        <v>#VALUE!</v>
      </c>
      <c r="AW119" s="22" t="e">
        <f>VLOOKUP($AC119,デモテーブル[#All],4,FALSE)</f>
        <v>#VALUE!</v>
      </c>
      <c r="AX119" s="22" t="e">
        <f>VLOOKUP($AC119,デモテーブル[#All],5,FALSE)</f>
        <v>#VALUE!</v>
      </c>
      <c r="AY119" s="22" t="e">
        <f>VLOOKUP($AC119,デモテーブル[#All],6,FALSE)</f>
        <v>#VALUE!</v>
      </c>
      <c r="AZ119" s="22" t="e">
        <f>VLOOKUP($AC119,デモテーブル[#All],7,FALSE)</f>
        <v>#VALUE!</v>
      </c>
    </row>
    <row r="120" spans="2:52" x14ac:dyDescent="0.15">
      <c r="B120" s="19">
        <v>44661</v>
      </c>
      <c r="C120" s="151">
        <v>119</v>
      </c>
      <c r="D120" s="42" t="s">
        <v>146</v>
      </c>
      <c r="E120" s="124" t="s">
        <v>580</v>
      </c>
      <c r="G120" s="125" t="str">
        <f t="shared" si="11"/>
        <v>LUV</v>
      </c>
      <c r="H120" s="141">
        <v>9</v>
      </c>
      <c r="I120" s="141">
        <v>52.02</v>
      </c>
      <c r="J120" s="141">
        <v>45.98</v>
      </c>
      <c r="K120" s="142">
        <v>47680</v>
      </c>
      <c r="L120" s="144">
        <v>9</v>
      </c>
      <c r="M120" s="144">
        <v>52.02</v>
      </c>
      <c r="N120" s="144">
        <v>45.98</v>
      </c>
      <c r="O120" s="143">
        <v>-1667</v>
      </c>
      <c r="Z120" s="13"/>
      <c r="AA120" s="13"/>
      <c r="AB120" s="22"/>
      <c r="AC120" s="150" t="str">
        <f t="shared" si="12"/>
        <v>LUV</v>
      </c>
      <c r="AD120" s="22" t="str">
        <f>VLOOKUP($AC120,デモテーブル[#All],2,FALSE)</f>
        <v>サウスウエスト・エアライン</v>
      </c>
      <c r="AE120" s="22" t="s">
        <v>15</v>
      </c>
      <c r="AF120" s="22">
        <f t="shared" si="13"/>
        <v>9</v>
      </c>
      <c r="AG120" s="22"/>
      <c r="AH120" s="146">
        <f t="shared" si="14"/>
        <v>52.02</v>
      </c>
      <c r="AI120" s="22"/>
      <c r="AJ120" s="146">
        <f t="shared" si="15"/>
        <v>45.98</v>
      </c>
      <c r="AK120" s="22"/>
      <c r="AL120" s="22"/>
      <c r="AM120" s="22"/>
      <c r="AN120" s="22"/>
      <c r="AO120" s="22"/>
      <c r="AP120" s="147">
        <f t="shared" si="16"/>
        <v>47680</v>
      </c>
      <c r="AQ120" s="22"/>
      <c r="AR120" s="148">
        <f t="shared" si="17"/>
        <v>-1667</v>
      </c>
      <c r="AS120" s="149">
        <f t="shared" si="18"/>
        <v>-3.3781182240055121E-2</v>
      </c>
      <c r="AT120" s="23"/>
      <c r="AU120" s="23"/>
      <c r="AV120" s="22" t="str">
        <f>VLOOKUP($AC120,デモテーブル[#All],3,FALSE)</f>
        <v>1株式・投信等</v>
      </c>
      <c r="AW120" s="22" t="str">
        <f>VLOOKUP($AC120,デモテーブル[#All],4,FALSE)</f>
        <v>1株式</v>
      </c>
      <c r="AX120" s="22" t="str">
        <f>VLOOKUP($AC120,デモテーブル[#All],5,FALSE)</f>
        <v>観光</v>
      </c>
      <c r="AY120" s="22" t="str">
        <f>VLOOKUP($AC120,デモテーブル[#All],6,FALSE)</f>
        <v>航空・米国</v>
      </c>
      <c r="AZ120" s="22" t="str">
        <f>VLOOKUP($AC120,デモテーブル[#All],7,FALSE)</f>
        <v>02 米ドル（円換算）</v>
      </c>
    </row>
    <row r="121" spans="2:52" x14ac:dyDescent="0.15">
      <c r="B121" s="19">
        <v>44661</v>
      </c>
      <c r="C121" s="151">
        <v>120</v>
      </c>
      <c r="D121" s="42" t="s">
        <v>146</v>
      </c>
      <c r="E121" s="124" t="s">
        <v>580</v>
      </c>
      <c r="G121" s="125" t="e">
        <f t="shared" si="11"/>
        <v>#VALUE!</v>
      </c>
      <c r="H121" s="141" t="s">
        <v>623</v>
      </c>
      <c r="I121" s="141" t="s">
        <v>615</v>
      </c>
      <c r="J121" s="141"/>
      <c r="K121" s="142"/>
      <c r="L121" s="143" t="s">
        <v>623</v>
      </c>
      <c r="M121" s="144" t="s">
        <v>615</v>
      </c>
      <c r="N121" s="144"/>
      <c r="O121" s="144"/>
      <c r="Z121" s="13"/>
      <c r="AA121" s="13"/>
      <c r="AB121" s="22"/>
      <c r="AC121" s="150" t="e">
        <f t="shared" si="12"/>
        <v>#VALUE!</v>
      </c>
      <c r="AD121" s="22" t="e">
        <f>VLOOKUP($AC121,デモテーブル[#All],2,FALSE)</f>
        <v>#VALUE!</v>
      </c>
      <c r="AE121" s="22" t="s">
        <v>15</v>
      </c>
      <c r="AF121" s="22" t="str">
        <f t="shared" si="13"/>
        <v>NCLH ノルウェージャン クルーズ ライン</v>
      </c>
      <c r="AG121" s="22"/>
      <c r="AH121" s="146" t="str">
        <f t="shared" si="14"/>
        <v xml:space="preserve">現買  現売  定期  </v>
      </c>
      <c r="AI121" s="22"/>
      <c r="AJ121" s="146">
        <f t="shared" si="15"/>
        <v>0</v>
      </c>
      <c r="AK121" s="22"/>
      <c r="AL121" s="22"/>
      <c r="AM121" s="22"/>
      <c r="AN121" s="22"/>
      <c r="AO121" s="22"/>
      <c r="AP121" s="147">
        <f t="shared" si="16"/>
        <v>0</v>
      </c>
      <c r="AQ121" s="22"/>
      <c r="AR121" s="148">
        <f t="shared" si="17"/>
        <v>0</v>
      </c>
      <c r="AS121" s="149" t="e">
        <f t="shared" si="18"/>
        <v>#DIV/0!</v>
      </c>
      <c r="AT121" s="23"/>
      <c r="AU121" s="23"/>
      <c r="AV121" s="22" t="e">
        <f>VLOOKUP($AC121,デモテーブル[#All],3,FALSE)</f>
        <v>#VALUE!</v>
      </c>
      <c r="AW121" s="22" t="e">
        <f>VLOOKUP($AC121,デモテーブル[#All],4,FALSE)</f>
        <v>#VALUE!</v>
      </c>
      <c r="AX121" s="22" t="e">
        <f>VLOOKUP($AC121,デモテーブル[#All],5,FALSE)</f>
        <v>#VALUE!</v>
      </c>
      <c r="AY121" s="22" t="e">
        <f>VLOOKUP($AC121,デモテーブル[#All],6,FALSE)</f>
        <v>#VALUE!</v>
      </c>
      <c r="AZ121" s="22" t="e">
        <f>VLOOKUP($AC121,デモテーブル[#All],7,FALSE)</f>
        <v>#VALUE!</v>
      </c>
    </row>
    <row r="122" spans="2:52" x14ac:dyDescent="0.15">
      <c r="B122" s="19">
        <v>44661</v>
      </c>
      <c r="C122" s="151">
        <v>121</v>
      </c>
      <c r="D122" s="42" t="s">
        <v>146</v>
      </c>
      <c r="E122" s="124" t="s">
        <v>580</v>
      </c>
      <c r="G122" s="125" t="str">
        <f t="shared" si="11"/>
        <v>NCLH</v>
      </c>
      <c r="H122" s="141">
        <v>19</v>
      </c>
      <c r="I122" s="141">
        <v>25.06</v>
      </c>
      <c r="J122" s="141">
        <v>21.2</v>
      </c>
      <c r="K122" s="142">
        <v>46410</v>
      </c>
      <c r="L122" s="144">
        <v>19</v>
      </c>
      <c r="M122" s="144">
        <v>25.06</v>
      </c>
      <c r="N122" s="144">
        <v>21.2</v>
      </c>
      <c r="O122" s="143">
        <v>-3769</v>
      </c>
      <c r="Z122" s="13"/>
      <c r="AA122" s="13"/>
      <c r="AB122" s="22"/>
      <c r="AC122" s="150" t="str">
        <f t="shared" si="12"/>
        <v>NCLH</v>
      </c>
      <c r="AD122" s="22" t="str">
        <f>VLOOKUP($AC122,デモテーブル[#All],2,FALSE)</f>
        <v>ノルウェージャン・クルーズ・ライン</v>
      </c>
      <c r="AE122" s="22" t="s">
        <v>15</v>
      </c>
      <c r="AF122" s="22">
        <f t="shared" si="13"/>
        <v>19</v>
      </c>
      <c r="AG122" s="22"/>
      <c r="AH122" s="146">
        <f t="shared" si="14"/>
        <v>25.06</v>
      </c>
      <c r="AI122" s="22"/>
      <c r="AJ122" s="146">
        <f t="shared" si="15"/>
        <v>21.2</v>
      </c>
      <c r="AK122" s="22"/>
      <c r="AL122" s="22"/>
      <c r="AM122" s="22"/>
      <c r="AN122" s="22"/>
      <c r="AO122" s="22"/>
      <c r="AP122" s="147">
        <f t="shared" si="16"/>
        <v>46410</v>
      </c>
      <c r="AQ122" s="22"/>
      <c r="AR122" s="148">
        <f t="shared" si="17"/>
        <v>-3769</v>
      </c>
      <c r="AS122" s="149">
        <f t="shared" si="18"/>
        <v>-7.5111102253930931E-2</v>
      </c>
      <c r="AT122" s="23"/>
      <c r="AU122" s="23"/>
      <c r="AV122" s="22" t="str">
        <f>VLOOKUP($AC122,デモテーブル[#All],3,FALSE)</f>
        <v>1株式・投信等</v>
      </c>
      <c r="AW122" s="22" t="str">
        <f>VLOOKUP($AC122,デモテーブル[#All],4,FALSE)</f>
        <v>1株式</v>
      </c>
      <c r="AX122" s="22" t="str">
        <f>VLOOKUP($AC122,デモテーブル[#All],5,FALSE)</f>
        <v>観光</v>
      </c>
      <c r="AY122" s="22" t="str">
        <f>VLOOKUP($AC122,デモテーブル[#All],6,FALSE)</f>
        <v>船・米国</v>
      </c>
      <c r="AZ122" s="22" t="str">
        <f>VLOOKUP($AC122,デモテーブル[#All],7,FALSE)</f>
        <v>02 米ドル（円換算）</v>
      </c>
    </row>
    <row r="123" spans="2:52" x14ac:dyDescent="0.15">
      <c r="B123" s="19">
        <v>44661</v>
      </c>
      <c r="C123" s="151">
        <v>122</v>
      </c>
      <c r="D123" s="42" t="s">
        <v>146</v>
      </c>
      <c r="E123" s="124" t="s">
        <v>580</v>
      </c>
      <c r="G123" s="125" t="e">
        <f t="shared" si="11"/>
        <v>#VALUE!</v>
      </c>
      <c r="H123" s="141" t="s">
        <v>624</v>
      </c>
      <c r="I123" s="141" t="s">
        <v>615</v>
      </c>
      <c r="J123" s="141"/>
      <c r="K123" s="142"/>
      <c r="L123" s="143" t="s">
        <v>624</v>
      </c>
      <c r="M123" s="144" t="s">
        <v>615</v>
      </c>
      <c r="N123" s="144"/>
      <c r="O123" s="144"/>
      <c r="Z123" s="13"/>
      <c r="AA123" s="13"/>
      <c r="AB123" s="22"/>
      <c r="AC123" s="150" t="e">
        <f t="shared" si="12"/>
        <v>#VALUE!</v>
      </c>
      <c r="AD123" s="22" t="e">
        <f>VLOOKUP($AC123,デモテーブル[#All],2,FALSE)</f>
        <v>#VALUE!</v>
      </c>
      <c r="AE123" s="22" t="s">
        <v>15</v>
      </c>
      <c r="AF123" s="22" t="str">
        <f t="shared" si="13"/>
        <v>QQQ インベスコ QQQ トラスト シリーズ1 ET</v>
      </c>
      <c r="AG123" s="22"/>
      <c r="AH123" s="146" t="str">
        <f t="shared" si="14"/>
        <v xml:space="preserve">現買  現売  定期  </v>
      </c>
      <c r="AI123" s="22"/>
      <c r="AJ123" s="146">
        <f t="shared" si="15"/>
        <v>0</v>
      </c>
      <c r="AK123" s="22"/>
      <c r="AL123" s="22"/>
      <c r="AM123" s="22"/>
      <c r="AN123" s="22"/>
      <c r="AO123" s="22"/>
      <c r="AP123" s="147">
        <f t="shared" si="16"/>
        <v>0</v>
      </c>
      <c r="AQ123" s="22"/>
      <c r="AR123" s="148">
        <f t="shared" si="17"/>
        <v>0</v>
      </c>
      <c r="AS123" s="149" t="e">
        <f t="shared" si="18"/>
        <v>#DIV/0!</v>
      </c>
      <c r="AT123" s="23"/>
      <c r="AU123" s="23"/>
      <c r="AV123" s="22" t="e">
        <f>VLOOKUP($AC123,デモテーブル[#All],3,FALSE)</f>
        <v>#VALUE!</v>
      </c>
      <c r="AW123" s="22" t="e">
        <f>VLOOKUP($AC123,デモテーブル[#All],4,FALSE)</f>
        <v>#VALUE!</v>
      </c>
      <c r="AX123" s="22" t="e">
        <f>VLOOKUP($AC123,デモテーブル[#All],5,FALSE)</f>
        <v>#VALUE!</v>
      </c>
      <c r="AY123" s="22" t="e">
        <f>VLOOKUP($AC123,デモテーブル[#All],6,FALSE)</f>
        <v>#VALUE!</v>
      </c>
      <c r="AZ123" s="22" t="e">
        <f>VLOOKUP($AC123,デモテーブル[#All],7,FALSE)</f>
        <v>#VALUE!</v>
      </c>
    </row>
    <row r="124" spans="2:52" x14ac:dyDescent="0.15">
      <c r="B124" s="19">
        <v>44661</v>
      </c>
      <c r="C124" s="151">
        <v>123</v>
      </c>
      <c r="D124" s="42" t="s">
        <v>146</v>
      </c>
      <c r="E124" s="124" t="s">
        <v>580</v>
      </c>
      <c r="G124" s="125" t="str">
        <f t="shared" si="11"/>
        <v>QQQ</v>
      </c>
      <c r="H124" s="141">
        <v>2</v>
      </c>
      <c r="I124" s="141">
        <v>313.27999999999997</v>
      </c>
      <c r="J124" s="141">
        <v>341.51</v>
      </c>
      <c r="K124" s="142">
        <v>78697</v>
      </c>
      <c r="L124" s="144">
        <v>2</v>
      </c>
      <c r="M124" s="144">
        <v>313.27999999999997</v>
      </c>
      <c r="N124" s="144">
        <v>341.51</v>
      </c>
      <c r="O124" s="143">
        <v>10559</v>
      </c>
      <c r="Z124" s="13"/>
      <c r="AA124" s="13"/>
      <c r="AB124" s="22"/>
      <c r="AC124" s="150" t="str">
        <f t="shared" si="12"/>
        <v>QQQ</v>
      </c>
      <c r="AD124" s="22" t="str">
        <f>VLOOKUP($AC124,デモテーブル[#All],2,FALSE)</f>
        <v>インベスコ QQQ トラスト シリーズ</v>
      </c>
      <c r="AE124" s="22" t="s">
        <v>15</v>
      </c>
      <c r="AF124" s="22">
        <f t="shared" si="13"/>
        <v>2</v>
      </c>
      <c r="AG124" s="22"/>
      <c r="AH124" s="146">
        <f t="shared" si="14"/>
        <v>313.27999999999997</v>
      </c>
      <c r="AI124" s="22"/>
      <c r="AJ124" s="146">
        <f t="shared" si="15"/>
        <v>341.51</v>
      </c>
      <c r="AK124" s="22"/>
      <c r="AL124" s="22"/>
      <c r="AM124" s="22"/>
      <c r="AN124" s="22"/>
      <c r="AO124" s="22"/>
      <c r="AP124" s="147">
        <f t="shared" si="16"/>
        <v>78697</v>
      </c>
      <c r="AQ124" s="22"/>
      <c r="AR124" s="148">
        <f t="shared" si="17"/>
        <v>10559</v>
      </c>
      <c r="AS124" s="149">
        <f t="shared" si="18"/>
        <v>0.15496492412457072</v>
      </c>
      <c r="AT124" s="23"/>
      <c r="AU124" s="23"/>
      <c r="AV124" s="22" t="str">
        <f>VLOOKUP($AC124,デモテーブル[#All],3,FALSE)</f>
        <v>1株式・投信等</v>
      </c>
      <c r="AW124" s="22" t="str">
        <f>VLOOKUP($AC124,デモテーブル[#All],4,FALSE)</f>
        <v>1株式</v>
      </c>
      <c r="AX124" s="22" t="str">
        <f>VLOOKUP($AC124,デモテーブル[#All],5,FALSE)</f>
        <v>指数</v>
      </c>
      <c r="AY124" s="22" t="str">
        <f>VLOOKUP($AC124,デモテーブル[#All],6,FALSE)</f>
        <v>ナスダック指数</v>
      </c>
      <c r="AZ124" s="22" t="str">
        <f>VLOOKUP($AC124,デモテーブル[#All],7,FALSE)</f>
        <v>02 米ドル（円換算）</v>
      </c>
    </row>
    <row r="125" spans="2:52" x14ac:dyDescent="0.15">
      <c r="B125" s="19">
        <v>44661</v>
      </c>
      <c r="C125" s="151">
        <v>124</v>
      </c>
      <c r="D125" s="42" t="s">
        <v>146</v>
      </c>
      <c r="E125" s="124" t="s">
        <v>580</v>
      </c>
      <c r="G125" s="125" t="e">
        <f t="shared" si="11"/>
        <v>#VALUE!</v>
      </c>
      <c r="H125" s="141" t="s">
        <v>625</v>
      </c>
      <c r="I125" s="141" t="s">
        <v>615</v>
      </c>
      <c r="J125" s="141"/>
      <c r="K125" s="142"/>
      <c r="L125" s="143" t="s">
        <v>625</v>
      </c>
      <c r="M125" s="144" t="s">
        <v>615</v>
      </c>
      <c r="N125" s="144"/>
      <c r="O125" s="144"/>
      <c r="Z125" s="13"/>
      <c r="AA125" s="13"/>
      <c r="AB125" s="22"/>
      <c r="AC125" s="150" t="e">
        <f t="shared" si="12"/>
        <v>#VALUE!</v>
      </c>
      <c r="AD125" s="22" t="e">
        <f>VLOOKUP($AC125,デモテーブル[#All],2,FALSE)</f>
        <v>#VALUE!</v>
      </c>
      <c r="AE125" s="22" t="s">
        <v>15</v>
      </c>
      <c r="AF125" s="22" t="str">
        <f t="shared" si="13"/>
        <v>RCL ロイヤル カリビアン クルーズ</v>
      </c>
      <c r="AG125" s="22"/>
      <c r="AH125" s="146" t="str">
        <f t="shared" si="14"/>
        <v xml:space="preserve">現買  現売  定期  </v>
      </c>
      <c r="AI125" s="22"/>
      <c r="AJ125" s="146">
        <f t="shared" si="15"/>
        <v>0</v>
      </c>
      <c r="AK125" s="22"/>
      <c r="AL125" s="22"/>
      <c r="AM125" s="22"/>
      <c r="AN125" s="22"/>
      <c r="AO125" s="22"/>
      <c r="AP125" s="147">
        <f t="shared" si="16"/>
        <v>0</v>
      </c>
      <c r="AQ125" s="22"/>
      <c r="AR125" s="148">
        <f t="shared" si="17"/>
        <v>0</v>
      </c>
      <c r="AS125" s="149" t="e">
        <f t="shared" si="18"/>
        <v>#DIV/0!</v>
      </c>
      <c r="AT125" s="23"/>
      <c r="AU125" s="23"/>
      <c r="AV125" s="22" t="e">
        <f>VLOOKUP($AC125,デモテーブル[#All],3,FALSE)</f>
        <v>#VALUE!</v>
      </c>
      <c r="AW125" s="22" t="e">
        <f>VLOOKUP($AC125,デモテーブル[#All],4,FALSE)</f>
        <v>#VALUE!</v>
      </c>
      <c r="AX125" s="22" t="e">
        <f>VLOOKUP($AC125,デモテーブル[#All],5,FALSE)</f>
        <v>#VALUE!</v>
      </c>
      <c r="AY125" s="22" t="e">
        <f>VLOOKUP($AC125,デモテーブル[#All],6,FALSE)</f>
        <v>#VALUE!</v>
      </c>
      <c r="AZ125" s="22" t="e">
        <f>VLOOKUP($AC125,デモテーブル[#All],7,FALSE)</f>
        <v>#VALUE!</v>
      </c>
    </row>
    <row r="126" spans="2:52" x14ac:dyDescent="0.15">
      <c r="B126" s="19">
        <v>44661</v>
      </c>
      <c r="C126" s="151">
        <v>125</v>
      </c>
      <c r="D126" s="42" t="s">
        <v>146</v>
      </c>
      <c r="E126" s="124" t="s">
        <v>580</v>
      </c>
      <c r="G126" s="125" t="str">
        <f t="shared" ref="G126:G161" si="19">LEFT(H125, FIND(" ", H125) - 1 )</f>
        <v>RCL</v>
      </c>
      <c r="H126" s="141">
        <v>7</v>
      </c>
      <c r="I126" s="141">
        <v>71.55</v>
      </c>
      <c r="J126" s="141">
        <v>83.69</v>
      </c>
      <c r="K126" s="142">
        <v>67499</v>
      </c>
      <c r="L126" s="144">
        <v>7</v>
      </c>
      <c r="M126" s="144">
        <v>71.55</v>
      </c>
      <c r="N126" s="144">
        <v>83.69</v>
      </c>
      <c r="O126" s="143">
        <v>14712</v>
      </c>
      <c r="Z126" s="13"/>
      <c r="AA126" s="13"/>
      <c r="AB126" s="22"/>
      <c r="AC126" s="150" t="str">
        <f t="shared" ref="AC126:AC161" si="20">G126</f>
        <v>RCL</v>
      </c>
      <c r="AD126" s="22" t="str">
        <f>VLOOKUP($AC126,デモテーブル[#All],2,FALSE)</f>
        <v>ロイヤル・カリビアン・グループ</v>
      </c>
      <c r="AE126" s="22" t="s">
        <v>15</v>
      </c>
      <c r="AF126" s="22">
        <f t="shared" ref="AF126:AF161" si="21">H126</f>
        <v>7</v>
      </c>
      <c r="AG126" s="22"/>
      <c r="AH126" s="146">
        <f t="shared" ref="AH126:AH161" si="22">I126</f>
        <v>71.55</v>
      </c>
      <c r="AI126" s="22"/>
      <c r="AJ126" s="146">
        <f t="shared" ref="AJ126:AJ161" si="23">J126</f>
        <v>83.69</v>
      </c>
      <c r="AK126" s="22"/>
      <c r="AL126" s="22"/>
      <c r="AM126" s="22"/>
      <c r="AN126" s="22"/>
      <c r="AO126" s="22"/>
      <c r="AP126" s="147">
        <f t="shared" ref="AP126:AP161" si="24">K126</f>
        <v>67499</v>
      </c>
      <c r="AQ126" s="22"/>
      <c r="AR126" s="148">
        <f t="shared" ref="AR126:AR161" si="25">O126</f>
        <v>14712</v>
      </c>
      <c r="AS126" s="149">
        <f t="shared" si="18"/>
        <v>0.27870498418171141</v>
      </c>
      <c r="AT126" s="23"/>
      <c r="AU126" s="23"/>
      <c r="AV126" s="22" t="str">
        <f>VLOOKUP($AC126,デモテーブル[#All],3,FALSE)</f>
        <v>1株式・投信等</v>
      </c>
      <c r="AW126" s="22" t="str">
        <f>VLOOKUP($AC126,デモテーブル[#All],4,FALSE)</f>
        <v>1株式</v>
      </c>
      <c r="AX126" s="22" t="str">
        <f>VLOOKUP($AC126,デモテーブル[#All],5,FALSE)</f>
        <v>観光</v>
      </c>
      <c r="AY126" s="22" t="str">
        <f>VLOOKUP($AC126,デモテーブル[#All],6,FALSE)</f>
        <v>船・米国</v>
      </c>
      <c r="AZ126" s="22" t="str">
        <f>VLOOKUP($AC126,デモテーブル[#All],7,FALSE)</f>
        <v>02 米ドル（円換算）</v>
      </c>
    </row>
    <row r="127" spans="2:52" x14ac:dyDescent="0.15">
      <c r="B127" s="19">
        <v>44661</v>
      </c>
      <c r="C127" s="151">
        <v>126</v>
      </c>
      <c r="D127" s="42" t="s">
        <v>146</v>
      </c>
      <c r="E127" s="124" t="s">
        <v>580</v>
      </c>
      <c r="G127" s="125" t="e">
        <f t="shared" si="19"/>
        <v>#VALUE!</v>
      </c>
      <c r="H127" s="141" t="s">
        <v>626</v>
      </c>
      <c r="I127" s="141" t="s">
        <v>615</v>
      </c>
      <c r="J127" s="141"/>
      <c r="K127" s="142"/>
      <c r="L127" s="143" t="s">
        <v>626</v>
      </c>
      <c r="M127" s="144" t="s">
        <v>615</v>
      </c>
      <c r="N127" s="144"/>
      <c r="O127" s="144"/>
      <c r="Z127" s="13"/>
      <c r="AA127" s="13"/>
      <c r="AB127" s="22"/>
      <c r="AC127" s="150" t="e">
        <f t="shared" si="20"/>
        <v>#VALUE!</v>
      </c>
      <c r="AD127" s="22" t="e">
        <f>VLOOKUP($AC127,デモテーブル[#All],2,FALSE)</f>
        <v>#VALUE!</v>
      </c>
      <c r="AE127" s="22" t="s">
        <v>15</v>
      </c>
      <c r="AF127" s="22" t="str">
        <f t="shared" si="21"/>
        <v>UAL ユナイテッド エアラインズ</v>
      </c>
      <c r="AG127" s="22"/>
      <c r="AH127" s="146" t="str">
        <f t="shared" si="22"/>
        <v xml:space="preserve">現買  現売  定期  </v>
      </c>
      <c r="AI127" s="22"/>
      <c r="AJ127" s="146">
        <f t="shared" si="23"/>
        <v>0</v>
      </c>
      <c r="AK127" s="22"/>
      <c r="AL127" s="22"/>
      <c r="AM127" s="22"/>
      <c r="AN127" s="22"/>
      <c r="AO127" s="22"/>
      <c r="AP127" s="147">
        <f t="shared" si="24"/>
        <v>0</v>
      </c>
      <c r="AQ127" s="22"/>
      <c r="AR127" s="148">
        <f t="shared" si="25"/>
        <v>0</v>
      </c>
      <c r="AS127" s="149" t="e">
        <f t="shared" ref="AS127:AS161" si="26">AR127/(AP127-AR127)</f>
        <v>#DIV/0!</v>
      </c>
      <c r="AT127" s="23"/>
      <c r="AU127" s="23"/>
      <c r="AV127" s="22" t="e">
        <f>VLOOKUP($AC127,デモテーブル[#All],3,FALSE)</f>
        <v>#VALUE!</v>
      </c>
      <c r="AW127" s="22" t="e">
        <f>VLOOKUP($AC127,デモテーブル[#All],4,FALSE)</f>
        <v>#VALUE!</v>
      </c>
      <c r="AX127" s="22" t="e">
        <f>VLOOKUP($AC127,デモテーブル[#All],5,FALSE)</f>
        <v>#VALUE!</v>
      </c>
      <c r="AY127" s="22" t="e">
        <f>VLOOKUP($AC127,デモテーブル[#All],6,FALSE)</f>
        <v>#VALUE!</v>
      </c>
      <c r="AZ127" s="22" t="e">
        <f>VLOOKUP($AC127,デモテーブル[#All],7,FALSE)</f>
        <v>#VALUE!</v>
      </c>
    </row>
    <row r="128" spans="2:52" x14ac:dyDescent="0.15">
      <c r="B128" s="19">
        <v>44661</v>
      </c>
      <c r="C128" s="151">
        <v>127</v>
      </c>
      <c r="D128" s="42" t="s">
        <v>146</v>
      </c>
      <c r="E128" s="124" t="s">
        <v>580</v>
      </c>
      <c r="G128" s="125" t="str">
        <f t="shared" si="19"/>
        <v>UAL</v>
      </c>
      <c r="H128" s="141">
        <v>11</v>
      </c>
      <c r="I128" s="141">
        <v>44.38</v>
      </c>
      <c r="J128" s="141">
        <v>47.43</v>
      </c>
      <c r="K128" s="142">
        <v>60113</v>
      </c>
      <c r="L128" s="144">
        <v>11</v>
      </c>
      <c r="M128" s="144">
        <v>44.38</v>
      </c>
      <c r="N128" s="144">
        <v>47.43</v>
      </c>
      <c r="O128" s="143">
        <v>8655</v>
      </c>
      <c r="Z128" s="13"/>
      <c r="AA128" s="13"/>
      <c r="AB128" s="22"/>
      <c r="AC128" s="150" t="str">
        <f t="shared" si="20"/>
        <v>UAL</v>
      </c>
      <c r="AD128" s="22" t="str">
        <f>VLOOKUP($AC128,デモテーブル[#All],2,FALSE)</f>
        <v>ユナイテッド・エアラインズ・ホールディングス</v>
      </c>
      <c r="AE128" s="22" t="s">
        <v>15</v>
      </c>
      <c r="AF128" s="22">
        <f t="shared" si="21"/>
        <v>11</v>
      </c>
      <c r="AG128" s="22"/>
      <c r="AH128" s="146">
        <f t="shared" si="22"/>
        <v>44.38</v>
      </c>
      <c r="AI128" s="22"/>
      <c r="AJ128" s="146">
        <f t="shared" si="23"/>
        <v>47.43</v>
      </c>
      <c r="AK128" s="22"/>
      <c r="AL128" s="22"/>
      <c r="AM128" s="22"/>
      <c r="AN128" s="22"/>
      <c r="AO128" s="22"/>
      <c r="AP128" s="147">
        <f t="shared" si="24"/>
        <v>60113</v>
      </c>
      <c r="AQ128" s="22"/>
      <c r="AR128" s="148">
        <f t="shared" si="25"/>
        <v>8655</v>
      </c>
      <c r="AS128" s="149">
        <f t="shared" si="26"/>
        <v>0.16819542150880329</v>
      </c>
      <c r="AT128" s="23"/>
      <c r="AU128" s="23"/>
      <c r="AV128" s="22" t="str">
        <f>VLOOKUP($AC128,デモテーブル[#All],3,FALSE)</f>
        <v>1株式・投信等</v>
      </c>
      <c r="AW128" s="22" t="str">
        <f>VLOOKUP($AC128,デモテーブル[#All],4,FALSE)</f>
        <v>1株式</v>
      </c>
      <c r="AX128" s="22" t="str">
        <f>VLOOKUP($AC128,デモテーブル[#All],5,FALSE)</f>
        <v>観光</v>
      </c>
      <c r="AY128" s="22" t="str">
        <f>VLOOKUP($AC128,デモテーブル[#All],6,FALSE)</f>
        <v>航空・米国</v>
      </c>
      <c r="AZ128" s="22" t="str">
        <f>VLOOKUP($AC128,デモテーブル[#All],7,FALSE)</f>
        <v>02 米ドル（円換算）</v>
      </c>
    </row>
    <row r="129" spans="2:52" x14ac:dyDescent="0.15">
      <c r="B129" s="19">
        <v>44661</v>
      </c>
      <c r="C129" s="151">
        <v>128</v>
      </c>
      <c r="D129" s="42" t="s">
        <v>146</v>
      </c>
      <c r="E129" s="124" t="s">
        <v>580</v>
      </c>
      <c r="G129" s="125" t="e">
        <f t="shared" si="19"/>
        <v>#VALUE!</v>
      </c>
      <c r="H129" s="141"/>
      <c r="I129" s="141"/>
      <c r="J129" s="141"/>
      <c r="K129" s="142"/>
      <c r="L129" s="143"/>
      <c r="M129" s="144"/>
      <c r="N129" s="144"/>
      <c r="O129" s="144"/>
      <c r="Z129" s="13"/>
      <c r="AA129" s="13"/>
      <c r="AB129" s="22"/>
      <c r="AC129" s="150" t="e">
        <f t="shared" si="20"/>
        <v>#VALUE!</v>
      </c>
      <c r="AD129" s="22" t="e">
        <f>VLOOKUP($AC129,デモテーブル[#All],2,FALSE)</f>
        <v>#VALUE!</v>
      </c>
      <c r="AE129" s="22" t="s">
        <v>15</v>
      </c>
      <c r="AF129" s="22">
        <f t="shared" si="21"/>
        <v>0</v>
      </c>
      <c r="AG129" s="22"/>
      <c r="AH129" s="146">
        <f t="shared" si="22"/>
        <v>0</v>
      </c>
      <c r="AI129" s="22"/>
      <c r="AJ129" s="146">
        <f t="shared" si="23"/>
        <v>0</v>
      </c>
      <c r="AK129" s="22"/>
      <c r="AL129" s="22"/>
      <c r="AM129" s="22"/>
      <c r="AN129" s="22"/>
      <c r="AO129" s="22"/>
      <c r="AP129" s="147">
        <f t="shared" si="24"/>
        <v>0</v>
      </c>
      <c r="AQ129" s="22"/>
      <c r="AR129" s="148">
        <f t="shared" si="25"/>
        <v>0</v>
      </c>
      <c r="AS129" s="149" t="e">
        <f t="shared" si="26"/>
        <v>#DIV/0!</v>
      </c>
      <c r="AT129" s="23"/>
      <c r="AU129" s="23"/>
      <c r="AV129" s="22" t="e">
        <f>VLOOKUP($AC129,デモテーブル[#All],3,FALSE)</f>
        <v>#VALUE!</v>
      </c>
      <c r="AW129" s="22" t="e">
        <f>VLOOKUP($AC129,デモテーブル[#All],4,FALSE)</f>
        <v>#VALUE!</v>
      </c>
      <c r="AX129" s="22" t="e">
        <f>VLOOKUP($AC129,デモテーブル[#All],5,FALSE)</f>
        <v>#VALUE!</v>
      </c>
      <c r="AY129" s="22" t="e">
        <f>VLOOKUP($AC129,デモテーブル[#All],6,FALSE)</f>
        <v>#VALUE!</v>
      </c>
      <c r="AZ129" s="22" t="e">
        <f>VLOOKUP($AC129,デモテーブル[#All],7,FALSE)</f>
        <v>#VALUE!</v>
      </c>
    </row>
    <row r="130" spans="2:52" x14ac:dyDescent="0.15">
      <c r="B130" s="19">
        <v>44661</v>
      </c>
      <c r="C130" s="151">
        <v>129</v>
      </c>
      <c r="D130" s="42" t="s">
        <v>146</v>
      </c>
      <c r="E130" s="124" t="s">
        <v>580</v>
      </c>
      <c r="G130" s="125" t="e">
        <f t="shared" si="19"/>
        <v>#VALUE!</v>
      </c>
      <c r="H130" s="141"/>
      <c r="I130" s="141"/>
      <c r="J130" s="141"/>
      <c r="K130" s="142"/>
      <c r="L130" s="144"/>
      <c r="M130" s="144"/>
      <c r="N130" s="144"/>
      <c r="O130" s="143"/>
      <c r="Z130" s="13"/>
      <c r="AA130" s="13"/>
      <c r="AB130" s="22"/>
      <c r="AC130" s="150" t="e">
        <f t="shared" si="20"/>
        <v>#VALUE!</v>
      </c>
      <c r="AD130" s="22" t="e">
        <f>VLOOKUP($AC130,デモテーブル[#All],2,FALSE)</f>
        <v>#VALUE!</v>
      </c>
      <c r="AE130" s="22" t="s">
        <v>15</v>
      </c>
      <c r="AF130" s="22">
        <f t="shared" si="21"/>
        <v>0</v>
      </c>
      <c r="AG130" s="22"/>
      <c r="AH130" s="146">
        <f t="shared" si="22"/>
        <v>0</v>
      </c>
      <c r="AI130" s="22"/>
      <c r="AJ130" s="146">
        <f t="shared" si="23"/>
        <v>0</v>
      </c>
      <c r="AK130" s="22"/>
      <c r="AL130" s="22"/>
      <c r="AM130" s="22"/>
      <c r="AN130" s="22"/>
      <c r="AO130" s="22"/>
      <c r="AP130" s="147">
        <f t="shared" si="24"/>
        <v>0</v>
      </c>
      <c r="AQ130" s="22"/>
      <c r="AR130" s="148">
        <f t="shared" si="25"/>
        <v>0</v>
      </c>
      <c r="AS130" s="149" t="e">
        <f t="shared" si="26"/>
        <v>#DIV/0!</v>
      </c>
      <c r="AT130" s="23"/>
      <c r="AU130" s="23"/>
      <c r="AV130" s="22" t="e">
        <f>VLOOKUP($AC130,デモテーブル[#All],3,FALSE)</f>
        <v>#VALUE!</v>
      </c>
      <c r="AW130" s="22" t="e">
        <f>VLOOKUP($AC130,デモテーブル[#All],4,FALSE)</f>
        <v>#VALUE!</v>
      </c>
      <c r="AX130" s="22" t="e">
        <f>VLOOKUP($AC130,デモテーブル[#All],5,FALSE)</f>
        <v>#VALUE!</v>
      </c>
      <c r="AY130" s="22" t="e">
        <f>VLOOKUP($AC130,デモテーブル[#All],6,FALSE)</f>
        <v>#VALUE!</v>
      </c>
      <c r="AZ130" s="22" t="e">
        <f>VLOOKUP($AC130,デモテーブル[#All],7,FALSE)</f>
        <v>#VALUE!</v>
      </c>
    </row>
    <row r="131" spans="2:52" x14ac:dyDescent="0.15">
      <c r="B131" s="19">
        <v>44661</v>
      </c>
      <c r="C131" s="151">
        <v>130</v>
      </c>
      <c r="D131" s="42" t="s">
        <v>146</v>
      </c>
      <c r="E131" s="124" t="s">
        <v>580</v>
      </c>
      <c r="G131" s="125" t="e">
        <f t="shared" si="19"/>
        <v>#VALUE!</v>
      </c>
      <c r="H131" s="141"/>
      <c r="I131" s="141"/>
      <c r="J131" s="141"/>
      <c r="K131" s="142"/>
      <c r="L131" s="143"/>
      <c r="M131" s="144"/>
      <c r="N131" s="144"/>
      <c r="O131" s="144"/>
      <c r="Z131" s="13"/>
      <c r="AA131" s="13"/>
      <c r="AB131" s="22"/>
      <c r="AC131" s="150" t="e">
        <f t="shared" si="20"/>
        <v>#VALUE!</v>
      </c>
      <c r="AD131" s="22" t="e">
        <f>VLOOKUP($AC131,デモテーブル[#All],2,FALSE)</f>
        <v>#VALUE!</v>
      </c>
      <c r="AE131" s="22" t="s">
        <v>15</v>
      </c>
      <c r="AF131" s="22">
        <f t="shared" si="21"/>
        <v>0</v>
      </c>
      <c r="AG131" s="22"/>
      <c r="AH131" s="146">
        <f t="shared" si="22"/>
        <v>0</v>
      </c>
      <c r="AI131" s="22"/>
      <c r="AJ131" s="146">
        <f t="shared" si="23"/>
        <v>0</v>
      </c>
      <c r="AK131" s="22"/>
      <c r="AL131" s="22"/>
      <c r="AM131" s="22"/>
      <c r="AN131" s="22"/>
      <c r="AO131" s="22"/>
      <c r="AP131" s="147">
        <f t="shared" si="24"/>
        <v>0</v>
      </c>
      <c r="AQ131" s="22"/>
      <c r="AR131" s="148">
        <f t="shared" si="25"/>
        <v>0</v>
      </c>
      <c r="AS131" s="149" t="e">
        <f t="shared" si="26"/>
        <v>#DIV/0!</v>
      </c>
      <c r="AT131" s="23"/>
      <c r="AU131" s="23"/>
      <c r="AV131" s="22" t="e">
        <f>VLOOKUP($AC131,デモテーブル[#All],3,FALSE)</f>
        <v>#VALUE!</v>
      </c>
      <c r="AW131" s="22" t="e">
        <f>VLOOKUP($AC131,デモテーブル[#All],4,FALSE)</f>
        <v>#VALUE!</v>
      </c>
      <c r="AX131" s="22" t="e">
        <f>VLOOKUP($AC131,デモテーブル[#All],5,FALSE)</f>
        <v>#VALUE!</v>
      </c>
      <c r="AY131" s="22" t="e">
        <f>VLOOKUP($AC131,デモテーブル[#All],6,FALSE)</f>
        <v>#VALUE!</v>
      </c>
      <c r="AZ131" s="22" t="e">
        <f>VLOOKUP($AC131,デモテーブル[#All],7,FALSE)</f>
        <v>#VALUE!</v>
      </c>
    </row>
    <row r="132" spans="2:52" x14ac:dyDescent="0.15">
      <c r="B132" s="19">
        <v>44661</v>
      </c>
      <c r="C132" s="151">
        <v>131</v>
      </c>
      <c r="D132" s="42" t="s">
        <v>146</v>
      </c>
      <c r="E132" s="124" t="s">
        <v>580</v>
      </c>
      <c r="G132" s="125" t="e">
        <f t="shared" si="19"/>
        <v>#VALUE!</v>
      </c>
      <c r="H132" s="141"/>
      <c r="I132" s="141"/>
      <c r="J132" s="141"/>
      <c r="K132" s="142"/>
      <c r="L132" s="144"/>
      <c r="M132" s="144"/>
      <c r="N132" s="144"/>
      <c r="O132" s="143"/>
      <c r="Z132" s="13"/>
      <c r="AA132" s="13"/>
      <c r="AB132" s="22"/>
      <c r="AC132" s="150" t="e">
        <f t="shared" si="20"/>
        <v>#VALUE!</v>
      </c>
      <c r="AD132" s="22" t="e">
        <f>VLOOKUP($AC132,デモテーブル[#All],2,FALSE)</f>
        <v>#VALUE!</v>
      </c>
      <c r="AE132" s="22" t="s">
        <v>15</v>
      </c>
      <c r="AF132" s="22">
        <f t="shared" si="21"/>
        <v>0</v>
      </c>
      <c r="AG132" s="22"/>
      <c r="AH132" s="146">
        <f t="shared" si="22"/>
        <v>0</v>
      </c>
      <c r="AI132" s="22"/>
      <c r="AJ132" s="146">
        <f t="shared" si="23"/>
        <v>0</v>
      </c>
      <c r="AK132" s="22"/>
      <c r="AL132" s="22"/>
      <c r="AM132" s="22"/>
      <c r="AN132" s="22"/>
      <c r="AO132" s="22"/>
      <c r="AP132" s="147">
        <f t="shared" si="24"/>
        <v>0</v>
      </c>
      <c r="AQ132" s="22"/>
      <c r="AR132" s="148">
        <f t="shared" si="25"/>
        <v>0</v>
      </c>
      <c r="AS132" s="149" t="e">
        <f t="shared" si="26"/>
        <v>#DIV/0!</v>
      </c>
      <c r="AT132" s="23"/>
      <c r="AU132" s="23"/>
      <c r="AV132" s="22" t="e">
        <f>VLOOKUP($AC132,デモテーブル[#All],3,FALSE)</f>
        <v>#VALUE!</v>
      </c>
      <c r="AW132" s="22" t="e">
        <f>VLOOKUP($AC132,デモテーブル[#All],4,FALSE)</f>
        <v>#VALUE!</v>
      </c>
      <c r="AX132" s="22" t="e">
        <f>VLOOKUP($AC132,デモテーブル[#All],5,FALSE)</f>
        <v>#VALUE!</v>
      </c>
      <c r="AY132" s="22" t="e">
        <f>VLOOKUP($AC132,デモテーブル[#All],6,FALSE)</f>
        <v>#VALUE!</v>
      </c>
      <c r="AZ132" s="22" t="e">
        <f>VLOOKUP($AC132,デモテーブル[#All],7,FALSE)</f>
        <v>#VALUE!</v>
      </c>
    </row>
    <row r="133" spans="2:52" x14ac:dyDescent="0.15">
      <c r="B133" s="19">
        <v>44661</v>
      </c>
      <c r="C133" s="151">
        <v>132</v>
      </c>
      <c r="D133" s="42" t="s">
        <v>146</v>
      </c>
      <c r="E133" s="124" t="s">
        <v>580</v>
      </c>
      <c r="G133" s="125" t="e">
        <f t="shared" si="19"/>
        <v>#VALUE!</v>
      </c>
      <c r="H133" s="141"/>
      <c r="I133" s="141"/>
      <c r="J133" s="141"/>
      <c r="K133" s="142"/>
      <c r="L133" s="143"/>
      <c r="M133" s="144"/>
      <c r="N133" s="144"/>
      <c r="O133" s="144"/>
      <c r="Z133" s="13"/>
      <c r="AA133" s="13"/>
      <c r="AB133" s="22"/>
      <c r="AC133" s="150" t="e">
        <f t="shared" si="20"/>
        <v>#VALUE!</v>
      </c>
      <c r="AD133" s="22" t="e">
        <f>VLOOKUP($AC133,デモテーブル[#All],2,FALSE)</f>
        <v>#VALUE!</v>
      </c>
      <c r="AE133" s="22" t="s">
        <v>15</v>
      </c>
      <c r="AF133" s="22">
        <f t="shared" si="21"/>
        <v>0</v>
      </c>
      <c r="AG133" s="22"/>
      <c r="AH133" s="146">
        <f t="shared" si="22"/>
        <v>0</v>
      </c>
      <c r="AI133" s="22"/>
      <c r="AJ133" s="146">
        <f t="shared" si="23"/>
        <v>0</v>
      </c>
      <c r="AK133" s="22"/>
      <c r="AL133" s="22"/>
      <c r="AM133" s="22"/>
      <c r="AN133" s="22"/>
      <c r="AO133" s="22"/>
      <c r="AP133" s="147">
        <f t="shared" si="24"/>
        <v>0</v>
      </c>
      <c r="AQ133" s="22"/>
      <c r="AR133" s="148">
        <f t="shared" si="25"/>
        <v>0</v>
      </c>
      <c r="AS133" s="149" t="e">
        <f t="shared" si="26"/>
        <v>#DIV/0!</v>
      </c>
      <c r="AT133" s="23"/>
      <c r="AU133" s="23"/>
      <c r="AV133" s="22" t="e">
        <f>VLOOKUP($AC133,デモテーブル[#All],3,FALSE)</f>
        <v>#VALUE!</v>
      </c>
      <c r="AW133" s="22" t="e">
        <f>VLOOKUP($AC133,デモテーブル[#All],4,FALSE)</f>
        <v>#VALUE!</v>
      </c>
      <c r="AX133" s="22" t="e">
        <f>VLOOKUP($AC133,デモテーブル[#All],5,FALSE)</f>
        <v>#VALUE!</v>
      </c>
      <c r="AY133" s="22" t="e">
        <f>VLOOKUP($AC133,デモテーブル[#All],6,FALSE)</f>
        <v>#VALUE!</v>
      </c>
      <c r="AZ133" s="22" t="e">
        <f>VLOOKUP($AC133,デモテーブル[#All],7,FALSE)</f>
        <v>#VALUE!</v>
      </c>
    </row>
    <row r="134" spans="2:52" x14ac:dyDescent="0.15">
      <c r="B134" s="19">
        <v>44661</v>
      </c>
      <c r="C134" s="151">
        <v>133</v>
      </c>
      <c r="D134" s="42" t="s">
        <v>146</v>
      </c>
      <c r="E134" s="124" t="s">
        <v>580</v>
      </c>
      <c r="G134" s="125" t="e">
        <f t="shared" si="19"/>
        <v>#VALUE!</v>
      </c>
      <c r="H134" s="141"/>
      <c r="I134" s="141"/>
      <c r="J134" s="141"/>
      <c r="K134" s="142"/>
      <c r="L134" s="144"/>
      <c r="M134" s="144"/>
      <c r="N134" s="144"/>
      <c r="O134" s="143"/>
      <c r="Z134" s="13"/>
      <c r="AA134" s="13"/>
      <c r="AB134" s="22"/>
      <c r="AC134" s="150" t="e">
        <f t="shared" si="20"/>
        <v>#VALUE!</v>
      </c>
      <c r="AD134" s="22" t="e">
        <f>VLOOKUP($AC134,デモテーブル[#All],2,FALSE)</f>
        <v>#VALUE!</v>
      </c>
      <c r="AE134" s="22" t="s">
        <v>15</v>
      </c>
      <c r="AF134" s="22">
        <f t="shared" si="21"/>
        <v>0</v>
      </c>
      <c r="AG134" s="22"/>
      <c r="AH134" s="146">
        <f t="shared" si="22"/>
        <v>0</v>
      </c>
      <c r="AI134" s="22"/>
      <c r="AJ134" s="146">
        <f t="shared" si="23"/>
        <v>0</v>
      </c>
      <c r="AK134" s="22"/>
      <c r="AL134" s="22"/>
      <c r="AM134" s="22"/>
      <c r="AN134" s="22"/>
      <c r="AO134" s="22"/>
      <c r="AP134" s="147">
        <f t="shared" si="24"/>
        <v>0</v>
      </c>
      <c r="AQ134" s="22"/>
      <c r="AR134" s="148">
        <f t="shared" si="25"/>
        <v>0</v>
      </c>
      <c r="AS134" s="149" t="e">
        <f t="shared" si="26"/>
        <v>#DIV/0!</v>
      </c>
      <c r="AT134" s="23"/>
      <c r="AU134" s="23"/>
      <c r="AV134" s="22" t="e">
        <f>VLOOKUP($AC134,デモテーブル[#All],3,FALSE)</f>
        <v>#VALUE!</v>
      </c>
      <c r="AW134" s="22" t="e">
        <f>VLOOKUP($AC134,デモテーブル[#All],4,FALSE)</f>
        <v>#VALUE!</v>
      </c>
      <c r="AX134" s="22" t="e">
        <f>VLOOKUP($AC134,デモテーブル[#All],5,FALSE)</f>
        <v>#VALUE!</v>
      </c>
      <c r="AY134" s="22" t="e">
        <f>VLOOKUP($AC134,デモテーブル[#All],6,FALSE)</f>
        <v>#VALUE!</v>
      </c>
      <c r="AZ134" s="22" t="e">
        <f>VLOOKUP($AC134,デモテーブル[#All],7,FALSE)</f>
        <v>#VALUE!</v>
      </c>
    </row>
    <row r="135" spans="2:52" x14ac:dyDescent="0.15">
      <c r="B135" s="19">
        <v>44661</v>
      </c>
      <c r="C135" s="151">
        <v>134</v>
      </c>
      <c r="D135" s="42" t="s">
        <v>146</v>
      </c>
      <c r="E135" s="124" t="s">
        <v>580</v>
      </c>
      <c r="G135" s="125" t="e">
        <f t="shared" si="19"/>
        <v>#VALUE!</v>
      </c>
      <c r="H135" s="141"/>
      <c r="I135" s="141"/>
      <c r="J135" s="141"/>
      <c r="K135" s="142"/>
      <c r="L135" s="143"/>
      <c r="M135" s="144"/>
      <c r="N135" s="144"/>
      <c r="O135" s="144"/>
      <c r="Z135" s="13"/>
      <c r="AA135" s="13"/>
      <c r="AB135" s="22"/>
      <c r="AC135" s="150" t="e">
        <f t="shared" si="20"/>
        <v>#VALUE!</v>
      </c>
      <c r="AD135" s="22" t="e">
        <f>VLOOKUP($AC135,デモテーブル[#All],2,FALSE)</f>
        <v>#VALUE!</v>
      </c>
      <c r="AE135" s="22" t="s">
        <v>15</v>
      </c>
      <c r="AF135" s="22">
        <f t="shared" si="21"/>
        <v>0</v>
      </c>
      <c r="AG135" s="22"/>
      <c r="AH135" s="146">
        <f t="shared" si="22"/>
        <v>0</v>
      </c>
      <c r="AI135" s="22"/>
      <c r="AJ135" s="146">
        <f t="shared" si="23"/>
        <v>0</v>
      </c>
      <c r="AK135" s="22"/>
      <c r="AL135" s="22"/>
      <c r="AM135" s="22"/>
      <c r="AN135" s="22"/>
      <c r="AO135" s="22"/>
      <c r="AP135" s="147">
        <f t="shared" si="24"/>
        <v>0</v>
      </c>
      <c r="AQ135" s="22"/>
      <c r="AR135" s="148">
        <f t="shared" si="25"/>
        <v>0</v>
      </c>
      <c r="AS135" s="149" t="e">
        <f t="shared" si="26"/>
        <v>#DIV/0!</v>
      </c>
      <c r="AT135" s="23"/>
      <c r="AU135" s="23"/>
      <c r="AV135" s="22" t="e">
        <f>VLOOKUP($AC135,デモテーブル[#All],3,FALSE)</f>
        <v>#VALUE!</v>
      </c>
      <c r="AW135" s="22" t="e">
        <f>VLOOKUP($AC135,デモテーブル[#All],4,FALSE)</f>
        <v>#VALUE!</v>
      </c>
      <c r="AX135" s="22" t="e">
        <f>VLOOKUP($AC135,デモテーブル[#All],5,FALSE)</f>
        <v>#VALUE!</v>
      </c>
      <c r="AY135" s="22" t="e">
        <f>VLOOKUP($AC135,デモテーブル[#All],6,FALSE)</f>
        <v>#VALUE!</v>
      </c>
      <c r="AZ135" s="22" t="e">
        <f>VLOOKUP($AC135,デモテーブル[#All],7,FALSE)</f>
        <v>#VALUE!</v>
      </c>
    </row>
    <row r="136" spans="2:52" x14ac:dyDescent="0.15">
      <c r="B136" s="19">
        <v>44661</v>
      </c>
      <c r="C136" s="151">
        <v>135</v>
      </c>
      <c r="D136" s="42" t="s">
        <v>146</v>
      </c>
      <c r="E136" s="124" t="s">
        <v>580</v>
      </c>
      <c r="G136" s="125" t="e">
        <f t="shared" si="19"/>
        <v>#VALUE!</v>
      </c>
      <c r="H136" s="141"/>
      <c r="I136" s="141"/>
      <c r="J136" s="141"/>
      <c r="K136" s="142"/>
      <c r="L136" s="143"/>
      <c r="M136" s="144"/>
      <c r="N136" s="144"/>
      <c r="O136" s="144"/>
      <c r="Z136" s="13"/>
      <c r="AA136" s="13"/>
      <c r="AB136" s="22"/>
      <c r="AC136" s="150" t="e">
        <f t="shared" si="20"/>
        <v>#VALUE!</v>
      </c>
      <c r="AD136" s="22" t="e">
        <f>VLOOKUP($AC136,デモテーブル[#All],2,FALSE)</f>
        <v>#VALUE!</v>
      </c>
      <c r="AE136" s="22" t="s">
        <v>15</v>
      </c>
      <c r="AF136" s="22">
        <f t="shared" si="21"/>
        <v>0</v>
      </c>
      <c r="AG136" s="22"/>
      <c r="AH136" s="146">
        <f t="shared" si="22"/>
        <v>0</v>
      </c>
      <c r="AI136" s="22"/>
      <c r="AJ136" s="146">
        <f t="shared" si="23"/>
        <v>0</v>
      </c>
      <c r="AK136" s="22"/>
      <c r="AL136" s="22"/>
      <c r="AM136" s="22"/>
      <c r="AN136" s="22"/>
      <c r="AO136" s="22"/>
      <c r="AP136" s="147">
        <f t="shared" si="24"/>
        <v>0</v>
      </c>
      <c r="AQ136" s="22"/>
      <c r="AR136" s="148">
        <f t="shared" si="25"/>
        <v>0</v>
      </c>
      <c r="AS136" s="149" t="e">
        <f t="shared" si="26"/>
        <v>#DIV/0!</v>
      </c>
      <c r="AT136" s="23"/>
      <c r="AU136" s="23"/>
      <c r="AV136" s="22" t="e">
        <f>VLOOKUP($AC136,デモテーブル[#All],3,FALSE)</f>
        <v>#VALUE!</v>
      </c>
      <c r="AW136" s="22" t="e">
        <f>VLOOKUP($AC136,デモテーブル[#All],4,FALSE)</f>
        <v>#VALUE!</v>
      </c>
      <c r="AX136" s="22" t="e">
        <f>VLOOKUP($AC136,デモテーブル[#All],5,FALSE)</f>
        <v>#VALUE!</v>
      </c>
      <c r="AY136" s="22" t="e">
        <f>VLOOKUP($AC136,デモテーブル[#All],6,FALSE)</f>
        <v>#VALUE!</v>
      </c>
      <c r="AZ136" s="22" t="e">
        <f>VLOOKUP($AC136,デモテーブル[#All],7,FALSE)</f>
        <v>#VALUE!</v>
      </c>
    </row>
    <row r="137" spans="2:52" x14ac:dyDescent="0.15">
      <c r="B137" s="19">
        <v>44661</v>
      </c>
      <c r="C137" s="151">
        <v>136</v>
      </c>
      <c r="D137" s="42" t="s">
        <v>146</v>
      </c>
      <c r="E137" s="124" t="s">
        <v>580</v>
      </c>
      <c r="G137" s="125" t="e">
        <f t="shared" si="19"/>
        <v>#VALUE!</v>
      </c>
      <c r="H137" s="141"/>
      <c r="I137" s="141"/>
      <c r="J137" s="141"/>
      <c r="K137" s="142"/>
      <c r="L137" s="143"/>
      <c r="M137" s="144"/>
      <c r="N137" s="144"/>
      <c r="O137" s="144"/>
      <c r="Z137" s="13"/>
      <c r="AA137" s="13"/>
      <c r="AB137" s="22"/>
      <c r="AC137" s="150" t="e">
        <f t="shared" si="20"/>
        <v>#VALUE!</v>
      </c>
      <c r="AD137" s="22" t="e">
        <f>VLOOKUP($AC137,デモテーブル[#All],2,FALSE)</f>
        <v>#VALUE!</v>
      </c>
      <c r="AE137" s="22" t="s">
        <v>15</v>
      </c>
      <c r="AF137" s="22">
        <f t="shared" si="21"/>
        <v>0</v>
      </c>
      <c r="AG137" s="22"/>
      <c r="AH137" s="146">
        <f t="shared" si="22"/>
        <v>0</v>
      </c>
      <c r="AI137" s="22"/>
      <c r="AJ137" s="146">
        <f t="shared" si="23"/>
        <v>0</v>
      </c>
      <c r="AK137" s="22"/>
      <c r="AL137" s="22"/>
      <c r="AM137" s="22"/>
      <c r="AN137" s="22"/>
      <c r="AO137" s="22"/>
      <c r="AP137" s="147">
        <f t="shared" si="24"/>
        <v>0</v>
      </c>
      <c r="AQ137" s="22"/>
      <c r="AR137" s="148">
        <f t="shared" si="25"/>
        <v>0</v>
      </c>
      <c r="AS137" s="149" t="e">
        <f t="shared" si="26"/>
        <v>#DIV/0!</v>
      </c>
      <c r="AT137" s="23"/>
      <c r="AU137" s="23"/>
      <c r="AV137" s="22" t="e">
        <f>VLOOKUP($AC137,デモテーブル[#All],3,FALSE)</f>
        <v>#VALUE!</v>
      </c>
      <c r="AW137" s="22" t="e">
        <f>VLOOKUP($AC137,デモテーブル[#All],4,FALSE)</f>
        <v>#VALUE!</v>
      </c>
      <c r="AX137" s="22" t="e">
        <f>VLOOKUP($AC137,デモテーブル[#All],5,FALSE)</f>
        <v>#VALUE!</v>
      </c>
      <c r="AY137" s="22" t="e">
        <f>VLOOKUP($AC137,デモテーブル[#All],6,FALSE)</f>
        <v>#VALUE!</v>
      </c>
      <c r="AZ137" s="22" t="e">
        <f>VLOOKUP($AC137,デモテーブル[#All],7,FALSE)</f>
        <v>#VALUE!</v>
      </c>
    </row>
    <row r="138" spans="2:52" x14ac:dyDescent="0.15">
      <c r="B138" s="19">
        <v>44661</v>
      </c>
      <c r="C138" s="151">
        <v>137</v>
      </c>
      <c r="D138" s="42" t="s">
        <v>146</v>
      </c>
      <c r="E138" s="124" t="s">
        <v>580</v>
      </c>
      <c r="G138" s="125" t="e">
        <f t="shared" si="19"/>
        <v>#VALUE!</v>
      </c>
      <c r="H138" s="141"/>
      <c r="I138" s="141"/>
      <c r="J138" s="141"/>
      <c r="K138" s="142"/>
      <c r="L138" s="143"/>
      <c r="M138" s="144"/>
      <c r="N138" s="144"/>
      <c r="O138" s="144"/>
      <c r="Z138" s="13"/>
      <c r="AA138" s="13"/>
      <c r="AB138" s="22"/>
      <c r="AC138" s="150" t="e">
        <f t="shared" si="20"/>
        <v>#VALUE!</v>
      </c>
      <c r="AD138" s="22" t="e">
        <f>VLOOKUP($AC138,デモテーブル[#All],2,FALSE)</f>
        <v>#VALUE!</v>
      </c>
      <c r="AE138" s="22" t="s">
        <v>15</v>
      </c>
      <c r="AF138" s="22">
        <f t="shared" si="21"/>
        <v>0</v>
      </c>
      <c r="AG138" s="22"/>
      <c r="AH138" s="146">
        <f t="shared" si="22"/>
        <v>0</v>
      </c>
      <c r="AI138" s="22"/>
      <c r="AJ138" s="146">
        <f t="shared" si="23"/>
        <v>0</v>
      </c>
      <c r="AK138" s="22"/>
      <c r="AL138" s="22"/>
      <c r="AM138" s="22"/>
      <c r="AN138" s="22"/>
      <c r="AO138" s="22"/>
      <c r="AP138" s="147">
        <f t="shared" si="24"/>
        <v>0</v>
      </c>
      <c r="AQ138" s="22"/>
      <c r="AR138" s="148">
        <f t="shared" si="25"/>
        <v>0</v>
      </c>
      <c r="AS138" s="149" t="e">
        <f t="shared" si="26"/>
        <v>#DIV/0!</v>
      </c>
      <c r="AT138" s="23"/>
      <c r="AU138" s="23"/>
      <c r="AV138" s="22" t="e">
        <f>VLOOKUP($AC138,デモテーブル[#All],3,FALSE)</f>
        <v>#VALUE!</v>
      </c>
      <c r="AW138" s="22" t="e">
        <f>VLOOKUP($AC138,デモテーブル[#All],4,FALSE)</f>
        <v>#VALUE!</v>
      </c>
      <c r="AX138" s="22" t="e">
        <f>VLOOKUP($AC138,デモテーブル[#All],5,FALSE)</f>
        <v>#VALUE!</v>
      </c>
      <c r="AY138" s="22" t="e">
        <f>VLOOKUP($AC138,デモテーブル[#All],6,FALSE)</f>
        <v>#VALUE!</v>
      </c>
      <c r="AZ138" s="22" t="e">
        <f>VLOOKUP($AC138,デモテーブル[#All],7,FALSE)</f>
        <v>#VALUE!</v>
      </c>
    </row>
    <row r="139" spans="2:52" x14ac:dyDescent="0.15">
      <c r="B139" s="19">
        <v>44661</v>
      </c>
      <c r="C139" s="151">
        <v>138</v>
      </c>
      <c r="D139" s="42" t="s">
        <v>146</v>
      </c>
      <c r="E139" s="124" t="s">
        <v>580</v>
      </c>
      <c r="G139" s="125" t="e">
        <f t="shared" si="19"/>
        <v>#VALUE!</v>
      </c>
      <c r="H139" s="141"/>
      <c r="I139" s="141"/>
      <c r="J139" s="141"/>
      <c r="K139" s="142"/>
      <c r="L139" s="143"/>
      <c r="M139" s="144"/>
      <c r="N139" s="144"/>
      <c r="O139" s="144"/>
      <c r="Z139" s="13"/>
      <c r="AA139" s="13"/>
      <c r="AB139" s="22"/>
      <c r="AC139" s="150" t="e">
        <f t="shared" si="20"/>
        <v>#VALUE!</v>
      </c>
      <c r="AD139" s="22" t="e">
        <f>VLOOKUP($AC139,デモテーブル[#All],2,FALSE)</f>
        <v>#VALUE!</v>
      </c>
      <c r="AE139" s="22" t="s">
        <v>15</v>
      </c>
      <c r="AF139" s="22">
        <f t="shared" si="21"/>
        <v>0</v>
      </c>
      <c r="AG139" s="22"/>
      <c r="AH139" s="146">
        <f t="shared" si="22"/>
        <v>0</v>
      </c>
      <c r="AI139" s="22"/>
      <c r="AJ139" s="146">
        <f t="shared" si="23"/>
        <v>0</v>
      </c>
      <c r="AK139" s="22"/>
      <c r="AL139" s="22"/>
      <c r="AM139" s="22"/>
      <c r="AN139" s="22"/>
      <c r="AO139" s="22"/>
      <c r="AP139" s="147">
        <f t="shared" si="24"/>
        <v>0</v>
      </c>
      <c r="AQ139" s="22"/>
      <c r="AR139" s="148">
        <f t="shared" si="25"/>
        <v>0</v>
      </c>
      <c r="AS139" s="149" t="e">
        <f t="shared" si="26"/>
        <v>#DIV/0!</v>
      </c>
      <c r="AT139" s="23"/>
      <c r="AU139" s="23"/>
      <c r="AV139" s="22" t="e">
        <f>VLOOKUP($AC139,デモテーブル[#All],3,FALSE)</f>
        <v>#VALUE!</v>
      </c>
      <c r="AW139" s="22" t="e">
        <f>VLOOKUP($AC139,デモテーブル[#All],4,FALSE)</f>
        <v>#VALUE!</v>
      </c>
      <c r="AX139" s="22" t="e">
        <f>VLOOKUP($AC139,デモテーブル[#All],5,FALSE)</f>
        <v>#VALUE!</v>
      </c>
      <c r="AY139" s="22" t="e">
        <f>VLOOKUP($AC139,デモテーブル[#All],6,FALSE)</f>
        <v>#VALUE!</v>
      </c>
      <c r="AZ139" s="22" t="e">
        <f>VLOOKUP($AC139,デモテーブル[#All],7,FALSE)</f>
        <v>#VALUE!</v>
      </c>
    </row>
    <row r="140" spans="2:52" x14ac:dyDescent="0.15">
      <c r="B140" s="19">
        <v>44661</v>
      </c>
      <c r="C140" s="151">
        <v>139</v>
      </c>
      <c r="D140" s="42" t="s">
        <v>146</v>
      </c>
      <c r="E140" s="124" t="s">
        <v>580</v>
      </c>
      <c r="G140" s="125" t="e">
        <f t="shared" si="19"/>
        <v>#VALUE!</v>
      </c>
      <c r="H140" s="141"/>
      <c r="I140" s="141"/>
      <c r="J140" s="141"/>
      <c r="K140" s="142"/>
      <c r="L140" s="143"/>
      <c r="M140" s="144"/>
      <c r="N140" s="144"/>
      <c r="O140" s="144"/>
      <c r="Z140" s="13"/>
      <c r="AA140" s="13"/>
      <c r="AB140" s="22"/>
      <c r="AC140" s="150" t="e">
        <f t="shared" si="20"/>
        <v>#VALUE!</v>
      </c>
      <c r="AD140" s="22" t="e">
        <f>VLOOKUP($AC140,デモテーブル[#All],2,FALSE)</f>
        <v>#VALUE!</v>
      </c>
      <c r="AE140" s="22" t="s">
        <v>15</v>
      </c>
      <c r="AF140" s="22">
        <f t="shared" si="21"/>
        <v>0</v>
      </c>
      <c r="AG140" s="22"/>
      <c r="AH140" s="146">
        <f t="shared" si="22"/>
        <v>0</v>
      </c>
      <c r="AI140" s="22"/>
      <c r="AJ140" s="146">
        <f t="shared" si="23"/>
        <v>0</v>
      </c>
      <c r="AK140" s="22"/>
      <c r="AL140" s="22"/>
      <c r="AM140" s="22"/>
      <c r="AN140" s="22"/>
      <c r="AO140" s="22"/>
      <c r="AP140" s="147">
        <f t="shared" si="24"/>
        <v>0</v>
      </c>
      <c r="AQ140" s="22"/>
      <c r="AR140" s="148">
        <f t="shared" si="25"/>
        <v>0</v>
      </c>
      <c r="AS140" s="149" t="e">
        <f t="shared" si="26"/>
        <v>#DIV/0!</v>
      </c>
      <c r="AT140" s="23"/>
      <c r="AU140" s="23"/>
      <c r="AV140" s="22" t="e">
        <f>VLOOKUP($AC140,デモテーブル[#All],3,FALSE)</f>
        <v>#VALUE!</v>
      </c>
      <c r="AW140" s="22" t="e">
        <f>VLOOKUP($AC140,デモテーブル[#All],4,FALSE)</f>
        <v>#VALUE!</v>
      </c>
      <c r="AX140" s="22" t="e">
        <f>VLOOKUP($AC140,デモテーブル[#All],5,FALSE)</f>
        <v>#VALUE!</v>
      </c>
      <c r="AY140" s="22" t="e">
        <f>VLOOKUP($AC140,デモテーブル[#All],6,FALSE)</f>
        <v>#VALUE!</v>
      </c>
      <c r="AZ140" s="22" t="e">
        <f>VLOOKUP($AC140,デモテーブル[#All],7,FALSE)</f>
        <v>#VALUE!</v>
      </c>
    </row>
    <row r="141" spans="2:52" x14ac:dyDescent="0.15">
      <c r="B141" s="19">
        <v>44661</v>
      </c>
      <c r="C141" s="151">
        <v>140</v>
      </c>
      <c r="D141" s="42" t="s">
        <v>146</v>
      </c>
      <c r="E141" s="124" t="s">
        <v>580</v>
      </c>
      <c r="G141" s="125" t="e">
        <f t="shared" si="19"/>
        <v>#VALUE!</v>
      </c>
      <c r="H141" s="141"/>
      <c r="I141" s="141"/>
      <c r="J141" s="141"/>
      <c r="K141" s="142"/>
      <c r="L141" s="143"/>
      <c r="M141" s="144"/>
      <c r="N141" s="144"/>
      <c r="O141" s="144"/>
      <c r="Z141" s="13"/>
      <c r="AA141" s="13"/>
      <c r="AB141" s="22"/>
      <c r="AC141" s="150" t="e">
        <f t="shared" si="20"/>
        <v>#VALUE!</v>
      </c>
      <c r="AD141" s="22" t="e">
        <f>VLOOKUP($AC141,デモテーブル[#All],2,FALSE)</f>
        <v>#VALUE!</v>
      </c>
      <c r="AE141" s="22" t="s">
        <v>15</v>
      </c>
      <c r="AF141" s="22">
        <f t="shared" si="21"/>
        <v>0</v>
      </c>
      <c r="AG141" s="22"/>
      <c r="AH141" s="146">
        <f t="shared" si="22"/>
        <v>0</v>
      </c>
      <c r="AI141" s="22"/>
      <c r="AJ141" s="146">
        <f t="shared" si="23"/>
        <v>0</v>
      </c>
      <c r="AK141" s="22"/>
      <c r="AL141" s="22"/>
      <c r="AM141" s="22"/>
      <c r="AN141" s="22"/>
      <c r="AO141" s="22"/>
      <c r="AP141" s="147">
        <f t="shared" si="24"/>
        <v>0</v>
      </c>
      <c r="AQ141" s="22"/>
      <c r="AR141" s="148">
        <f t="shared" si="25"/>
        <v>0</v>
      </c>
      <c r="AS141" s="149" t="e">
        <f t="shared" si="26"/>
        <v>#DIV/0!</v>
      </c>
      <c r="AT141" s="23"/>
      <c r="AU141" s="23"/>
      <c r="AV141" s="22" t="e">
        <f>VLOOKUP($AC141,デモテーブル[#All],3,FALSE)</f>
        <v>#VALUE!</v>
      </c>
      <c r="AW141" s="22" t="e">
        <f>VLOOKUP($AC141,デモテーブル[#All],4,FALSE)</f>
        <v>#VALUE!</v>
      </c>
      <c r="AX141" s="22" t="e">
        <f>VLOOKUP($AC141,デモテーブル[#All],5,FALSE)</f>
        <v>#VALUE!</v>
      </c>
      <c r="AY141" s="22" t="e">
        <f>VLOOKUP($AC141,デモテーブル[#All],6,FALSE)</f>
        <v>#VALUE!</v>
      </c>
      <c r="AZ141" s="22" t="e">
        <f>VLOOKUP($AC141,デモテーブル[#All],7,FALSE)</f>
        <v>#VALUE!</v>
      </c>
    </row>
    <row r="142" spans="2:52" x14ac:dyDescent="0.15">
      <c r="B142" s="19">
        <v>44661</v>
      </c>
      <c r="C142" s="151">
        <v>141</v>
      </c>
      <c r="D142" s="42" t="s">
        <v>146</v>
      </c>
      <c r="E142" s="124" t="s">
        <v>580</v>
      </c>
      <c r="G142" s="125" t="e">
        <f t="shared" si="19"/>
        <v>#VALUE!</v>
      </c>
      <c r="H142" s="141"/>
      <c r="I142" s="141"/>
      <c r="J142" s="141"/>
      <c r="K142" s="142"/>
      <c r="L142" s="143"/>
      <c r="M142" s="144"/>
      <c r="N142" s="144"/>
      <c r="O142" s="144"/>
      <c r="Z142" s="13"/>
      <c r="AA142" s="13"/>
      <c r="AB142" s="22"/>
      <c r="AC142" s="150" t="e">
        <f t="shared" si="20"/>
        <v>#VALUE!</v>
      </c>
      <c r="AD142" s="22" t="e">
        <f>VLOOKUP($AC142,デモテーブル[#All],2,FALSE)</f>
        <v>#VALUE!</v>
      </c>
      <c r="AE142" s="22" t="s">
        <v>15</v>
      </c>
      <c r="AF142" s="22">
        <f t="shared" si="21"/>
        <v>0</v>
      </c>
      <c r="AG142" s="22"/>
      <c r="AH142" s="146">
        <f t="shared" si="22"/>
        <v>0</v>
      </c>
      <c r="AI142" s="22"/>
      <c r="AJ142" s="146">
        <f t="shared" si="23"/>
        <v>0</v>
      </c>
      <c r="AK142" s="22"/>
      <c r="AL142" s="22"/>
      <c r="AM142" s="22"/>
      <c r="AN142" s="22"/>
      <c r="AO142" s="22"/>
      <c r="AP142" s="147">
        <f t="shared" si="24"/>
        <v>0</v>
      </c>
      <c r="AQ142" s="22"/>
      <c r="AR142" s="148">
        <f t="shared" si="25"/>
        <v>0</v>
      </c>
      <c r="AS142" s="149" t="e">
        <f t="shared" si="26"/>
        <v>#DIV/0!</v>
      </c>
      <c r="AT142" s="23"/>
      <c r="AU142" s="23"/>
      <c r="AV142" s="22" t="e">
        <f>VLOOKUP($AC142,デモテーブル[#All],3,FALSE)</f>
        <v>#VALUE!</v>
      </c>
      <c r="AW142" s="22" t="e">
        <f>VLOOKUP($AC142,デモテーブル[#All],4,FALSE)</f>
        <v>#VALUE!</v>
      </c>
      <c r="AX142" s="22" t="e">
        <f>VLOOKUP($AC142,デモテーブル[#All],5,FALSE)</f>
        <v>#VALUE!</v>
      </c>
      <c r="AY142" s="22" t="e">
        <f>VLOOKUP($AC142,デモテーブル[#All],6,FALSE)</f>
        <v>#VALUE!</v>
      </c>
      <c r="AZ142" s="22" t="e">
        <f>VLOOKUP($AC142,デモテーブル[#All],7,FALSE)</f>
        <v>#VALUE!</v>
      </c>
    </row>
    <row r="143" spans="2:52" x14ac:dyDescent="0.15">
      <c r="B143" s="19">
        <v>44661</v>
      </c>
      <c r="C143" s="151">
        <v>142</v>
      </c>
      <c r="D143" s="42" t="s">
        <v>146</v>
      </c>
      <c r="E143" s="124" t="s">
        <v>580</v>
      </c>
      <c r="G143" s="125" t="e">
        <f t="shared" si="19"/>
        <v>#VALUE!</v>
      </c>
      <c r="H143" s="141"/>
      <c r="I143" s="141"/>
      <c r="J143" s="141"/>
      <c r="K143" s="142"/>
      <c r="L143" s="143"/>
      <c r="M143" s="144"/>
      <c r="N143" s="144"/>
      <c r="O143" s="144"/>
      <c r="Z143" s="13"/>
      <c r="AA143" s="13"/>
      <c r="AB143" s="22"/>
      <c r="AC143" s="150" t="e">
        <f t="shared" si="20"/>
        <v>#VALUE!</v>
      </c>
      <c r="AD143" s="22" t="e">
        <f>VLOOKUP($AC143,デモテーブル[#All],2,FALSE)</f>
        <v>#VALUE!</v>
      </c>
      <c r="AE143" s="22" t="s">
        <v>15</v>
      </c>
      <c r="AF143" s="22">
        <f t="shared" si="21"/>
        <v>0</v>
      </c>
      <c r="AG143" s="22"/>
      <c r="AH143" s="146">
        <f t="shared" si="22"/>
        <v>0</v>
      </c>
      <c r="AI143" s="22"/>
      <c r="AJ143" s="146">
        <f t="shared" si="23"/>
        <v>0</v>
      </c>
      <c r="AK143" s="22"/>
      <c r="AL143" s="22"/>
      <c r="AM143" s="22"/>
      <c r="AN143" s="22"/>
      <c r="AO143" s="22"/>
      <c r="AP143" s="147">
        <f t="shared" si="24"/>
        <v>0</v>
      </c>
      <c r="AQ143" s="22"/>
      <c r="AR143" s="148">
        <f t="shared" si="25"/>
        <v>0</v>
      </c>
      <c r="AS143" s="149" t="e">
        <f t="shared" si="26"/>
        <v>#DIV/0!</v>
      </c>
      <c r="AT143" s="23"/>
      <c r="AU143" s="23"/>
      <c r="AV143" s="22" t="e">
        <f>VLOOKUP($AC143,デモテーブル[#All],3,FALSE)</f>
        <v>#VALUE!</v>
      </c>
      <c r="AW143" s="22" t="e">
        <f>VLOOKUP($AC143,デモテーブル[#All],4,FALSE)</f>
        <v>#VALUE!</v>
      </c>
      <c r="AX143" s="22" t="e">
        <f>VLOOKUP($AC143,デモテーブル[#All],5,FALSE)</f>
        <v>#VALUE!</v>
      </c>
      <c r="AY143" s="22" t="e">
        <f>VLOOKUP($AC143,デモテーブル[#All],6,FALSE)</f>
        <v>#VALUE!</v>
      </c>
      <c r="AZ143" s="22" t="e">
        <f>VLOOKUP($AC143,デモテーブル[#All],7,FALSE)</f>
        <v>#VALUE!</v>
      </c>
    </row>
    <row r="144" spans="2:52" x14ac:dyDescent="0.15">
      <c r="B144" s="19">
        <v>44661</v>
      </c>
      <c r="C144" s="151">
        <v>143</v>
      </c>
      <c r="D144" s="42" t="s">
        <v>146</v>
      </c>
      <c r="E144" s="124" t="s">
        <v>580</v>
      </c>
      <c r="G144" s="125" t="e">
        <f t="shared" si="19"/>
        <v>#VALUE!</v>
      </c>
      <c r="H144" s="141"/>
      <c r="I144" s="141"/>
      <c r="J144" s="141"/>
      <c r="K144" s="142"/>
      <c r="L144" s="143"/>
      <c r="M144" s="144"/>
      <c r="N144" s="144"/>
      <c r="O144" s="144"/>
      <c r="Z144" s="13"/>
      <c r="AA144" s="13"/>
      <c r="AB144" s="22"/>
      <c r="AC144" s="150" t="e">
        <f t="shared" si="20"/>
        <v>#VALUE!</v>
      </c>
      <c r="AD144" s="22" t="e">
        <f>VLOOKUP($AC144,デモテーブル[#All],2,FALSE)</f>
        <v>#VALUE!</v>
      </c>
      <c r="AE144" s="22" t="s">
        <v>15</v>
      </c>
      <c r="AF144" s="22">
        <f t="shared" si="21"/>
        <v>0</v>
      </c>
      <c r="AG144" s="22"/>
      <c r="AH144" s="146">
        <f t="shared" si="22"/>
        <v>0</v>
      </c>
      <c r="AI144" s="22"/>
      <c r="AJ144" s="146">
        <f t="shared" si="23"/>
        <v>0</v>
      </c>
      <c r="AK144" s="22"/>
      <c r="AL144" s="22"/>
      <c r="AM144" s="22"/>
      <c r="AN144" s="22"/>
      <c r="AO144" s="22"/>
      <c r="AP144" s="147">
        <f t="shared" si="24"/>
        <v>0</v>
      </c>
      <c r="AQ144" s="22"/>
      <c r="AR144" s="148">
        <f t="shared" si="25"/>
        <v>0</v>
      </c>
      <c r="AS144" s="149" t="e">
        <f t="shared" si="26"/>
        <v>#DIV/0!</v>
      </c>
      <c r="AT144" s="23"/>
      <c r="AU144" s="23"/>
      <c r="AV144" s="22" t="e">
        <f>VLOOKUP($AC144,デモテーブル[#All],3,FALSE)</f>
        <v>#VALUE!</v>
      </c>
      <c r="AW144" s="22" t="e">
        <f>VLOOKUP($AC144,デモテーブル[#All],4,FALSE)</f>
        <v>#VALUE!</v>
      </c>
      <c r="AX144" s="22" t="e">
        <f>VLOOKUP($AC144,デモテーブル[#All],5,FALSE)</f>
        <v>#VALUE!</v>
      </c>
      <c r="AY144" s="22" t="e">
        <f>VLOOKUP($AC144,デモテーブル[#All],6,FALSE)</f>
        <v>#VALUE!</v>
      </c>
      <c r="AZ144" s="22" t="e">
        <f>VLOOKUP($AC144,デモテーブル[#All],7,FALSE)</f>
        <v>#VALUE!</v>
      </c>
    </row>
    <row r="145" spans="2:52" x14ac:dyDescent="0.15">
      <c r="B145" s="19">
        <v>44661</v>
      </c>
      <c r="C145" s="151">
        <v>144</v>
      </c>
      <c r="D145" s="42" t="s">
        <v>146</v>
      </c>
      <c r="E145" s="124" t="s">
        <v>580</v>
      </c>
      <c r="G145" s="125" t="e">
        <f t="shared" si="19"/>
        <v>#VALUE!</v>
      </c>
      <c r="H145" s="141"/>
      <c r="I145" s="141"/>
      <c r="J145" s="141"/>
      <c r="K145" s="142"/>
      <c r="L145" s="143"/>
      <c r="M145" s="144"/>
      <c r="N145" s="144"/>
      <c r="O145" s="144"/>
      <c r="Z145" s="13"/>
      <c r="AA145" s="13"/>
      <c r="AB145" s="22"/>
      <c r="AC145" s="150" t="e">
        <f t="shared" si="20"/>
        <v>#VALUE!</v>
      </c>
      <c r="AD145" s="22" t="e">
        <f>VLOOKUP($AC145,デモテーブル[#All],2,FALSE)</f>
        <v>#VALUE!</v>
      </c>
      <c r="AE145" s="22" t="s">
        <v>15</v>
      </c>
      <c r="AF145" s="22">
        <f t="shared" si="21"/>
        <v>0</v>
      </c>
      <c r="AG145" s="22"/>
      <c r="AH145" s="146">
        <f t="shared" si="22"/>
        <v>0</v>
      </c>
      <c r="AI145" s="22"/>
      <c r="AJ145" s="146">
        <f t="shared" si="23"/>
        <v>0</v>
      </c>
      <c r="AK145" s="22"/>
      <c r="AL145" s="22"/>
      <c r="AM145" s="22"/>
      <c r="AN145" s="22"/>
      <c r="AO145" s="22"/>
      <c r="AP145" s="147">
        <f t="shared" si="24"/>
        <v>0</v>
      </c>
      <c r="AQ145" s="22"/>
      <c r="AR145" s="148">
        <f t="shared" si="25"/>
        <v>0</v>
      </c>
      <c r="AS145" s="149" t="e">
        <f t="shared" si="26"/>
        <v>#DIV/0!</v>
      </c>
      <c r="AT145" s="23"/>
      <c r="AU145" s="23"/>
      <c r="AV145" s="22" t="e">
        <f>VLOOKUP($AC145,デモテーブル[#All],3,FALSE)</f>
        <v>#VALUE!</v>
      </c>
      <c r="AW145" s="22" t="e">
        <f>VLOOKUP($AC145,デモテーブル[#All],4,FALSE)</f>
        <v>#VALUE!</v>
      </c>
      <c r="AX145" s="22" t="e">
        <f>VLOOKUP($AC145,デモテーブル[#All],5,FALSE)</f>
        <v>#VALUE!</v>
      </c>
      <c r="AY145" s="22" t="e">
        <f>VLOOKUP($AC145,デモテーブル[#All],6,FALSE)</f>
        <v>#VALUE!</v>
      </c>
      <c r="AZ145" s="22" t="e">
        <f>VLOOKUP($AC145,デモテーブル[#All],7,FALSE)</f>
        <v>#VALUE!</v>
      </c>
    </row>
    <row r="146" spans="2:52" x14ac:dyDescent="0.15">
      <c r="B146" s="19">
        <v>44661</v>
      </c>
      <c r="C146" s="151">
        <v>145</v>
      </c>
      <c r="D146" s="42" t="s">
        <v>146</v>
      </c>
      <c r="E146" s="124" t="s">
        <v>580</v>
      </c>
      <c r="G146" s="125" t="e">
        <f t="shared" si="19"/>
        <v>#VALUE!</v>
      </c>
      <c r="H146" s="141"/>
      <c r="I146" s="141"/>
      <c r="J146" s="141"/>
      <c r="K146" s="142"/>
      <c r="L146" s="143"/>
      <c r="M146" s="144"/>
      <c r="N146" s="144"/>
      <c r="O146" s="144"/>
      <c r="Z146" s="13"/>
      <c r="AA146" s="13"/>
      <c r="AB146" s="22"/>
      <c r="AC146" s="150" t="e">
        <f t="shared" si="20"/>
        <v>#VALUE!</v>
      </c>
      <c r="AD146" s="22" t="e">
        <f>VLOOKUP($AC146,デモテーブル[#All],2,FALSE)</f>
        <v>#VALUE!</v>
      </c>
      <c r="AE146" s="22" t="s">
        <v>15</v>
      </c>
      <c r="AF146" s="22">
        <f t="shared" si="21"/>
        <v>0</v>
      </c>
      <c r="AG146" s="22"/>
      <c r="AH146" s="146">
        <f t="shared" si="22"/>
        <v>0</v>
      </c>
      <c r="AI146" s="22"/>
      <c r="AJ146" s="146">
        <f t="shared" si="23"/>
        <v>0</v>
      </c>
      <c r="AK146" s="22"/>
      <c r="AL146" s="22"/>
      <c r="AM146" s="22"/>
      <c r="AN146" s="22"/>
      <c r="AO146" s="22"/>
      <c r="AP146" s="147">
        <f t="shared" si="24"/>
        <v>0</v>
      </c>
      <c r="AQ146" s="22"/>
      <c r="AR146" s="148">
        <f t="shared" si="25"/>
        <v>0</v>
      </c>
      <c r="AS146" s="149" t="e">
        <f t="shared" si="26"/>
        <v>#DIV/0!</v>
      </c>
      <c r="AT146" s="23"/>
      <c r="AU146" s="23"/>
      <c r="AV146" s="22" t="e">
        <f>VLOOKUP($AC146,デモテーブル[#All],3,FALSE)</f>
        <v>#VALUE!</v>
      </c>
      <c r="AW146" s="22" t="e">
        <f>VLOOKUP($AC146,デモテーブル[#All],4,FALSE)</f>
        <v>#VALUE!</v>
      </c>
      <c r="AX146" s="22" t="e">
        <f>VLOOKUP($AC146,デモテーブル[#All],5,FALSE)</f>
        <v>#VALUE!</v>
      </c>
      <c r="AY146" s="22" t="e">
        <f>VLOOKUP($AC146,デモテーブル[#All],6,FALSE)</f>
        <v>#VALUE!</v>
      </c>
      <c r="AZ146" s="22" t="e">
        <f>VLOOKUP($AC146,デモテーブル[#All],7,FALSE)</f>
        <v>#VALUE!</v>
      </c>
    </row>
    <row r="147" spans="2:52" x14ac:dyDescent="0.15">
      <c r="B147" s="19">
        <v>44661</v>
      </c>
      <c r="C147" s="151">
        <v>146</v>
      </c>
      <c r="D147" s="42" t="s">
        <v>146</v>
      </c>
      <c r="E147" s="124" t="s">
        <v>580</v>
      </c>
      <c r="G147" s="125" t="e">
        <f t="shared" si="19"/>
        <v>#VALUE!</v>
      </c>
      <c r="H147" s="141"/>
      <c r="I147" s="141"/>
      <c r="J147" s="141"/>
      <c r="K147" s="142"/>
      <c r="L147" s="143"/>
      <c r="M147" s="144"/>
      <c r="N147" s="144"/>
      <c r="O147" s="144"/>
      <c r="Z147" s="13"/>
      <c r="AA147" s="13"/>
      <c r="AB147" s="22"/>
      <c r="AC147" s="150" t="e">
        <f t="shared" si="20"/>
        <v>#VALUE!</v>
      </c>
      <c r="AD147" s="22" t="e">
        <f>VLOOKUP($AC147,デモテーブル[#All],2,FALSE)</f>
        <v>#VALUE!</v>
      </c>
      <c r="AE147" s="22" t="s">
        <v>15</v>
      </c>
      <c r="AF147" s="22">
        <f t="shared" si="21"/>
        <v>0</v>
      </c>
      <c r="AG147" s="22"/>
      <c r="AH147" s="146">
        <f t="shared" si="22"/>
        <v>0</v>
      </c>
      <c r="AI147" s="22"/>
      <c r="AJ147" s="146">
        <f t="shared" si="23"/>
        <v>0</v>
      </c>
      <c r="AK147" s="22"/>
      <c r="AL147" s="22"/>
      <c r="AM147" s="22"/>
      <c r="AN147" s="22"/>
      <c r="AO147" s="22"/>
      <c r="AP147" s="147">
        <f t="shared" si="24"/>
        <v>0</v>
      </c>
      <c r="AQ147" s="22"/>
      <c r="AR147" s="148">
        <f t="shared" si="25"/>
        <v>0</v>
      </c>
      <c r="AS147" s="149" t="e">
        <f t="shared" si="26"/>
        <v>#DIV/0!</v>
      </c>
      <c r="AT147" s="23"/>
      <c r="AU147" s="23"/>
      <c r="AV147" s="22" t="e">
        <f>VLOOKUP($AC147,デモテーブル[#All],3,FALSE)</f>
        <v>#VALUE!</v>
      </c>
      <c r="AW147" s="22" t="e">
        <f>VLOOKUP($AC147,デモテーブル[#All],4,FALSE)</f>
        <v>#VALUE!</v>
      </c>
      <c r="AX147" s="22" t="e">
        <f>VLOOKUP($AC147,デモテーブル[#All],5,FALSE)</f>
        <v>#VALUE!</v>
      </c>
      <c r="AY147" s="22" t="e">
        <f>VLOOKUP($AC147,デモテーブル[#All],6,FALSE)</f>
        <v>#VALUE!</v>
      </c>
      <c r="AZ147" s="22" t="e">
        <f>VLOOKUP($AC147,デモテーブル[#All],7,FALSE)</f>
        <v>#VALUE!</v>
      </c>
    </row>
    <row r="148" spans="2:52" x14ac:dyDescent="0.15">
      <c r="B148" s="19">
        <v>44661</v>
      </c>
      <c r="C148" s="151">
        <v>147</v>
      </c>
      <c r="D148" s="42" t="s">
        <v>146</v>
      </c>
      <c r="E148" s="124" t="s">
        <v>580</v>
      </c>
      <c r="G148" s="125" t="e">
        <f t="shared" si="19"/>
        <v>#VALUE!</v>
      </c>
      <c r="H148" s="141"/>
      <c r="I148" s="141"/>
      <c r="J148" s="141"/>
      <c r="K148" s="142"/>
      <c r="L148" s="143"/>
      <c r="M148" s="144"/>
      <c r="N148" s="144"/>
      <c r="O148" s="144"/>
      <c r="Z148" s="13"/>
      <c r="AA148" s="13"/>
      <c r="AB148" s="22"/>
      <c r="AC148" s="150" t="e">
        <f t="shared" si="20"/>
        <v>#VALUE!</v>
      </c>
      <c r="AD148" s="22" t="e">
        <f>VLOOKUP($AC148,デモテーブル[#All],2,FALSE)</f>
        <v>#VALUE!</v>
      </c>
      <c r="AE148" s="22" t="s">
        <v>15</v>
      </c>
      <c r="AF148" s="22">
        <f t="shared" si="21"/>
        <v>0</v>
      </c>
      <c r="AG148" s="22"/>
      <c r="AH148" s="146">
        <f t="shared" si="22"/>
        <v>0</v>
      </c>
      <c r="AI148" s="22"/>
      <c r="AJ148" s="146">
        <f t="shared" si="23"/>
        <v>0</v>
      </c>
      <c r="AK148" s="22"/>
      <c r="AL148" s="22"/>
      <c r="AM148" s="22"/>
      <c r="AN148" s="22"/>
      <c r="AO148" s="22"/>
      <c r="AP148" s="147">
        <f t="shared" si="24"/>
        <v>0</v>
      </c>
      <c r="AQ148" s="22"/>
      <c r="AR148" s="148">
        <f t="shared" si="25"/>
        <v>0</v>
      </c>
      <c r="AS148" s="149" t="e">
        <f t="shared" si="26"/>
        <v>#DIV/0!</v>
      </c>
      <c r="AT148" s="23"/>
      <c r="AU148" s="23"/>
      <c r="AV148" s="22" t="e">
        <f>VLOOKUP($AC148,デモテーブル[#All],3,FALSE)</f>
        <v>#VALUE!</v>
      </c>
      <c r="AW148" s="22" t="e">
        <f>VLOOKUP($AC148,デモテーブル[#All],4,FALSE)</f>
        <v>#VALUE!</v>
      </c>
      <c r="AX148" s="22" t="e">
        <f>VLOOKUP($AC148,デモテーブル[#All],5,FALSE)</f>
        <v>#VALUE!</v>
      </c>
      <c r="AY148" s="22" t="e">
        <f>VLOOKUP($AC148,デモテーブル[#All],6,FALSE)</f>
        <v>#VALUE!</v>
      </c>
      <c r="AZ148" s="22" t="e">
        <f>VLOOKUP($AC148,デモテーブル[#All],7,FALSE)</f>
        <v>#VALUE!</v>
      </c>
    </row>
    <row r="149" spans="2:52" x14ac:dyDescent="0.15">
      <c r="B149" s="19">
        <v>44661</v>
      </c>
      <c r="C149" s="151">
        <v>148</v>
      </c>
      <c r="D149" s="42" t="s">
        <v>146</v>
      </c>
      <c r="E149" s="124" t="s">
        <v>580</v>
      </c>
      <c r="G149" s="125" t="e">
        <f t="shared" si="19"/>
        <v>#VALUE!</v>
      </c>
      <c r="H149" s="141"/>
      <c r="I149" s="141"/>
      <c r="J149" s="141"/>
      <c r="K149" s="142"/>
      <c r="L149" s="143"/>
      <c r="M149" s="144"/>
      <c r="N149" s="144"/>
      <c r="O149" s="144"/>
      <c r="Z149" s="13"/>
      <c r="AA149" s="13"/>
      <c r="AB149" s="22"/>
      <c r="AC149" s="150" t="e">
        <f t="shared" si="20"/>
        <v>#VALUE!</v>
      </c>
      <c r="AD149" s="22" t="e">
        <f>VLOOKUP($AC149,デモテーブル[#All],2,FALSE)</f>
        <v>#VALUE!</v>
      </c>
      <c r="AE149" s="22" t="s">
        <v>15</v>
      </c>
      <c r="AF149" s="22">
        <f t="shared" si="21"/>
        <v>0</v>
      </c>
      <c r="AG149" s="22"/>
      <c r="AH149" s="146">
        <f t="shared" si="22"/>
        <v>0</v>
      </c>
      <c r="AI149" s="22"/>
      <c r="AJ149" s="146">
        <f t="shared" si="23"/>
        <v>0</v>
      </c>
      <c r="AK149" s="22"/>
      <c r="AL149" s="22"/>
      <c r="AM149" s="22"/>
      <c r="AN149" s="22"/>
      <c r="AO149" s="22"/>
      <c r="AP149" s="147">
        <f t="shared" si="24"/>
        <v>0</v>
      </c>
      <c r="AQ149" s="22"/>
      <c r="AR149" s="148">
        <f t="shared" si="25"/>
        <v>0</v>
      </c>
      <c r="AS149" s="149" t="e">
        <f t="shared" si="26"/>
        <v>#DIV/0!</v>
      </c>
      <c r="AT149" s="23"/>
      <c r="AU149" s="23"/>
      <c r="AV149" s="22" t="e">
        <f>VLOOKUP($AC149,デモテーブル[#All],3,FALSE)</f>
        <v>#VALUE!</v>
      </c>
      <c r="AW149" s="22" t="e">
        <f>VLOOKUP($AC149,デモテーブル[#All],4,FALSE)</f>
        <v>#VALUE!</v>
      </c>
      <c r="AX149" s="22" t="e">
        <f>VLOOKUP($AC149,デモテーブル[#All],5,FALSE)</f>
        <v>#VALUE!</v>
      </c>
      <c r="AY149" s="22" t="e">
        <f>VLOOKUP($AC149,デモテーブル[#All],6,FALSE)</f>
        <v>#VALUE!</v>
      </c>
      <c r="AZ149" s="22" t="e">
        <f>VLOOKUP($AC149,デモテーブル[#All],7,FALSE)</f>
        <v>#VALUE!</v>
      </c>
    </row>
    <row r="150" spans="2:52" x14ac:dyDescent="0.15">
      <c r="B150" s="19">
        <v>44661</v>
      </c>
      <c r="C150" s="151">
        <v>149</v>
      </c>
      <c r="D150" s="42" t="s">
        <v>146</v>
      </c>
      <c r="E150" s="124" t="s">
        <v>580</v>
      </c>
      <c r="G150" s="125" t="e">
        <f t="shared" si="19"/>
        <v>#VALUE!</v>
      </c>
      <c r="H150" s="141"/>
      <c r="I150" s="141"/>
      <c r="J150" s="141"/>
      <c r="K150" s="142"/>
      <c r="L150" s="143"/>
      <c r="M150" s="144"/>
      <c r="N150" s="144"/>
      <c r="O150" s="144"/>
      <c r="Z150" s="13"/>
      <c r="AA150" s="13"/>
      <c r="AB150" s="22"/>
      <c r="AC150" s="150" t="e">
        <f t="shared" si="20"/>
        <v>#VALUE!</v>
      </c>
      <c r="AD150" s="22" t="e">
        <f>VLOOKUP($AC150,デモテーブル[#All],2,FALSE)</f>
        <v>#VALUE!</v>
      </c>
      <c r="AE150" s="22" t="s">
        <v>15</v>
      </c>
      <c r="AF150" s="22">
        <f t="shared" si="21"/>
        <v>0</v>
      </c>
      <c r="AG150" s="22"/>
      <c r="AH150" s="146">
        <f t="shared" si="22"/>
        <v>0</v>
      </c>
      <c r="AI150" s="22"/>
      <c r="AJ150" s="146">
        <f t="shared" si="23"/>
        <v>0</v>
      </c>
      <c r="AK150" s="22"/>
      <c r="AL150" s="22"/>
      <c r="AM150" s="22"/>
      <c r="AN150" s="22"/>
      <c r="AO150" s="22"/>
      <c r="AP150" s="147">
        <f t="shared" si="24"/>
        <v>0</v>
      </c>
      <c r="AQ150" s="22"/>
      <c r="AR150" s="148">
        <f t="shared" si="25"/>
        <v>0</v>
      </c>
      <c r="AS150" s="149" t="e">
        <f t="shared" si="26"/>
        <v>#DIV/0!</v>
      </c>
      <c r="AT150" s="23"/>
      <c r="AU150" s="23"/>
      <c r="AV150" s="22" t="e">
        <f>VLOOKUP($AC150,デモテーブル[#All],3,FALSE)</f>
        <v>#VALUE!</v>
      </c>
      <c r="AW150" s="22" t="e">
        <f>VLOOKUP($AC150,デモテーブル[#All],4,FALSE)</f>
        <v>#VALUE!</v>
      </c>
      <c r="AX150" s="22" t="e">
        <f>VLOOKUP($AC150,デモテーブル[#All],5,FALSE)</f>
        <v>#VALUE!</v>
      </c>
      <c r="AY150" s="22" t="e">
        <f>VLOOKUP($AC150,デモテーブル[#All],6,FALSE)</f>
        <v>#VALUE!</v>
      </c>
      <c r="AZ150" s="22" t="e">
        <f>VLOOKUP($AC150,デモテーブル[#All],7,FALSE)</f>
        <v>#VALUE!</v>
      </c>
    </row>
    <row r="151" spans="2:52" x14ac:dyDescent="0.15">
      <c r="B151" s="19">
        <v>44661</v>
      </c>
      <c r="C151" s="151">
        <v>150</v>
      </c>
      <c r="D151" s="42" t="s">
        <v>146</v>
      </c>
      <c r="E151" s="124" t="s">
        <v>580</v>
      </c>
      <c r="G151" s="125" t="e">
        <f t="shared" si="19"/>
        <v>#VALUE!</v>
      </c>
      <c r="H151" s="120" t="s">
        <v>592</v>
      </c>
      <c r="I151" s="130"/>
      <c r="J151" s="130"/>
      <c r="K151" s="126"/>
      <c r="L151" s="120" t="s">
        <v>593</v>
      </c>
      <c r="M151" s="134"/>
      <c r="N151" s="134"/>
      <c r="O151" s="134"/>
      <c r="Z151" s="13"/>
      <c r="AA151" s="13"/>
      <c r="AB151" s="7"/>
      <c r="AC151" s="129" t="e">
        <f t="shared" si="20"/>
        <v>#VALUE!</v>
      </c>
      <c r="AD151" s="7" t="e">
        <f>VLOOKUP($AC151,デモテーブル[#All],2,FALSE)</f>
        <v>#VALUE!</v>
      </c>
      <c r="AE151" s="7" t="s">
        <v>15</v>
      </c>
      <c r="AF151" s="7" t="str">
        <f t="shared" si="21"/>
        <v>●↓評価額(円）</v>
      </c>
      <c r="AG151" s="7"/>
      <c r="AH151" s="130">
        <f t="shared" si="22"/>
        <v>0</v>
      </c>
      <c r="AI151" s="7"/>
      <c r="AJ151" s="130">
        <f t="shared" si="23"/>
        <v>0</v>
      </c>
      <c r="AK151" s="7"/>
      <c r="AL151" s="7"/>
      <c r="AM151" s="7"/>
      <c r="AN151" s="7"/>
      <c r="AO151" s="7"/>
      <c r="AP151" s="131">
        <f t="shared" si="24"/>
        <v>0</v>
      </c>
      <c r="AQ151" s="7"/>
      <c r="AR151" s="132">
        <f t="shared" si="25"/>
        <v>0</v>
      </c>
      <c r="AS151" s="133" t="e">
        <f t="shared" si="26"/>
        <v>#DIV/0!</v>
      </c>
      <c r="AT151" s="23"/>
      <c r="AU151" s="23"/>
      <c r="AV151" s="7" t="e">
        <f>VLOOKUP($AC151,デモテーブル[#All],3,FALSE)</f>
        <v>#VALUE!</v>
      </c>
      <c r="AW151" s="7" t="e">
        <f>VLOOKUP($AC151,デモテーブル[#All],4,FALSE)</f>
        <v>#VALUE!</v>
      </c>
      <c r="AX151" s="7" t="e">
        <f>VLOOKUP($AC151,デモテーブル[#All],5,FALSE)</f>
        <v>#VALUE!</v>
      </c>
      <c r="AY151" s="7" t="e">
        <f>VLOOKUP($AC151,デモテーブル[#All],6,FALSE)</f>
        <v>#VALUE!</v>
      </c>
      <c r="AZ151" s="7" t="e">
        <f>VLOOKUP($AC151,デモテーブル[#All],7,FALSE)</f>
        <v>#VALUE!</v>
      </c>
    </row>
    <row r="152" spans="2:52" x14ac:dyDescent="0.15">
      <c r="B152" s="19">
        <v>44661</v>
      </c>
      <c r="C152" s="151">
        <v>151</v>
      </c>
      <c r="D152" s="42" t="s">
        <v>146</v>
      </c>
      <c r="E152" s="124" t="s">
        <v>580</v>
      </c>
      <c r="F152" s="11" t="s">
        <v>504</v>
      </c>
      <c r="G152" s="125" t="e">
        <f t="shared" si="19"/>
        <v>#VALUE!</v>
      </c>
      <c r="H152" s="135"/>
      <c r="I152" s="136"/>
      <c r="J152" s="137"/>
      <c r="K152" s="138"/>
      <c r="L152" s="136"/>
      <c r="M152" s="136"/>
      <c r="N152" s="137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"/>
      <c r="AA152" s="13"/>
      <c r="AB152" s="136"/>
      <c r="AC152" s="136" t="e">
        <f t="shared" si="20"/>
        <v>#VALUE!</v>
      </c>
      <c r="AD152" s="136" t="e">
        <f>VLOOKUP($AC152,デモテーブル[#All],2,FALSE)</f>
        <v>#VALUE!</v>
      </c>
      <c r="AE152" s="139" t="s">
        <v>481</v>
      </c>
      <c r="AF152" s="136">
        <f t="shared" si="21"/>
        <v>0</v>
      </c>
      <c r="AG152" s="136"/>
      <c r="AH152" s="136">
        <f t="shared" si="22"/>
        <v>0</v>
      </c>
      <c r="AI152" s="136"/>
      <c r="AJ152" s="136">
        <f t="shared" si="23"/>
        <v>0</v>
      </c>
      <c r="AK152" s="136"/>
      <c r="AL152" s="136"/>
      <c r="AM152" s="136"/>
      <c r="AN152" s="136"/>
      <c r="AO152" s="136"/>
      <c r="AP152" s="136">
        <f t="shared" si="24"/>
        <v>0</v>
      </c>
      <c r="AQ152" s="136"/>
      <c r="AR152" s="136">
        <f t="shared" si="25"/>
        <v>0</v>
      </c>
      <c r="AS152" s="136" t="e">
        <f t="shared" si="26"/>
        <v>#DIV/0!</v>
      </c>
      <c r="AT152" s="23"/>
      <c r="AU152" s="23"/>
      <c r="AV152" s="136" t="e">
        <f>VLOOKUP($AC152,デモテーブル[#All],3,FALSE)</f>
        <v>#VALUE!</v>
      </c>
      <c r="AW152" s="136" t="e">
        <f>VLOOKUP($AC152,デモテーブル[#All],4,FALSE)</f>
        <v>#VALUE!</v>
      </c>
      <c r="AX152" s="136" t="e">
        <f>VLOOKUP($AC152,デモテーブル[#All],5,FALSE)</f>
        <v>#VALUE!</v>
      </c>
      <c r="AY152" s="136" t="e">
        <f>VLOOKUP($AC152,デモテーブル[#All],6,FALSE)</f>
        <v>#VALUE!</v>
      </c>
      <c r="AZ152" s="136" t="e">
        <f>VLOOKUP($AC152,デモテーブル[#All],7,FALSE)</f>
        <v>#VALUE!</v>
      </c>
    </row>
    <row r="153" spans="2:52" x14ac:dyDescent="0.15">
      <c r="B153" s="19">
        <v>44661</v>
      </c>
      <c r="C153" s="151">
        <v>152</v>
      </c>
      <c r="D153" s="42" t="s">
        <v>146</v>
      </c>
      <c r="E153" s="124" t="s">
        <v>580</v>
      </c>
      <c r="F153" s="11" t="s">
        <v>606</v>
      </c>
      <c r="G153" s="125" t="e">
        <f t="shared" si="19"/>
        <v>#VALUE!</v>
      </c>
      <c r="H153" s="135"/>
      <c r="I153" s="135"/>
      <c r="J153" s="135"/>
      <c r="K153" s="138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"/>
      <c r="AA153" s="13"/>
      <c r="AB153" s="136"/>
      <c r="AC153" s="136" t="e">
        <f t="shared" si="20"/>
        <v>#VALUE!</v>
      </c>
      <c r="AD153" s="136" t="e">
        <f>VLOOKUP($AC153,デモテーブル[#All],2,FALSE)</f>
        <v>#VALUE!</v>
      </c>
      <c r="AE153" s="139" t="s">
        <v>481</v>
      </c>
      <c r="AF153" s="136">
        <f t="shared" si="21"/>
        <v>0</v>
      </c>
      <c r="AG153" s="136"/>
      <c r="AH153" s="136">
        <f t="shared" si="22"/>
        <v>0</v>
      </c>
      <c r="AI153" s="136"/>
      <c r="AJ153" s="136">
        <f t="shared" si="23"/>
        <v>0</v>
      </c>
      <c r="AK153" s="136"/>
      <c r="AL153" s="136"/>
      <c r="AM153" s="136"/>
      <c r="AN153" s="136"/>
      <c r="AO153" s="136"/>
      <c r="AP153" s="136">
        <f t="shared" si="24"/>
        <v>0</v>
      </c>
      <c r="AQ153" s="136"/>
      <c r="AR153" s="136">
        <f t="shared" si="25"/>
        <v>0</v>
      </c>
      <c r="AS153" s="136" t="e">
        <f t="shared" si="26"/>
        <v>#DIV/0!</v>
      </c>
      <c r="AT153" s="23"/>
      <c r="AU153" s="23"/>
      <c r="AV153" s="135" t="e">
        <f>VLOOKUP($AC153,デモテーブル[#All],3,FALSE)</f>
        <v>#VALUE!</v>
      </c>
      <c r="AW153" s="135" t="e">
        <f>VLOOKUP($AC153,デモテーブル[#All],4,FALSE)</f>
        <v>#VALUE!</v>
      </c>
      <c r="AX153" s="135" t="e">
        <f>VLOOKUP($AC153,デモテーブル[#All],5,FALSE)</f>
        <v>#VALUE!</v>
      </c>
      <c r="AY153" s="135" t="e">
        <f>VLOOKUP($AC153,デモテーブル[#All],6,FALSE)</f>
        <v>#VALUE!</v>
      </c>
      <c r="AZ153" s="135" t="e">
        <f>VLOOKUP($AC153,デモテーブル[#All],7,FALSE)</f>
        <v>#VALUE!</v>
      </c>
    </row>
    <row r="154" spans="2:52" x14ac:dyDescent="0.15">
      <c r="B154" s="19">
        <v>44661</v>
      </c>
      <c r="C154" s="151">
        <v>153</v>
      </c>
      <c r="D154" s="42" t="s">
        <v>146</v>
      </c>
      <c r="E154" s="124" t="s">
        <v>580</v>
      </c>
      <c r="F154" s="11" t="s">
        <v>627</v>
      </c>
      <c r="G154" s="125" t="e">
        <f t="shared" si="19"/>
        <v>#VALUE!</v>
      </c>
      <c r="H154" s="135"/>
      <c r="I154" s="136"/>
      <c r="J154" s="136"/>
      <c r="K154" s="138"/>
      <c r="L154" s="135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"/>
      <c r="AA154" s="13"/>
      <c r="AB154" s="136"/>
      <c r="AC154" s="136" t="e">
        <f t="shared" si="20"/>
        <v>#VALUE!</v>
      </c>
      <c r="AD154" s="136" t="e">
        <f>VLOOKUP($AC154,デモテーブル[#All],2,FALSE)</f>
        <v>#VALUE!</v>
      </c>
      <c r="AE154" s="139" t="s">
        <v>481</v>
      </c>
      <c r="AF154" s="136">
        <f t="shared" si="21"/>
        <v>0</v>
      </c>
      <c r="AG154" s="136"/>
      <c r="AH154" s="136">
        <f t="shared" si="22"/>
        <v>0</v>
      </c>
      <c r="AI154" s="136"/>
      <c r="AJ154" s="136">
        <f t="shared" si="23"/>
        <v>0</v>
      </c>
      <c r="AK154" s="136"/>
      <c r="AL154" s="136"/>
      <c r="AM154" s="136"/>
      <c r="AN154" s="136"/>
      <c r="AO154" s="136"/>
      <c r="AP154" s="136">
        <f t="shared" si="24"/>
        <v>0</v>
      </c>
      <c r="AQ154" s="136"/>
      <c r="AR154" s="136">
        <f t="shared" si="25"/>
        <v>0</v>
      </c>
      <c r="AS154" s="136" t="e">
        <f t="shared" si="26"/>
        <v>#DIV/0!</v>
      </c>
      <c r="AT154" s="23"/>
      <c r="AU154" s="23"/>
      <c r="AV154" s="136" t="e">
        <f>VLOOKUP($AC154,デモテーブル[#All],3,FALSE)</f>
        <v>#VALUE!</v>
      </c>
      <c r="AW154" s="136" t="e">
        <f>VLOOKUP($AC154,デモテーブル[#All],4,FALSE)</f>
        <v>#VALUE!</v>
      </c>
      <c r="AX154" s="136" t="e">
        <f>VLOOKUP($AC154,デモテーブル[#All],5,FALSE)</f>
        <v>#VALUE!</v>
      </c>
      <c r="AY154" s="136" t="e">
        <f>VLOOKUP($AC154,デモテーブル[#All],6,FALSE)</f>
        <v>#VALUE!</v>
      </c>
      <c r="AZ154" s="136" t="e">
        <f>VLOOKUP($AC154,デモテーブル[#All],7,FALSE)</f>
        <v>#VALUE!</v>
      </c>
    </row>
    <row r="155" spans="2:52" x14ac:dyDescent="0.15">
      <c r="B155" s="19">
        <v>44661</v>
      </c>
      <c r="C155" s="151">
        <v>154</v>
      </c>
      <c r="D155" s="42" t="s">
        <v>146</v>
      </c>
      <c r="E155" s="124" t="s">
        <v>580</v>
      </c>
      <c r="G155" s="125" t="e">
        <f t="shared" si="19"/>
        <v>#VALUE!</v>
      </c>
      <c r="H155" s="136"/>
      <c r="I155" s="136"/>
      <c r="J155" s="136"/>
      <c r="K155" s="138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"/>
      <c r="AA155" s="13"/>
      <c r="AB155" s="136"/>
      <c r="AC155" s="136" t="e">
        <f t="shared" si="20"/>
        <v>#VALUE!</v>
      </c>
      <c r="AD155" s="136" t="e">
        <f>VLOOKUP($AC155,デモテーブル[#All],2,FALSE)</f>
        <v>#VALUE!</v>
      </c>
      <c r="AE155" s="139" t="s">
        <v>481</v>
      </c>
      <c r="AF155" s="136">
        <f t="shared" si="21"/>
        <v>0</v>
      </c>
      <c r="AG155" s="136"/>
      <c r="AH155" s="136">
        <f t="shared" si="22"/>
        <v>0</v>
      </c>
      <c r="AI155" s="136"/>
      <c r="AJ155" s="136">
        <f t="shared" si="23"/>
        <v>0</v>
      </c>
      <c r="AK155" s="136"/>
      <c r="AL155" s="136"/>
      <c r="AM155" s="136"/>
      <c r="AN155" s="136"/>
      <c r="AO155" s="136"/>
      <c r="AP155" s="136">
        <f t="shared" si="24"/>
        <v>0</v>
      </c>
      <c r="AQ155" s="136"/>
      <c r="AR155" s="136">
        <f t="shared" si="25"/>
        <v>0</v>
      </c>
      <c r="AS155" s="136" t="e">
        <f t="shared" si="26"/>
        <v>#DIV/0!</v>
      </c>
      <c r="AT155" s="23"/>
      <c r="AU155" s="23"/>
      <c r="AV155" s="136" t="e">
        <f>VLOOKUP($AC155,デモテーブル[#All],3,FALSE)</f>
        <v>#VALUE!</v>
      </c>
      <c r="AW155" s="136" t="e">
        <f>VLOOKUP($AC155,デモテーブル[#All],4,FALSE)</f>
        <v>#VALUE!</v>
      </c>
      <c r="AX155" s="136" t="e">
        <f>VLOOKUP($AC155,デモテーブル[#All],5,FALSE)</f>
        <v>#VALUE!</v>
      </c>
      <c r="AY155" s="136" t="e">
        <f>VLOOKUP($AC155,デモテーブル[#All],6,FALSE)</f>
        <v>#VALUE!</v>
      </c>
      <c r="AZ155" s="136" t="e">
        <f>VLOOKUP($AC155,デモテーブル[#All],7,FALSE)</f>
        <v>#VALUE!</v>
      </c>
    </row>
    <row r="156" spans="2:52" x14ac:dyDescent="0.15">
      <c r="B156" s="19">
        <v>44661</v>
      </c>
      <c r="C156" s="151">
        <v>155</v>
      </c>
      <c r="D156" s="42" t="s">
        <v>146</v>
      </c>
      <c r="E156" s="124" t="s">
        <v>580</v>
      </c>
      <c r="G156" s="125" t="e">
        <f t="shared" si="19"/>
        <v>#VALUE!</v>
      </c>
      <c r="H156" s="135"/>
      <c r="I156" s="136"/>
      <c r="J156" s="136"/>
      <c r="K156" s="138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"/>
      <c r="AA156" s="13"/>
      <c r="AB156" s="136"/>
      <c r="AC156" s="136" t="e">
        <f t="shared" si="20"/>
        <v>#VALUE!</v>
      </c>
      <c r="AD156" s="136" t="e">
        <f>VLOOKUP($AC156,デモテーブル[#All],2,FALSE)</f>
        <v>#VALUE!</v>
      </c>
      <c r="AE156" s="139" t="s">
        <v>481</v>
      </c>
      <c r="AF156" s="136">
        <f t="shared" si="21"/>
        <v>0</v>
      </c>
      <c r="AG156" s="136"/>
      <c r="AH156" s="136">
        <f t="shared" si="22"/>
        <v>0</v>
      </c>
      <c r="AI156" s="136"/>
      <c r="AJ156" s="136">
        <f t="shared" si="23"/>
        <v>0</v>
      </c>
      <c r="AK156" s="136"/>
      <c r="AL156" s="136"/>
      <c r="AM156" s="136"/>
      <c r="AN156" s="136"/>
      <c r="AO156" s="136"/>
      <c r="AP156" s="136">
        <f t="shared" si="24"/>
        <v>0</v>
      </c>
      <c r="AQ156" s="136"/>
      <c r="AR156" s="136">
        <f t="shared" si="25"/>
        <v>0</v>
      </c>
      <c r="AS156" s="136" t="e">
        <f t="shared" si="26"/>
        <v>#DIV/0!</v>
      </c>
      <c r="AT156" s="23"/>
      <c r="AU156" s="23"/>
      <c r="AV156" s="136" t="e">
        <f>VLOOKUP($AC156,デモテーブル[#All],3,FALSE)</f>
        <v>#VALUE!</v>
      </c>
      <c r="AW156" s="136" t="e">
        <f>VLOOKUP($AC156,デモテーブル[#All],4,FALSE)</f>
        <v>#VALUE!</v>
      </c>
      <c r="AX156" s="136" t="e">
        <f>VLOOKUP($AC156,デモテーブル[#All],5,FALSE)</f>
        <v>#VALUE!</v>
      </c>
      <c r="AY156" s="136" t="e">
        <f>VLOOKUP($AC156,デモテーブル[#All],6,FALSE)</f>
        <v>#VALUE!</v>
      </c>
      <c r="AZ156" s="136" t="e">
        <f>VLOOKUP($AC156,デモテーブル[#All],7,FALSE)</f>
        <v>#VALUE!</v>
      </c>
    </row>
    <row r="157" spans="2:52" x14ac:dyDescent="0.15">
      <c r="B157" s="19">
        <v>44661</v>
      </c>
      <c r="C157" s="151">
        <v>156</v>
      </c>
      <c r="D157" s="42" t="s">
        <v>146</v>
      </c>
      <c r="E157" s="124" t="s">
        <v>580</v>
      </c>
      <c r="F157" s="11"/>
      <c r="G157" s="125" t="e">
        <f t="shared" si="19"/>
        <v>#VALUE!</v>
      </c>
      <c r="H157" s="136"/>
      <c r="I157" s="136"/>
      <c r="J157" s="136"/>
      <c r="K157" s="138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"/>
      <c r="AA157" s="13"/>
      <c r="AB157" s="136"/>
      <c r="AC157" s="136" t="e">
        <f t="shared" si="20"/>
        <v>#VALUE!</v>
      </c>
      <c r="AD157" s="136" t="e">
        <f>VLOOKUP($AC157,デモテーブル[#All],2,FALSE)</f>
        <v>#VALUE!</v>
      </c>
      <c r="AE157" s="139" t="s">
        <v>481</v>
      </c>
      <c r="AF157" s="136">
        <f t="shared" si="21"/>
        <v>0</v>
      </c>
      <c r="AG157" s="136"/>
      <c r="AH157" s="136">
        <f t="shared" si="22"/>
        <v>0</v>
      </c>
      <c r="AI157" s="136"/>
      <c r="AJ157" s="136">
        <f t="shared" si="23"/>
        <v>0</v>
      </c>
      <c r="AK157" s="136"/>
      <c r="AL157" s="136"/>
      <c r="AM157" s="136"/>
      <c r="AN157" s="136"/>
      <c r="AO157" s="136"/>
      <c r="AP157" s="136">
        <f t="shared" si="24"/>
        <v>0</v>
      </c>
      <c r="AQ157" s="136"/>
      <c r="AR157" s="136">
        <f t="shared" si="25"/>
        <v>0</v>
      </c>
      <c r="AS157" s="136" t="e">
        <f t="shared" si="26"/>
        <v>#DIV/0!</v>
      </c>
      <c r="AT157" s="23"/>
      <c r="AU157" s="23"/>
      <c r="AV157" s="136" t="e">
        <f>VLOOKUP($AC157,デモテーブル[#All],3,FALSE)</f>
        <v>#VALUE!</v>
      </c>
      <c r="AW157" s="136" t="e">
        <f>VLOOKUP($AC157,デモテーブル[#All],4,FALSE)</f>
        <v>#VALUE!</v>
      </c>
      <c r="AX157" s="136" t="e">
        <f>VLOOKUP($AC157,デモテーブル[#All],5,FALSE)</f>
        <v>#VALUE!</v>
      </c>
      <c r="AY157" s="136" t="e">
        <f>VLOOKUP($AC157,デモテーブル[#All],6,FALSE)</f>
        <v>#VALUE!</v>
      </c>
      <c r="AZ157" s="136" t="e">
        <f>VLOOKUP($AC157,デモテーブル[#All],7,FALSE)</f>
        <v>#VALUE!</v>
      </c>
    </row>
    <row r="158" spans="2:52" x14ac:dyDescent="0.15">
      <c r="B158" s="19">
        <v>44661</v>
      </c>
      <c r="C158" s="151">
        <v>157</v>
      </c>
      <c r="D158" s="42" t="s">
        <v>146</v>
      </c>
      <c r="E158" s="124" t="s">
        <v>580</v>
      </c>
      <c r="G158" s="125" t="e">
        <f t="shared" si="19"/>
        <v>#VALUE!</v>
      </c>
      <c r="H158" s="141"/>
      <c r="I158" s="141"/>
      <c r="J158" s="141"/>
      <c r="K158" s="142"/>
      <c r="L158" s="143"/>
      <c r="M158" s="144"/>
      <c r="N158" s="144"/>
      <c r="O158" s="144"/>
      <c r="Z158" s="13"/>
      <c r="AA158" s="13"/>
      <c r="AB158" s="22"/>
      <c r="AC158" s="150" t="e">
        <f t="shared" si="20"/>
        <v>#VALUE!</v>
      </c>
      <c r="AD158" s="22" t="e">
        <f>VLOOKUP($AC158,デモテーブル[#All],2,FALSE)</f>
        <v>#VALUE!</v>
      </c>
      <c r="AE158" s="22" t="s">
        <v>15</v>
      </c>
      <c r="AF158" s="22">
        <f t="shared" si="21"/>
        <v>0</v>
      </c>
      <c r="AG158" s="22"/>
      <c r="AH158" s="146">
        <f t="shared" si="22"/>
        <v>0</v>
      </c>
      <c r="AI158" s="22"/>
      <c r="AJ158" s="146">
        <f t="shared" si="23"/>
        <v>0</v>
      </c>
      <c r="AK158" s="22"/>
      <c r="AL158" s="22"/>
      <c r="AM158" s="22"/>
      <c r="AN158" s="22"/>
      <c r="AO158" s="22"/>
      <c r="AP158" s="147">
        <f t="shared" si="24"/>
        <v>0</v>
      </c>
      <c r="AQ158" s="22"/>
      <c r="AR158" s="148">
        <f t="shared" si="25"/>
        <v>0</v>
      </c>
      <c r="AS158" s="149" t="e">
        <f t="shared" si="26"/>
        <v>#DIV/0!</v>
      </c>
      <c r="AT158" s="23"/>
      <c r="AU158" s="23"/>
      <c r="AV158" s="22" t="e">
        <f>VLOOKUP($AC158,デモテーブル[#All],3,FALSE)</f>
        <v>#VALUE!</v>
      </c>
      <c r="AW158" s="22" t="e">
        <f>VLOOKUP($AC158,デモテーブル[#All],4,FALSE)</f>
        <v>#VALUE!</v>
      </c>
      <c r="AX158" s="22" t="e">
        <f>VLOOKUP($AC158,デモテーブル[#All],5,FALSE)</f>
        <v>#VALUE!</v>
      </c>
      <c r="AY158" s="22" t="e">
        <f>VLOOKUP($AC158,デモテーブル[#All],6,FALSE)</f>
        <v>#VALUE!</v>
      </c>
      <c r="AZ158" s="22" t="e">
        <f>VLOOKUP($AC158,デモテーブル[#All],7,FALSE)</f>
        <v>#VALUE!</v>
      </c>
    </row>
    <row r="159" spans="2:52" x14ac:dyDescent="0.15">
      <c r="B159" s="19">
        <v>44661</v>
      </c>
      <c r="C159" s="151">
        <v>158</v>
      </c>
      <c r="D159" s="42" t="s">
        <v>146</v>
      </c>
      <c r="E159" s="124" t="s">
        <v>580</v>
      </c>
      <c r="G159" s="125" t="e">
        <f t="shared" si="19"/>
        <v>#VALUE!</v>
      </c>
      <c r="H159" s="141"/>
      <c r="I159" s="141"/>
      <c r="J159" s="141"/>
      <c r="K159" s="142"/>
      <c r="L159" s="143"/>
      <c r="M159" s="144"/>
      <c r="N159" s="144"/>
      <c r="O159" s="144"/>
      <c r="Z159" s="13"/>
      <c r="AA159" s="13"/>
      <c r="AB159" s="22"/>
      <c r="AC159" s="150" t="e">
        <f t="shared" si="20"/>
        <v>#VALUE!</v>
      </c>
      <c r="AD159" s="22" t="e">
        <f>VLOOKUP($AC159,デモテーブル[#All],2,FALSE)</f>
        <v>#VALUE!</v>
      </c>
      <c r="AE159" s="22" t="s">
        <v>15</v>
      </c>
      <c r="AF159" s="22">
        <f t="shared" si="21"/>
        <v>0</v>
      </c>
      <c r="AG159" s="22"/>
      <c r="AH159" s="146">
        <f t="shared" si="22"/>
        <v>0</v>
      </c>
      <c r="AI159" s="22"/>
      <c r="AJ159" s="146">
        <f t="shared" si="23"/>
        <v>0</v>
      </c>
      <c r="AK159" s="22"/>
      <c r="AL159" s="22"/>
      <c r="AM159" s="22"/>
      <c r="AN159" s="22"/>
      <c r="AO159" s="22"/>
      <c r="AP159" s="147">
        <f t="shared" si="24"/>
        <v>0</v>
      </c>
      <c r="AQ159" s="22"/>
      <c r="AR159" s="148">
        <f t="shared" si="25"/>
        <v>0</v>
      </c>
      <c r="AS159" s="149" t="e">
        <f t="shared" si="26"/>
        <v>#DIV/0!</v>
      </c>
      <c r="AT159" s="23"/>
      <c r="AU159" s="23"/>
      <c r="AV159" s="22" t="e">
        <f>VLOOKUP($AC159,デモテーブル[#All],3,FALSE)</f>
        <v>#VALUE!</v>
      </c>
      <c r="AW159" s="22" t="e">
        <f>VLOOKUP($AC159,デモテーブル[#All],4,FALSE)</f>
        <v>#VALUE!</v>
      </c>
      <c r="AX159" s="22" t="e">
        <f>VLOOKUP($AC159,デモテーブル[#All],5,FALSE)</f>
        <v>#VALUE!</v>
      </c>
      <c r="AY159" s="22" t="e">
        <f>VLOOKUP($AC159,デモテーブル[#All],6,FALSE)</f>
        <v>#VALUE!</v>
      </c>
      <c r="AZ159" s="22" t="e">
        <f>VLOOKUP($AC159,デモテーブル[#All],7,FALSE)</f>
        <v>#VALUE!</v>
      </c>
    </row>
    <row r="160" spans="2:52" x14ac:dyDescent="0.15">
      <c r="B160" s="19">
        <v>44661</v>
      </c>
      <c r="C160" s="151">
        <v>159</v>
      </c>
      <c r="D160" s="42" t="s">
        <v>146</v>
      </c>
      <c r="E160" s="124" t="s">
        <v>580</v>
      </c>
      <c r="G160" s="125" t="e">
        <f t="shared" si="19"/>
        <v>#VALUE!</v>
      </c>
      <c r="H160" s="141"/>
      <c r="I160" s="141"/>
      <c r="J160" s="141"/>
      <c r="K160" s="142"/>
      <c r="L160" s="143"/>
      <c r="M160" s="144"/>
      <c r="N160" s="144"/>
      <c r="O160" s="144"/>
      <c r="Z160" s="13"/>
      <c r="AA160" s="13"/>
      <c r="AB160" s="22"/>
      <c r="AC160" s="150" t="e">
        <f t="shared" si="20"/>
        <v>#VALUE!</v>
      </c>
      <c r="AD160" s="22" t="e">
        <f>VLOOKUP($AC160,デモテーブル[#All],2,FALSE)</f>
        <v>#VALUE!</v>
      </c>
      <c r="AE160" s="22" t="s">
        <v>15</v>
      </c>
      <c r="AF160" s="22">
        <f t="shared" si="21"/>
        <v>0</v>
      </c>
      <c r="AG160" s="22"/>
      <c r="AH160" s="146">
        <f t="shared" si="22"/>
        <v>0</v>
      </c>
      <c r="AI160" s="22"/>
      <c r="AJ160" s="146">
        <f t="shared" si="23"/>
        <v>0</v>
      </c>
      <c r="AK160" s="22"/>
      <c r="AL160" s="22"/>
      <c r="AM160" s="22"/>
      <c r="AN160" s="22"/>
      <c r="AO160" s="22"/>
      <c r="AP160" s="147">
        <f t="shared" si="24"/>
        <v>0</v>
      </c>
      <c r="AQ160" s="22"/>
      <c r="AR160" s="148">
        <f t="shared" si="25"/>
        <v>0</v>
      </c>
      <c r="AS160" s="149" t="e">
        <f t="shared" si="26"/>
        <v>#DIV/0!</v>
      </c>
      <c r="AT160" s="23"/>
      <c r="AU160" s="23"/>
      <c r="AV160" s="22" t="e">
        <f>VLOOKUP($AC160,デモテーブル[#All],3,FALSE)</f>
        <v>#VALUE!</v>
      </c>
      <c r="AW160" s="22" t="e">
        <f>VLOOKUP($AC160,デモテーブル[#All],4,FALSE)</f>
        <v>#VALUE!</v>
      </c>
      <c r="AX160" s="22" t="e">
        <f>VLOOKUP($AC160,デモテーブル[#All],5,FALSE)</f>
        <v>#VALUE!</v>
      </c>
      <c r="AY160" s="22" t="e">
        <f>VLOOKUP($AC160,デモテーブル[#All],6,FALSE)</f>
        <v>#VALUE!</v>
      </c>
      <c r="AZ160" s="22" t="e">
        <f>VLOOKUP($AC160,デモテーブル[#All],7,FALSE)</f>
        <v>#VALUE!</v>
      </c>
    </row>
    <row r="161" spans="2:52" ht="14.25" thickBot="1" x14ac:dyDescent="0.2">
      <c r="B161" s="19">
        <v>44661</v>
      </c>
      <c r="C161" s="151">
        <v>160</v>
      </c>
      <c r="D161" s="42" t="s">
        <v>146</v>
      </c>
      <c r="E161" s="124" t="s">
        <v>580</v>
      </c>
      <c r="G161" s="125" t="e">
        <f t="shared" si="19"/>
        <v>#VALUE!</v>
      </c>
      <c r="H161" s="141"/>
      <c r="I161" s="141"/>
      <c r="J161" s="141"/>
      <c r="K161" s="142"/>
      <c r="L161" s="143"/>
      <c r="M161" s="144"/>
      <c r="N161" s="144"/>
      <c r="O161" s="144"/>
      <c r="Z161" s="13"/>
      <c r="AA161" s="13"/>
      <c r="AB161" s="22"/>
      <c r="AC161" s="150" t="e">
        <f t="shared" si="20"/>
        <v>#VALUE!</v>
      </c>
      <c r="AD161" s="22" t="e">
        <f>VLOOKUP($AC161,デモテーブル[#All],2,FALSE)</f>
        <v>#VALUE!</v>
      </c>
      <c r="AE161" s="22" t="s">
        <v>15</v>
      </c>
      <c r="AF161" s="22">
        <f t="shared" si="21"/>
        <v>0</v>
      </c>
      <c r="AG161" s="22"/>
      <c r="AH161" s="146">
        <f t="shared" si="22"/>
        <v>0</v>
      </c>
      <c r="AI161" s="22"/>
      <c r="AJ161" s="146">
        <f t="shared" si="23"/>
        <v>0</v>
      </c>
      <c r="AK161" s="22"/>
      <c r="AL161" s="22"/>
      <c r="AM161" s="22"/>
      <c r="AN161" s="22"/>
      <c r="AO161" s="22"/>
      <c r="AP161" s="147">
        <f t="shared" si="24"/>
        <v>0</v>
      </c>
      <c r="AQ161" s="22"/>
      <c r="AR161" s="148">
        <f t="shared" si="25"/>
        <v>0</v>
      </c>
      <c r="AS161" s="149" t="e">
        <f t="shared" si="26"/>
        <v>#DIV/0!</v>
      </c>
      <c r="AT161" s="23"/>
      <c r="AU161" s="23"/>
      <c r="AV161" s="22" t="e">
        <f>VLOOKUP($AC161,デモテーブル[#All],3,FALSE)</f>
        <v>#VALUE!</v>
      </c>
      <c r="AW161" s="22" t="e">
        <f>VLOOKUP($AC161,デモテーブル[#All],4,FALSE)</f>
        <v>#VALUE!</v>
      </c>
      <c r="AX161" s="22" t="e">
        <f>VLOOKUP($AC161,デモテーブル[#All],5,FALSE)</f>
        <v>#VALUE!</v>
      </c>
      <c r="AY161" s="22" t="e">
        <f>VLOOKUP($AC161,デモテーブル[#All],6,FALSE)</f>
        <v>#VALUE!</v>
      </c>
      <c r="AZ161" s="22" t="e">
        <f>VLOOKUP($AC161,デモテーブル[#All],7,FALSE)</f>
        <v>#VALUE!</v>
      </c>
    </row>
    <row r="162" spans="2:52" ht="14.25" thickBot="1" x14ac:dyDescent="0.2">
      <c r="B162" s="19">
        <v>44661</v>
      </c>
      <c r="C162" s="151">
        <v>161</v>
      </c>
      <c r="D162" s="42" t="s">
        <v>146</v>
      </c>
      <c r="E162" s="47" t="s">
        <v>482</v>
      </c>
      <c r="F162" s="47"/>
      <c r="G162" s="48" t="s">
        <v>483</v>
      </c>
      <c r="H162" s="49" t="s">
        <v>119</v>
      </c>
      <c r="I162" s="50" t="s">
        <v>120</v>
      </c>
      <c r="J162" s="51" t="s">
        <v>121</v>
      </c>
      <c r="K162" s="51" t="s">
        <v>122</v>
      </c>
      <c r="L162" s="51" t="s">
        <v>123</v>
      </c>
      <c r="M162" s="51" t="s">
        <v>124</v>
      </c>
      <c r="N162" s="51" t="s">
        <v>125</v>
      </c>
      <c r="O162" s="51" t="s">
        <v>126</v>
      </c>
      <c r="P162" s="52" t="s">
        <v>351</v>
      </c>
      <c r="Z162" s="53"/>
      <c r="AA162" s="53"/>
      <c r="AB162" s="51" t="s">
        <v>484</v>
      </c>
      <c r="AC162" s="54"/>
      <c r="AD162" s="51"/>
      <c r="AE162" s="51"/>
      <c r="AF162" s="55"/>
      <c r="AG162" s="51"/>
      <c r="AH162" s="56"/>
      <c r="AI162" s="51"/>
      <c r="AJ162" s="56"/>
      <c r="AK162" s="51"/>
      <c r="AL162" s="51"/>
      <c r="AM162" s="51"/>
      <c r="AN162" s="51"/>
      <c r="AO162" s="51"/>
      <c r="AP162" s="57"/>
      <c r="AQ162" s="51"/>
      <c r="AR162" s="58"/>
      <c r="AS162" s="59" t="e">
        <v>#DIV/0!</v>
      </c>
      <c r="AT162" s="24"/>
      <c r="AU162" s="24"/>
      <c r="AV162" s="51"/>
      <c r="AW162" s="51"/>
      <c r="AX162" s="51"/>
      <c r="AY162" s="51"/>
      <c r="AZ162" s="51"/>
    </row>
    <row r="163" spans="2:52" x14ac:dyDescent="0.15">
      <c r="B163" s="19">
        <v>44661</v>
      </c>
      <c r="C163" s="151">
        <v>162</v>
      </c>
      <c r="D163" s="42" t="s">
        <v>146</v>
      </c>
      <c r="E163" s="47" t="s">
        <v>482</v>
      </c>
      <c r="F163" s="11" t="s">
        <v>505</v>
      </c>
      <c r="G163" s="47" t="s">
        <v>69</v>
      </c>
      <c r="H163" s="79">
        <v>320284</v>
      </c>
      <c r="I163" s="47"/>
      <c r="J163" s="47"/>
      <c r="K163" s="47"/>
      <c r="L163" s="47"/>
      <c r="M163" s="47"/>
      <c r="N163" s="47"/>
      <c r="O163" s="47"/>
      <c r="P163" s="47"/>
      <c r="Q163" s="60">
        <v>1</v>
      </c>
      <c r="R163" s="11"/>
      <c r="Z163" s="45"/>
      <c r="AA163" s="45"/>
      <c r="AB163" s="47"/>
      <c r="AC163" s="7" t="s">
        <v>141</v>
      </c>
      <c r="AD163" s="7" t="str">
        <f>VLOOKUP($AC163,デモテーブル[#All],2,FALSE)</f>
        <v>現預金・ネオモバ</v>
      </c>
      <c r="AE163" s="47" t="s">
        <v>172</v>
      </c>
      <c r="AF163" s="61"/>
      <c r="AG163" s="47"/>
      <c r="AH163" s="62"/>
      <c r="AI163" s="47"/>
      <c r="AJ163" s="63"/>
      <c r="AK163" s="47"/>
      <c r="AL163" s="47"/>
      <c r="AM163" s="47"/>
      <c r="AN163" s="47"/>
      <c r="AO163" s="47"/>
      <c r="AP163" s="64">
        <v>320284</v>
      </c>
      <c r="AQ163" s="47"/>
      <c r="AR163" s="65"/>
      <c r="AS163" s="66">
        <v>0</v>
      </c>
      <c r="AT163" s="46"/>
      <c r="AU163" s="46"/>
      <c r="AV163" s="47" t="str">
        <f>VLOOKUP($AC163,デモテーブル[#All],3,FALSE)</f>
        <v>2現金・米国債など</v>
      </c>
      <c r="AW163" s="47" t="str">
        <f>VLOOKUP($AC163,デモテーブル[#All],4,FALSE)</f>
        <v>2現金</v>
      </c>
      <c r="AX163" s="47" t="str">
        <f>VLOOKUP($AC163,デモテーブル[#All],5,FALSE)</f>
        <v>現預金</v>
      </c>
      <c r="AY163" s="47" t="str">
        <f>VLOOKUP($AC163,デモテーブル[#All],6,FALSE)</f>
        <v>現預金</v>
      </c>
      <c r="AZ163" s="47" t="str">
        <f>VLOOKUP($AC163,デモテーブル[#All],7,FALSE)</f>
        <v>01 日本円</v>
      </c>
    </row>
    <row r="164" spans="2:52" ht="14.25" thickBot="1" x14ac:dyDescent="0.2">
      <c r="B164" s="19">
        <v>44661</v>
      </c>
      <c r="C164" s="151">
        <v>163</v>
      </c>
      <c r="D164" s="42" t="s">
        <v>146</v>
      </c>
      <c r="E164" s="47" t="s">
        <v>482</v>
      </c>
      <c r="F164" s="47"/>
      <c r="G164" s="47" t="s">
        <v>69</v>
      </c>
      <c r="H164" s="47"/>
      <c r="I164" s="47"/>
      <c r="J164" s="47"/>
      <c r="K164" s="47"/>
      <c r="L164" s="47"/>
      <c r="M164" s="47"/>
      <c r="N164" s="47"/>
      <c r="O164" s="47"/>
      <c r="P164" s="47"/>
      <c r="Q164" s="60">
        <v>2</v>
      </c>
      <c r="Z164" s="45"/>
      <c r="AA164" s="45"/>
      <c r="AB164" s="47"/>
      <c r="AC164" s="67"/>
      <c r="AD164" s="47" t="e">
        <v>#REF!</v>
      </c>
      <c r="AE164" s="47"/>
      <c r="AF164" s="61"/>
      <c r="AG164" s="47"/>
      <c r="AH164" s="62"/>
      <c r="AI164" s="47"/>
      <c r="AJ164" s="62"/>
      <c r="AK164" s="47"/>
      <c r="AL164" s="47"/>
      <c r="AM164" s="47"/>
      <c r="AN164" s="47"/>
      <c r="AO164" s="47"/>
      <c r="AP164" s="68"/>
      <c r="AQ164" s="47"/>
      <c r="AR164" s="65"/>
      <c r="AS164" s="66" t="e">
        <v>#DIV/0!</v>
      </c>
      <c r="AT164" s="46"/>
      <c r="AU164" s="46"/>
      <c r="AV164" s="47" t="e">
        <f>VLOOKUP($AC164,デモテーブル[#All],3,FALSE)</f>
        <v>#N/A</v>
      </c>
      <c r="AW164" s="47" t="e">
        <f>VLOOKUP($AC164,デモテーブル[#All],4,FALSE)</f>
        <v>#N/A</v>
      </c>
      <c r="AX164" s="47" t="e">
        <f>VLOOKUP($AC164,デモテーブル[#All],5,FALSE)</f>
        <v>#N/A</v>
      </c>
      <c r="AY164" s="47" t="e">
        <f>VLOOKUP($AC164,デモテーブル[#All],6,FALSE)</f>
        <v>#N/A</v>
      </c>
      <c r="AZ164" s="47" t="e">
        <f>VLOOKUP($AC164,デモテーブル[#All],7,FALSE)</f>
        <v>#N/A</v>
      </c>
    </row>
    <row r="165" spans="2:52" ht="14.25" thickBot="1" x14ac:dyDescent="0.2">
      <c r="B165" s="19">
        <v>44661</v>
      </c>
      <c r="C165" s="151">
        <v>164</v>
      </c>
      <c r="D165" s="42" t="s">
        <v>146</v>
      </c>
      <c r="E165" s="47" t="s">
        <v>482</v>
      </c>
      <c r="F165" s="47"/>
      <c r="G165" s="48" t="s">
        <v>485</v>
      </c>
      <c r="H165" s="69" t="s">
        <v>119</v>
      </c>
      <c r="I165" s="50" t="s">
        <v>120</v>
      </c>
      <c r="J165" s="51" t="s">
        <v>121</v>
      </c>
      <c r="K165" s="51" t="s">
        <v>122</v>
      </c>
      <c r="L165" s="51" t="s">
        <v>123</v>
      </c>
      <c r="M165" s="51" t="s">
        <v>124</v>
      </c>
      <c r="N165" s="51" t="s">
        <v>125</v>
      </c>
      <c r="O165" s="51" t="s">
        <v>126</v>
      </c>
      <c r="P165" s="52" t="s">
        <v>351</v>
      </c>
      <c r="Z165" s="53"/>
      <c r="AA165" s="53"/>
      <c r="AB165" s="51" t="s">
        <v>484</v>
      </c>
      <c r="AC165" s="54"/>
      <c r="AD165" s="51" t="e">
        <v>#REF!</v>
      </c>
      <c r="AE165" s="51"/>
      <c r="AF165" s="55"/>
      <c r="AG165" s="51"/>
      <c r="AH165" s="56"/>
      <c r="AI165" s="51"/>
      <c r="AJ165" s="56"/>
      <c r="AK165" s="51"/>
      <c r="AL165" s="51"/>
      <c r="AM165" s="51"/>
      <c r="AN165" s="51"/>
      <c r="AO165" s="51"/>
      <c r="AP165" s="57"/>
      <c r="AQ165" s="51"/>
      <c r="AR165" s="58"/>
      <c r="AS165" s="59" t="e">
        <v>#DIV/0!</v>
      </c>
      <c r="AT165" s="24"/>
      <c r="AU165" s="24"/>
      <c r="AV165" s="51"/>
      <c r="AW165" s="51"/>
      <c r="AX165" s="51"/>
      <c r="AY165" s="51"/>
      <c r="AZ165" s="51"/>
    </row>
    <row r="166" spans="2:52" x14ac:dyDescent="0.15">
      <c r="B166" s="19">
        <v>44661</v>
      </c>
      <c r="C166" s="151">
        <v>165</v>
      </c>
      <c r="D166" s="42" t="s">
        <v>146</v>
      </c>
      <c r="E166" s="70" t="s">
        <v>482</v>
      </c>
      <c r="F166" s="11" t="s">
        <v>504</v>
      </c>
      <c r="H166" s="71" t="s">
        <v>73</v>
      </c>
      <c r="I166" s="71"/>
      <c r="J166" s="71"/>
      <c r="K166" s="71"/>
      <c r="L166" s="71"/>
      <c r="M166" s="71"/>
      <c r="N166" s="71"/>
      <c r="O166" s="71"/>
      <c r="Q166" s="60">
        <v>1</v>
      </c>
      <c r="R166" s="11" t="s">
        <v>486</v>
      </c>
      <c r="Z166" s="13"/>
      <c r="AA166" s="13"/>
      <c r="AB166" s="72"/>
      <c r="AC166" s="7" t="str">
        <f>IF(H167="","",TEXT(H167,"@"))</f>
        <v>1306</v>
      </c>
      <c r="AD166" s="72" t="str">
        <f>VLOOKUP($AC166,デモテーブル[#All],2,FALSE)</f>
        <v>ＮＥＸＴ　ＦＵＮＤＳ　ＴＯＰＩＸ連動型上場投信</v>
      </c>
      <c r="AE166" s="72" t="s">
        <v>15</v>
      </c>
      <c r="AF166" s="73" t="e">
        <f>AP166/AJ166</f>
        <v>#VALUE!</v>
      </c>
      <c r="AG166" s="72"/>
      <c r="AH166" s="74" t="e">
        <f>(AP166-AR166)/AF166</f>
        <v>#VALUE!</v>
      </c>
      <c r="AI166" s="72"/>
      <c r="AJ166" s="80" t="s">
        <v>573</v>
      </c>
      <c r="AK166" s="72"/>
      <c r="AL166" s="72"/>
      <c r="AM166" s="72"/>
      <c r="AN166" s="72"/>
      <c r="AO166" s="72"/>
      <c r="AP166" s="64">
        <f>IF(H170="","",VALUE(LEFT(H170,FIND("円",H170)-1)))</f>
        <v>7618</v>
      </c>
      <c r="AQ166" s="72"/>
      <c r="AR166" s="75">
        <f>IF(H172="","",VALUE(LEFT(H172,FIND("円",H172)-1)))</f>
        <v>-314</v>
      </c>
      <c r="AS166" s="76">
        <f t="shared" ref="AS166" si="27">AR166/(AP166-AR166)</f>
        <v>-3.9586485123550175E-2</v>
      </c>
      <c r="AT166" s="23"/>
      <c r="AU166" s="23"/>
      <c r="AV166" s="70" t="str">
        <f>VLOOKUP($AC166,デモテーブル[#All],3,FALSE)</f>
        <v>1株式・投信等</v>
      </c>
      <c r="AW166" s="70" t="str">
        <f>VLOOKUP($AC166,デモテーブル[#All],4,FALSE)</f>
        <v>1株式</v>
      </c>
      <c r="AX166" s="70" t="str">
        <f>VLOOKUP($AC166,デモテーブル[#All],5,FALSE)</f>
        <v>指数</v>
      </c>
      <c r="AY166" s="70" t="str">
        <f>VLOOKUP($AC166,デモテーブル[#All],6,FALSE)</f>
        <v>指数・トピックス</v>
      </c>
      <c r="AZ166" s="70" t="str">
        <f>VLOOKUP($AC166,デモテーブル[#All],7,FALSE)</f>
        <v>01 日本円</v>
      </c>
    </row>
    <row r="167" spans="2:52" x14ac:dyDescent="0.15">
      <c r="B167" s="19">
        <v>44661</v>
      </c>
      <c r="C167" s="151">
        <v>166</v>
      </c>
      <c r="D167" s="42" t="s">
        <v>146</v>
      </c>
      <c r="E167" s="70" t="s">
        <v>482</v>
      </c>
      <c r="H167" s="71">
        <v>1306</v>
      </c>
      <c r="I167" s="71"/>
      <c r="J167" s="71"/>
      <c r="K167" s="71"/>
      <c r="L167" s="71"/>
      <c r="M167" s="71"/>
      <c r="N167" s="71"/>
      <c r="O167" s="71"/>
      <c r="Q167" s="60">
        <v>2</v>
      </c>
      <c r="Z167" s="13"/>
      <c r="AA167" s="13"/>
      <c r="AB167" s="72"/>
      <c r="AC167" s="77"/>
      <c r="AD167" s="72" t="e">
        <f>VLOOKUP($AC167,デモテーブル[#All],2,FALSE)</f>
        <v>#N/A</v>
      </c>
      <c r="AE167" s="72"/>
      <c r="AF167" s="73"/>
      <c r="AG167" s="72"/>
      <c r="AH167" s="72"/>
      <c r="AI167" s="72"/>
      <c r="AJ167" s="72"/>
      <c r="AK167" s="72"/>
      <c r="AL167" s="72"/>
      <c r="AM167" s="72"/>
      <c r="AN167" s="72"/>
      <c r="AO167" s="72"/>
      <c r="AP167" s="64"/>
      <c r="AQ167" s="72"/>
      <c r="AR167" s="75"/>
      <c r="AS167" s="76" t="e">
        <v>#DIV/0!</v>
      </c>
      <c r="AT167" s="23"/>
      <c r="AU167" s="23"/>
      <c r="AV167" s="70" t="e">
        <f>VLOOKUP($AC167,デモテーブル[#All],3,FALSE)</f>
        <v>#N/A</v>
      </c>
      <c r="AW167" s="70" t="e">
        <f>VLOOKUP($AC167,デモテーブル[#All],4,FALSE)</f>
        <v>#N/A</v>
      </c>
      <c r="AX167" s="70" t="e">
        <f>VLOOKUP($AC167,デモテーブル[#All],5,FALSE)</f>
        <v>#N/A</v>
      </c>
      <c r="AY167" s="70" t="e">
        <f>VLOOKUP($AC167,デモテーブル[#All],6,FALSE)</f>
        <v>#N/A</v>
      </c>
      <c r="AZ167" s="70" t="e">
        <f>VLOOKUP($AC167,デモテーブル[#All],7,FALSE)</f>
        <v>#N/A</v>
      </c>
    </row>
    <row r="168" spans="2:52" x14ac:dyDescent="0.15">
      <c r="B168" s="19">
        <v>44661</v>
      </c>
      <c r="C168" s="151">
        <v>167</v>
      </c>
      <c r="D168" s="42" t="s">
        <v>146</v>
      </c>
      <c r="E168" s="70" t="s">
        <v>482</v>
      </c>
      <c r="H168" s="71" t="s">
        <v>73</v>
      </c>
      <c r="I168" s="71"/>
      <c r="J168" s="71"/>
      <c r="K168" s="71"/>
      <c r="L168" s="71"/>
      <c r="M168" s="71"/>
      <c r="N168" s="71"/>
      <c r="O168" s="71"/>
      <c r="Q168" s="60">
        <v>3</v>
      </c>
      <c r="Z168" s="13"/>
      <c r="AA168" s="13"/>
      <c r="AB168" s="72"/>
      <c r="AC168" s="77"/>
      <c r="AD168" s="72" t="e">
        <f>VLOOKUP($AC168,デモテーブル[#All],2,FALSE)</f>
        <v>#N/A</v>
      </c>
      <c r="AE168" s="72"/>
      <c r="AF168" s="73"/>
      <c r="AG168" s="72"/>
      <c r="AH168" s="72"/>
      <c r="AI168" s="72"/>
      <c r="AJ168" s="72"/>
      <c r="AK168" s="72"/>
      <c r="AL168" s="72"/>
      <c r="AM168" s="72"/>
      <c r="AN168" s="72"/>
      <c r="AO168" s="72"/>
      <c r="AP168" s="64"/>
      <c r="AQ168" s="72"/>
      <c r="AR168" s="75"/>
      <c r="AS168" s="76" t="e">
        <v>#DIV/0!</v>
      </c>
      <c r="AT168" s="23"/>
      <c r="AU168" s="23"/>
      <c r="AV168" s="70" t="e">
        <f>VLOOKUP($AC168,デモテーブル[#All],3,FALSE)</f>
        <v>#N/A</v>
      </c>
      <c r="AW168" s="70" t="e">
        <f>VLOOKUP($AC168,デモテーブル[#All],4,FALSE)</f>
        <v>#N/A</v>
      </c>
      <c r="AX168" s="70" t="e">
        <f>VLOOKUP($AC168,デモテーブル[#All],5,FALSE)</f>
        <v>#N/A</v>
      </c>
      <c r="AY168" s="70" t="e">
        <f>VLOOKUP($AC168,デモテーブル[#All],6,FALSE)</f>
        <v>#N/A</v>
      </c>
      <c r="AZ168" s="70" t="e">
        <f>VLOOKUP($AC168,デモテーブル[#All],7,FALSE)</f>
        <v>#N/A</v>
      </c>
    </row>
    <row r="169" spans="2:52" x14ac:dyDescent="0.15">
      <c r="B169" s="19">
        <v>44661</v>
      </c>
      <c r="C169" s="151">
        <v>168</v>
      </c>
      <c r="D169" s="42" t="s">
        <v>146</v>
      </c>
      <c r="E169" s="70" t="s">
        <v>482</v>
      </c>
      <c r="H169" s="71" t="s">
        <v>352</v>
      </c>
      <c r="I169" s="71"/>
      <c r="J169" s="71"/>
      <c r="K169" s="71"/>
      <c r="L169" s="71"/>
      <c r="M169" s="71"/>
      <c r="N169" s="71"/>
      <c r="O169" s="71"/>
      <c r="Q169" s="60">
        <v>4</v>
      </c>
      <c r="Z169" s="13"/>
      <c r="AA169" s="13"/>
      <c r="AB169" s="72"/>
      <c r="AC169" s="77"/>
      <c r="AD169" s="72" t="e">
        <f>VLOOKUP($AC169,デモテーブル[#All],2,FALSE)</f>
        <v>#N/A</v>
      </c>
      <c r="AE169" s="72"/>
      <c r="AF169" s="73"/>
      <c r="AG169" s="72"/>
      <c r="AH169" s="72"/>
      <c r="AI169" s="72"/>
      <c r="AJ169" s="72"/>
      <c r="AK169" s="72"/>
      <c r="AL169" s="72"/>
      <c r="AM169" s="72"/>
      <c r="AN169" s="72"/>
      <c r="AO169" s="72"/>
      <c r="AP169" s="64"/>
      <c r="AQ169" s="72"/>
      <c r="AR169" s="75"/>
      <c r="AS169" s="76" t="e">
        <v>#DIV/0!</v>
      </c>
      <c r="AT169" s="23"/>
      <c r="AU169" s="23"/>
      <c r="AV169" s="70" t="e">
        <f>VLOOKUP($AC169,デモテーブル[#All],3,FALSE)</f>
        <v>#N/A</v>
      </c>
      <c r="AW169" s="70" t="e">
        <f>VLOOKUP($AC169,デモテーブル[#All],4,FALSE)</f>
        <v>#N/A</v>
      </c>
      <c r="AX169" s="70" t="e">
        <f>VLOOKUP($AC169,デモテーブル[#All],5,FALSE)</f>
        <v>#N/A</v>
      </c>
      <c r="AY169" s="70" t="e">
        <f>VLOOKUP($AC169,デモテーブル[#All],6,FALSE)</f>
        <v>#N/A</v>
      </c>
      <c r="AZ169" s="70" t="e">
        <f>VLOOKUP($AC169,デモテーブル[#All],7,FALSE)</f>
        <v>#N/A</v>
      </c>
    </row>
    <row r="170" spans="2:52" x14ac:dyDescent="0.15">
      <c r="B170" s="19">
        <v>44661</v>
      </c>
      <c r="C170" s="151">
        <v>169</v>
      </c>
      <c r="D170" s="42" t="s">
        <v>146</v>
      </c>
      <c r="E170" s="70" t="s">
        <v>482</v>
      </c>
      <c r="H170" s="71" t="s">
        <v>506</v>
      </c>
      <c r="I170" s="71"/>
      <c r="J170" s="71"/>
      <c r="K170" s="71"/>
      <c r="L170" s="71"/>
      <c r="M170" s="71"/>
      <c r="N170" s="71"/>
      <c r="O170" s="71"/>
      <c r="Q170" s="60">
        <v>5</v>
      </c>
      <c r="Z170" s="13"/>
      <c r="AA170" s="13"/>
      <c r="AB170" s="72"/>
      <c r="AC170" s="77"/>
      <c r="AD170" s="72" t="e">
        <f>VLOOKUP($AC170,デモテーブル[#All],2,FALSE)</f>
        <v>#N/A</v>
      </c>
      <c r="AE170" s="72"/>
      <c r="AF170" s="73"/>
      <c r="AG170" s="72"/>
      <c r="AH170" s="72"/>
      <c r="AI170" s="72"/>
      <c r="AJ170" s="72"/>
      <c r="AK170" s="72"/>
      <c r="AL170" s="72"/>
      <c r="AM170" s="72"/>
      <c r="AN170" s="72"/>
      <c r="AO170" s="72"/>
      <c r="AP170" s="64"/>
      <c r="AQ170" s="72"/>
      <c r="AR170" s="75"/>
      <c r="AS170" s="76" t="e">
        <v>#DIV/0!</v>
      </c>
      <c r="AT170" s="23"/>
      <c r="AU170" s="23"/>
      <c r="AV170" s="70" t="e">
        <f>VLOOKUP($AC170,デモテーブル[#All],3,FALSE)</f>
        <v>#N/A</v>
      </c>
      <c r="AW170" s="70" t="e">
        <f>VLOOKUP($AC170,デモテーブル[#All],4,FALSE)</f>
        <v>#N/A</v>
      </c>
      <c r="AX170" s="70" t="e">
        <f>VLOOKUP($AC170,デモテーブル[#All],5,FALSE)</f>
        <v>#N/A</v>
      </c>
      <c r="AY170" s="70" t="e">
        <f>VLOOKUP($AC170,デモテーブル[#All],6,FALSE)</f>
        <v>#N/A</v>
      </c>
      <c r="AZ170" s="70" t="e">
        <f>VLOOKUP($AC170,デモテーブル[#All],7,FALSE)</f>
        <v>#N/A</v>
      </c>
    </row>
    <row r="171" spans="2:52" x14ac:dyDescent="0.15">
      <c r="B171" s="19">
        <v>44661</v>
      </c>
      <c r="C171" s="151">
        <v>170</v>
      </c>
      <c r="D171" s="42" t="s">
        <v>146</v>
      </c>
      <c r="E171" s="70" t="s">
        <v>482</v>
      </c>
      <c r="H171" s="71" t="s">
        <v>353</v>
      </c>
      <c r="I171" s="71"/>
      <c r="J171" s="71"/>
      <c r="K171" s="71"/>
      <c r="L171" s="71"/>
      <c r="M171" s="71"/>
      <c r="N171" s="71"/>
      <c r="O171" s="71"/>
      <c r="Q171" s="60">
        <v>6</v>
      </c>
      <c r="Z171" s="13"/>
      <c r="AA171" s="13"/>
      <c r="AB171" s="72"/>
      <c r="AC171" s="77"/>
      <c r="AD171" s="72" t="e">
        <f>VLOOKUP($AC171,デモテーブル[#All],2,FALSE)</f>
        <v>#N/A</v>
      </c>
      <c r="AE171" s="72"/>
      <c r="AF171" s="73"/>
      <c r="AG171" s="72"/>
      <c r="AH171" s="72"/>
      <c r="AI171" s="72"/>
      <c r="AJ171" s="72"/>
      <c r="AK171" s="72"/>
      <c r="AL171" s="72"/>
      <c r="AM171" s="72"/>
      <c r="AN171" s="72"/>
      <c r="AO171" s="72"/>
      <c r="AP171" s="64"/>
      <c r="AQ171" s="72"/>
      <c r="AR171" s="75"/>
      <c r="AS171" s="76" t="e">
        <v>#DIV/0!</v>
      </c>
      <c r="AT171" s="23"/>
      <c r="AU171" s="23"/>
      <c r="AV171" s="70" t="e">
        <f>VLOOKUP($AC171,デモテーブル[#All],3,FALSE)</f>
        <v>#N/A</v>
      </c>
      <c r="AW171" s="70" t="e">
        <f>VLOOKUP($AC171,デモテーブル[#All],4,FALSE)</f>
        <v>#N/A</v>
      </c>
      <c r="AX171" s="70" t="e">
        <f>VLOOKUP($AC171,デモテーブル[#All],5,FALSE)</f>
        <v>#N/A</v>
      </c>
      <c r="AY171" s="70" t="e">
        <f>VLOOKUP($AC171,デモテーブル[#All],6,FALSE)</f>
        <v>#N/A</v>
      </c>
      <c r="AZ171" s="70" t="e">
        <f>VLOOKUP($AC171,デモテーブル[#All],7,FALSE)</f>
        <v>#N/A</v>
      </c>
    </row>
    <row r="172" spans="2:52" x14ac:dyDescent="0.15">
      <c r="B172" s="19">
        <v>44661</v>
      </c>
      <c r="C172" s="151">
        <v>171</v>
      </c>
      <c r="D172" s="42" t="s">
        <v>146</v>
      </c>
      <c r="E172" s="70" t="s">
        <v>482</v>
      </c>
      <c r="H172" s="71" t="s">
        <v>507</v>
      </c>
      <c r="I172" s="71"/>
      <c r="J172" s="71"/>
      <c r="K172" s="71"/>
      <c r="L172" s="71"/>
      <c r="M172" s="71"/>
      <c r="N172" s="71"/>
      <c r="O172" s="71"/>
      <c r="Q172" s="60">
        <v>7</v>
      </c>
      <c r="Z172" s="13"/>
      <c r="AA172" s="13"/>
      <c r="AB172" s="72"/>
      <c r="AC172" s="77"/>
      <c r="AD172" s="72" t="e">
        <f>VLOOKUP($AC172,デモテーブル[#All],2,FALSE)</f>
        <v>#N/A</v>
      </c>
      <c r="AE172" s="72"/>
      <c r="AF172" s="73"/>
      <c r="AG172" s="72"/>
      <c r="AH172" s="72"/>
      <c r="AI172" s="72"/>
      <c r="AJ172" s="72"/>
      <c r="AK172" s="72"/>
      <c r="AL172" s="72"/>
      <c r="AM172" s="72"/>
      <c r="AN172" s="72"/>
      <c r="AO172" s="72"/>
      <c r="AP172" s="64"/>
      <c r="AQ172" s="72"/>
      <c r="AR172" s="75"/>
      <c r="AS172" s="76" t="e">
        <v>#DIV/0!</v>
      </c>
      <c r="AT172" s="23"/>
      <c r="AU172" s="23"/>
      <c r="AV172" s="70" t="e">
        <f>VLOOKUP($AC172,デモテーブル[#All],3,FALSE)</f>
        <v>#N/A</v>
      </c>
      <c r="AW172" s="70" t="e">
        <f>VLOOKUP($AC172,デモテーブル[#All],4,FALSE)</f>
        <v>#N/A</v>
      </c>
      <c r="AX172" s="70" t="e">
        <f>VLOOKUP($AC172,デモテーブル[#All],5,FALSE)</f>
        <v>#N/A</v>
      </c>
      <c r="AY172" s="70" t="e">
        <f>VLOOKUP($AC172,デモテーブル[#All],6,FALSE)</f>
        <v>#N/A</v>
      </c>
      <c r="AZ172" s="70" t="e">
        <f>VLOOKUP($AC172,デモテーブル[#All],7,FALSE)</f>
        <v>#N/A</v>
      </c>
    </row>
    <row r="173" spans="2:52" x14ac:dyDescent="0.15">
      <c r="B173" s="19">
        <v>44661</v>
      </c>
      <c r="C173" s="151">
        <v>172</v>
      </c>
      <c r="D173" s="42" t="s">
        <v>146</v>
      </c>
      <c r="E173" s="70" t="s">
        <v>482</v>
      </c>
      <c r="H173" s="71" t="s">
        <v>487</v>
      </c>
      <c r="I173" s="71" t="s">
        <v>488</v>
      </c>
      <c r="J173" s="71"/>
      <c r="K173" s="71"/>
      <c r="L173" s="71"/>
      <c r="M173" s="71"/>
      <c r="N173" s="71"/>
      <c r="O173" s="71"/>
      <c r="Q173" s="60">
        <v>8</v>
      </c>
      <c r="Z173" s="13"/>
      <c r="AA173" s="13"/>
      <c r="AB173" s="72"/>
      <c r="AC173" s="7" t="str">
        <f>IF(H174="","",TEXT(H174,"@"))</f>
        <v>1343</v>
      </c>
      <c r="AD173" s="72" t="str">
        <f>VLOOKUP($AC173,デモテーブル[#All],2,FALSE)</f>
        <v>ＮＦＪ－ＲＥＩＴ</v>
      </c>
      <c r="AE173" s="72" t="s">
        <v>15</v>
      </c>
      <c r="AF173" s="73" t="e">
        <f>AP173/AJ173</f>
        <v>#VALUE!</v>
      </c>
      <c r="AG173" s="72"/>
      <c r="AH173" s="74" t="e">
        <f>(AP173-AR173)/AF173</f>
        <v>#VALUE!</v>
      </c>
      <c r="AI173" s="72"/>
      <c r="AJ173" s="80" t="s">
        <v>573</v>
      </c>
      <c r="AK173" s="72"/>
      <c r="AL173" s="72"/>
      <c r="AM173" s="72"/>
      <c r="AN173" s="72"/>
      <c r="AO173" s="72"/>
      <c r="AP173" s="64">
        <f>IF(H177="","",VALUE(LEFT(H177,FIND("円",H177)-1)))</f>
        <v>61095</v>
      </c>
      <c r="AQ173" s="72"/>
      <c r="AR173" s="75">
        <f>IF(H179="","",VALUE(LEFT(H179,FIND("円",H179)-1)))</f>
        <v>7155</v>
      </c>
      <c r="AS173" s="76">
        <f t="shared" ref="AS173" si="28">AR173/(AP173-AR173)</f>
        <v>0.13264738598442713</v>
      </c>
      <c r="AT173" s="23"/>
      <c r="AU173" s="23"/>
      <c r="AV173" s="70" t="str">
        <f>VLOOKUP($AC173,デモテーブル[#All],3,FALSE)</f>
        <v>1株式・投信等</v>
      </c>
      <c r="AW173" s="70" t="str">
        <f>VLOOKUP($AC173,デモテーブル[#All],4,FALSE)</f>
        <v>1株式</v>
      </c>
      <c r="AX173" s="70" t="str">
        <f>VLOOKUP($AC173,デモテーブル[#All],5,FALSE)</f>
        <v>不動産</v>
      </c>
      <c r="AY173" s="70" t="str">
        <f>VLOOKUP($AC173,デモテーブル[#All],6,FALSE)</f>
        <v>Jリート</v>
      </c>
      <c r="AZ173" s="70" t="str">
        <f>VLOOKUP($AC173,デモテーブル[#All],7,FALSE)</f>
        <v>01 日本円</v>
      </c>
    </row>
    <row r="174" spans="2:52" x14ac:dyDescent="0.15">
      <c r="B174" s="19">
        <v>44661</v>
      </c>
      <c r="C174" s="151">
        <v>173</v>
      </c>
      <c r="D174" s="42" t="s">
        <v>146</v>
      </c>
      <c r="E174" s="70" t="s">
        <v>482</v>
      </c>
      <c r="H174" s="71">
        <v>1343</v>
      </c>
      <c r="I174" s="71" t="s">
        <v>489</v>
      </c>
      <c r="J174" s="71"/>
      <c r="K174" s="71"/>
      <c r="L174" s="71"/>
      <c r="M174" s="71"/>
      <c r="N174" s="71"/>
      <c r="O174" s="71"/>
      <c r="Q174" s="60">
        <v>9</v>
      </c>
      <c r="Z174" s="13"/>
      <c r="AA174" s="13"/>
      <c r="AB174" s="72"/>
      <c r="AC174" s="77"/>
      <c r="AD174" s="72" t="e">
        <f>VLOOKUP($AC174,デモテーブル[#All],2,FALSE)</f>
        <v>#N/A</v>
      </c>
      <c r="AE174" s="72"/>
      <c r="AF174" s="73"/>
      <c r="AG174" s="72"/>
      <c r="AH174" s="72"/>
      <c r="AI174" s="72"/>
      <c r="AJ174" s="72"/>
      <c r="AK174" s="72"/>
      <c r="AL174" s="72"/>
      <c r="AM174" s="72"/>
      <c r="AN174" s="72"/>
      <c r="AO174" s="72"/>
      <c r="AP174" s="64"/>
      <c r="AQ174" s="72"/>
      <c r="AR174" s="75"/>
      <c r="AS174" s="76" t="e">
        <v>#DIV/0!</v>
      </c>
      <c r="AT174" s="23"/>
      <c r="AU174" s="23"/>
      <c r="AV174" s="70" t="e">
        <f>VLOOKUP($AC174,デモテーブル[#All],3,FALSE)</f>
        <v>#N/A</v>
      </c>
      <c r="AW174" s="70" t="e">
        <f>VLOOKUP($AC174,デモテーブル[#All],4,FALSE)</f>
        <v>#N/A</v>
      </c>
      <c r="AX174" s="70" t="e">
        <f>VLOOKUP($AC174,デモテーブル[#All],5,FALSE)</f>
        <v>#N/A</v>
      </c>
      <c r="AY174" s="70" t="e">
        <f>VLOOKUP($AC174,デモテーブル[#All],6,FALSE)</f>
        <v>#N/A</v>
      </c>
      <c r="AZ174" s="70" t="e">
        <f>VLOOKUP($AC174,デモテーブル[#All],7,FALSE)</f>
        <v>#N/A</v>
      </c>
    </row>
    <row r="175" spans="2:52" x14ac:dyDescent="0.15">
      <c r="B175" s="19">
        <v>44661</v>
      </c>
      <c r="C175" s="151">
        <v>174</v>
      </c>
      <c r="D175" s="42" t="s">
        <v>146</v>
      </c>
      <c r="E175" s="70" t="s">
        <v>482</v>
      </c>
      <c r="H175" s="71" t="s">
        <v>487</v>
      </c>
      <c r="I175" s="71" t="s">
        <v>490</v>
      </c>
      <c r="J175" s="71"/>
      <c r="K175" s="71"/>
      <c r="L175" s="71"/>
      <c r="M175" s="71"/>
      <c r="N175" s="71"/>
      <c r="O175" s="71"/>
      <c r="Q175" s="60">
        <v>10</v>
      </c>
      <c r="Z175" s="13"/>
      <c r="AA175" s="13"/>
      <c r="AB175" s="72"/>
      <c r="AC175" s="77"/>
      <c r="AD175" s="72" t="e">
        <f>VLOOKUP($AC175,デモテーブル[#All],2,FALSE)</f>
        <v>#N/A</v>
      </c>
      <c r="AE175" s="72"/>
      <c r="AF175" s="73"/>
      <c r="AG175" s="72"/>
      <c r="AH175" s="72"/>
      <c r="AI175" s="72"/>
      <c r="AJ175" s="72"/>
      <c r="AK175" s="72"/>
      <c r="AL175" s="72"/>
      <c r="AM175" s="72"/>
      <c r="AN175" s="72"/>
      <c r="AO175" s="72"/>
      <c r="AP175" s="64"/>
      <c r="AQ175" s="72"/>
      <c r="AR175" s="75"/>
      <c r="AS175" s="76" t="e">
        <v>#DIV/0!</v>
      </c>
      <c r="AT175" s="23"/>
      <c r="AU175" s="23"/>
      <c r="AV175" s="70" t="e">
        <f>VLOOKUP($AC175,デモテーブル[#All],3,FALSE)</f>
        <v>#N/A</v>
      </c>
      <c r="AW175" s="70" t="e">
        <f>VLOOKUP($AC175,デモテーブル[#All],4,FALSE)</f>
        <v>#N/A</v>
      </c>
      <c r="AX175" s="70" t="e">
        <f>VLOOKUP($AC175,デモテーブル[#All],5,FALSE)</f>
        <v>#N/A</v>
      </c>
      <c r="AY175" s="70" t="e">
        <f>VLOOKUP($AC175,デモテーブル[#All],6,FALSE)</f>
        <v>#N/A</v>
      </c>
      <c r="AZ175" s="70" t="e">
        <f>VLOOKUP($AC175,デモテーブル[#All],7,FALSE)</f>
        <v>#N/A</v>
      </c>
    </row>
    <row r="176" spans="2:52" x14ac:dyDescent="0.15">
      <c r="B176" s="19">
        <v>44661</v>
      </c>
      <c r="C176" s="151">
        <v>175</v>
      </c>
      <c r="D176" s="42" t="s">
        <v>146</v>
      </c>
      <c r="E176" s="70" t="s">
        <v>482</v>
      </c>
      <c r="H176" s="71" t="s">
        <v>352</v>
      </c>
      <c r="I176" s="78">
        <v>6.9599999999999995E-2</v>
      </c>
      <c r="J176" s="71"/>
      <c r="K176" s="71"/>
      <c r="L176" s="71"/>
      <c r="M176" s="71"/>
      <c r="N176" s="71"/>
      <c r="O176" s="71"/>
      <c r="Q176" s="60">
        <v>11</v>
      </c>
      <c r="Z176" s="13"/>
      <c r="AA176" s="13"/>
      <c r="AB176" s="72"/>
      <c r="AC176" s="77"/>
      <c r="AD176" s="72" t="e">
        <f>VLOOKUP($AC176,デモテーブル[#All],2,FALSE)</f>
        <v>#N/A</v>
      </c>
      <c r="AE176" s="72"/>
      <c r="AF176" s="73"/>
      <c r="AG176" s="72"/>
      <c r="AH176" s="72"/>
      <c r="AI176" s="72"/>
      <c r="AJ176" s="72"/>
      <c r="AK176" s="72"/>
      <c r="AL176" s="72"/>
      <c r="AM176" s="72"/>
      <c r="AN176" s="72"/>
      <c r="AO176" s="72"/>
      <c r="AP176" s="64"/>
      <c r="AQ176" s="72"/>
      <c r="AR176" s="75"/>
      <c r="AS176" s="76" t="e">
        <v>#DIV/0!</v>
      </c>
      <c r="AT176" s="23"/>
      <c r="AU176" s="23"/>
      <c r="AV176" s="70" t="e">
        <f>VLOOKUP($AC176,デモテーブル[#All],3,FALSE)</f>
        <v>#N/A</v>
      </c>
      <c r="AW176" s="70" t="e">
        <f>VLOOKUP($AC176,デモテーブル[#All],4,FALSE)</f>
        <v>#N/A</v>
      </c>
      <c r="AX176" s="70" t="e">
        <f>VLOOKUP($AC176,デモテーブル[#All],5,FALSE)</f>
        <v>#N/A</v>
      </c>
      <c r="AY176" s="70" t="e">
        <f>VLOOKUP($AC176,デモテーブル[#All],6,FALSE)</f>
        <v>#N/A</v>
      </c>
      <c r="AZ176" s="70" t="e">
        <f>VLOOKUP($AC176,デモテーブル[#All],7,FALSE)</f>
        <v>#N/A</v>
      </c>
    </row>
    <row r="177" spans="2:52" x14ac:dyDescent="0.15">
      <c r="B177" s="19">
        <v>44661</v>
      </c>
      <c r="C177" s="151">
        <v>176</v>
      </c>
      <c r="D177" s="42" t="s">
        <v>146</v>
      </c>
      <c r="E177" s="70" t="s">
        <v>482</v>
      </c>
      <c r="H177" s="71" t="s">
        <v>508</v>
      </c>
      <c r="I177" s="71" t="s">
        <v>491</v>
      </c>
      <c r="J177" s="71"/>
      <c r="K177" s="71"/>
      <c r="L177" s="71"/>
      <c r="M177" s="71"/>
      <c r="N177" s="71"/>
      <c r="O177" s="71"/>
      <c r="Q177" s="60">
        <v>12</v>
      </c>
      <c r="Z177" s="13"/>
      <c r="AA177" s="13"/>
      <c r="AB177" s="72"/>
      <c r="AC177" s="77"/>
      <c r="AD177" s="72" t="e">
        <f>VLOOKUP($AC177,デモテーブル[#All],2,FALSE)</f>
        <v>#N/A</v>
      </c>
      <c r="AE177" s="72"/>
      <c r="AF177" s="73"/>
      <c r="AG177" s="72"/>
      <c r="AH177" s="72"/>
      <c r="AI177" s="72"/>
      <c r="AJ177" s="72"/>
      <c r="AK177" s="72"/>
      <c r="AL177" s="72"/>
      <c r="AM177" s="72"/>
      <c r="AN177" s="72"/>
      <c r="AO177" s="72"/>
      <c r="AP177" s="64"/>
      <c r="AQ177" s="72"/>
      <c r="AR177" s="75"/>
      <c r="AS177" s="76" t="e">
        <v>#DIV/0!</v>
      </c>
      <c r="AT177" s="23"/>
      <c r="AU177" s="23"/>
      <c r="AV177" s="70" t="e">
        <f>VLOOKUP($AC177,デモテーブル[#All],3,FALSE)</f>
        <v>#N/A</v>
      </c>
      <c r="AW177" s="70" t="e">
        <f>VLOOKUP($AC177,デモテーブル[#All],4,FALSE)</f>
        <v>#N/A</v>
      </c>
      <c r="AX177" s="70" t="e">
        <f>VLOOKUP($AC177,デモテーブル[#All],5,FALSE)</f>
        <v>#N/A</v>
      </c>
      <c r="AY177" s="70" t="e">
        <f>VLOOKUP($AC177,デモテーブル[#All],6,FALSE)</f>
        <v>#N/A</v>
      </c>
      <c r="AZ177" s="70" t="e">
        <f>VLOOKUP($AC177,デモテーブル[#All],7,FALSE)</f>
        <v>#N/A</v>
      </c>
    </row>
    <row r="178" spans="2:52" x14ac:dyDescent="0.15">
      <c r="B178" s="19">
        <v>44661</v>
      </c>
      <c r="C178" s="151">
        <v>177</v>
      </c>
      <c r="D178" s="42" t="s">
        <v>146</v>
      </c>
      <c r="E178" s="70" t="s">
        <v>482</v>
      </c>
      <c r="H178" s="71" t="s">
        <v>353</v>
      </c>
      <c r="I178" s="71"/>
      <c r="J178" s="71"/>
      <c r="K178" s="71"/>
      <c r="L178" s="71"/>
      <c r="M178" s="71"/>
      <c r="N178" s="71"/>
      <c r="O178" s="71"/>
      <c r="Q178" s="60">
        <v>13</v>
      </c>
      <c r="Z178" s="13"/>
      <c r="AA178" s="13"/>
      <c r="AB178" s="72"/>
      <c r="AC178" s="77"/>
      <c r="AD178" s="72" t="e">
        <f>VLOOKUP($AC178,デモテーブル[#All],2,FALSE)</f>
        <v>#N/A</v>
      </c>
      <c r="AE178" s="72"/>
      <c r="AF178" s="73"/>
      <c r="AG178" s="72"/>
      <c r="AH178" s="72"/>
      <c r="AI178" s="72"/>
      <c r="AJ178" s="72"/>
      <c r="AK178" s="72"/>
      <c r="AL178" s="72"/>
      <c r="AM178" s="72"/>
      <c r="AN178" s="72"/>
      <c r="AO178" s="72"/>
      <c r="AP178" s="64"/>
      <c r="AQ178" s="72"/>
      <c r="AR178" s="75"/>
      <c r="AS178" s="76" t="e">
        <v>#DIV/0!</v>
      </c>
      <c r="AT178" s="23"/>
      <c r="AU178" s="23"/>
      <c r="AV178" s="70" t="e">
        <f>VLOOKUP($AC178,デモテーブル[#All],3,FALSE)</f>
        <v>#N/A</v>
      </c>
      <c r="AW178" s="70" t="e">
        <f>VLOOKUP($AC178,デモテーブル[#All],4,FALSE)</f>
        <v>#N/A</v>
      </c>
      <c r="AX178" s="70" t="e">
        <f>VLOOKUP($AC178,デモテーブル[#All],5,FALSE)</f>
        <v>#N/A</v>
      </c>
      <c r="AY178" s="70" t="e">
        <f>VLOOKUP($AC178,デモテーブル[#All],6,FALSE)</f>
        <v>#N/A</v>
      </c>
      <c r="AZ178" s="70" t="e">
        <f>VLOOKUP($AC178,デモテーブル[#All],7,FALSE)</f>
        <v>#N/A</v>
      </c>
    </row>
    <row r="179" spans="2:52" x14ac:dyDescent="0.15">
      <c r="B179" s="19">
        <v>44661</v>
      </c>
      <c r="C179" s="151">
        <v>178</v>
      </c>
      <c r="D179" s="42" t="s">
        <v>146</v>
      </c>
      <c r="E179" s="70" t="s">
        <v>482</v>
      </c>
      <c r="H179" s="71" t="s">
        <v>509</v>
      </c>
      <c r="I179" s="71"/>
      <c r="J179" s="71"/>
      <c r="K179" s="71"/>
      <c r="L179" s="71"/>
      <c r="M179" s="71"/>
      <c r="N179" s="71"/>
      <c r="O179" s="71"/>
      <c r="Q179" s="60">
        <v>14</v>
      </c>
      <c r="Z179" s="13"/>
      <c r="AA179" s="13"/>
      <c r="AB179" s="72"/>
      <c r="AC179" s="77"/>
      <c r="AD179" s="72" t="e">
        <f>VLOOKUP($AC179,デモテーブル[#All],2,FALSE)</f>
        <v>#N/A</v>
      </c>
      <c r="AE179" s="72"/>
      <c r="AF179" s="73"/>
      <c r="AG179" s="72"/>
      <c r="AH179" s="72"/>
      <c r="AI179" s="72"/>
      <c r="AJ179" s="72"/>
      <c r="AK179" s="72"/>
      <c r="AL179" s="72"/>
      <c r="AM179" s="72"/>
      <c r="AN179" s="72"/>
      <c r="AO179" s="72"/>
      <c r="AP179" s="64"/>
      <c r="AQ179" s="72"/>
      <c r="AR179" s="75"/>
      <c r="AS179" s="76" t="e">
        <v>#DIV/0!</v>
      </c>
      <c r="AT179" s="23"/>
      <c r="AU179" s="23"/>
      <c r="AV179" s="70" t="e">
        <f>VLOOKUP($AC179,デモテーブル[#All],3,FALSE)</f>
        <v>#N/A</v>
      </c>
      <c r="AW179" s="70" t="e">
        <f>VLOOKUP($AC179,デモテーブル[#All],4,FALSE)</f>
        <v>#N/A</v>
      </c>
      <c r="AX179" s="70" t="e">
        <f>VLOOKUP($AC179,デモテーブル[#All],5,FALSE)</f>
        <v>#N/A</v>
      </c>
      <c r="AY179" s="70" t="e">
        <f>VLOOKUP($AC179,デモテーブル[#All],6,FALSE)</f>
        <v>#N/A</v>
      </c>
      <c r="AZ179" s="70" t="e">
        <f>VLOOKUP($AC179,デモテーブル[#All],7,FALSE)</f>
        <v>#N/A</v>
      </c>
    </row>
    <row r="180" spans="2:52" x14ac:dyDescent="0.15">
      <c r="B180" s="19">
        <v>44661</v>
      </c>
      <c r="C180" s="151">
        <v>179</v>
      </c>
      <c r="D180" s="42" t="s">
        <v>146</v>
      </c>
      <c r="E180" s="70" t="s">
        <v>482</v>
      </c>
      <c r="H180" s="71" t="s">
        <v>492</v>
      </c>
      <c r="I180" s="71"/>
      <c r="J180" s="71"/>
      <c r="K180" s="71"/>
      <c r="L180" s="71"/>
      <c r="M180" s="71"/>
      <c r="N180" s="71"/>
      <c r="O180" s="71"/>
      <c r="Q180" s="60">
        <v>15</v>
      </c>
      <c r="Z180" s="13"/>
      <c r="AA180" s="13"/>
      <c r="AB180" s="72"/>
      <c r="AC180" s="7" t="str">
        <f>IF(H181="","",TEXT(H181,"@"))</f>
        <v>1345</v>
      </c>
      <c r="AD180" s="72" t="str">
        <f>VLOOKUP($AC180,デモテーブル[#All],2,FALSE)</f>
        <v>上場Ｊリート</v>
      </c>
      <c r="AE180" s="72" t="s">
        <v>15</v>
      </c>
      <c r="AF180" s="73" t="e">
        <f>AP180/AJ180</f>
        <v>#VALUE!</v>
      </c>
      <c r="AG180" s="72"/>
      <c r="AH180" s="74" t="e">
        <f>(AP180-AR180)/AF180</f>
        <v>#VALUE!</v>
      </c>
      <c r="AI180" s="72"/>
      <c r="AJ180" s="80" t="s">
        <v>573</v>
      </c>
      <c r="AK180" s="72"/>
      <c r="AL180" s="72"/>
      <c r="AM180" s="72"/>
      <c r="AN180" s="72"/>
      <c r="AO180" s="72"/>
      <c r="AP180" s="64">
        <f>IF(H184="","",VALUE(LEFT(H184,FIND("円",H184)-1)))</f>
        <v>7638</v>
      </c>
      <c r="AQ180" s="72"/>
      <c r="AR180" s="75">
        <f>IF(H186="","",VALUE(LEFT(H186,FIND("円",H186)-1)))</f>
        <v>-646</v>
      </c>
      <c r="AS180" s="76">
        <f t="shared" ref="AS180" si="29">AR180/(AP180-AR180)</f>
        <v>-7.7981651376146793E-2</v>
      </c>
      <c r="AT180" s="23"/>
      <c r="AU180" s="23"/>
      <c r="AV180" s="70" t="str">
        <f>VLOOKUP($AC180,デモテーブル[#All],3,FALSE)</f>
        <v>1株式・投信等</v>
      </c>
      <c r="AW180" s="70" t="str">
        <f>VLOOKUP($AC180,デモテーブル[#All],4,FALSE)</f>
        <v>1株式</v>
      </c>
      <c r="AX180" s="70" t="str">
        <f>VLOOKUP($AC180,デモテーブル[#All],5,FALSE)</f>
        <v>不動産</v>
      </c>
      <c r="AY180" s="70" t="str">
        <f>VLOOKUP($AC180,デモテーブル[#All],6,FALSE)</f>
        <v>Jリート</v>
      </c>
      <c r="AZ180" s="70" t="str">
        <f>VLOOKUP($AC180,デモテーブル[#All],7,FALSE)</f>
        <v>01 日本円</v>
      </c>
    </row>
    <row r="181" spans="2:52" x14ac:dyDescent="0.15">
      <c r="B181" s="19">
        <v>44661</v>
      </c>
      <c r="C181" s="151">
        <v>180</v>
      </c>
      <c r="D181" s="42" t="s">
        <v>146</v>
      </c>
      <c r="E181" s="70" t="s">
        <v>482</v>
      </c>
      <c r="H181" s="71">
        <v>1345</v>
      </c>
      <c r="I181" s="71"/>
      <c r="J181" s="71"/>
      <c r="K181" s="71"/>
      <c r="L181" s="71"/>
      <c r="M181" s="71"/>
      <c r="N181" s="71"/>
      <c r="O181" s="71"/>
      <c r="Q181" s="60">
        <v>16</v>
      </c>
      <c r="Z181" s="13"/>
      <c r="AA181" s="13"/>
      <c r="AB181" s="72"/>
      <c r="AC181" s="77"/>
      <c r="AD181" s="72" t="e">
        <f>VLOOKUP($AC181,デモテーブル[#All],2,FALSE)</f>
        <v>#N/A</v>
      </c>
      <c r="AE181" s="72"/>
      <c r="AF181" s="73"/>
      <c r="AG181" s="72"/>
      <c r="AH181" s="72"/>
      <c r="AI181" s="72"/>
      <c r="AJ181" s="72"/>
      <c r="AK181" s="72"/>
      <c r="AL181" s="72"/>
      <c r="AM181" s="72"/>
      <c r="AN181" s="72"/>
      <c r="AO181" s="72"/>
      <c r="AP181" s="64"/>
      <c r="AQ181" s="72"/>
      <c r="AR181" s="75"/>
      <c r="AS181" s="76" t="e">
        <v>#DIV/0!</v>
      </c>
      <c r="AT181" s="23"/>
      <c r="AU181" s="23"/>
      <c r="AV181" s="70" t="e">
        <f>VLOOKUP($AC181,デモテーブル[#All],3,FALSE)</f>
        <v>#N/A</v>
      </c>
      <c r="AW181" s="70" t="e">
        <f>VLOOKUP($AC181,デモテーブル[#All],4,FALSE)</f>
        <v>#N/A</v>
      </c>
      <c r="AX181" s="70" t="e">
        <f>VLOOKUP($AC181,デモテーブル[#All],5,FALSE)</f>
        <v>#N/A</v>
      </c>
      <c r="AY181" s="70" t="e">
        <f>VLOOKUP($AC181,デモテーブル[#All],6,FALSE)</f>
        <v>#N/A</v>
      </c>
      <c r="AZ181" s="70" t="e">
        <f>VLOOKUP($AC181,デモテーブル[#All],7,FALSE)</f>
        <v>#N/A</v>
      </c>
    </row>
    <row r="182" spans="2:52" x14ac:dyDescent="0.15">
      <c r="B182" s="19">
        <v>44661</v>
      </c>
      <c r="C182" s="151">
        <v>181</v>
      </c>
      <c r="D182" s="42" t="s">
        <v>146</v>
      </c>
      <c r="E182" s="70" t="s">
        <v>482</v>
      </c>
      <c r="H182" s="71" t="s">
        <v>492</v>
      </c>
      <c r="I182" s="71"/>
      <c r="J182" s="71"/>
      <c r="K182" s="71"/>
      <c r="L182" s="71"/>
      <c r="M182" s="71"/>
      <c r="N182" s="71"/>
      <c r="O182" s="71"/>
      <c r="Q182" s="60">
        <v>17</v>
      </c>
      <c r="Z182" s="13"/>
      <c r="AA182" s="13"/>
      <c r="AB182" s="72"/>
      <c r="AC182" s="77"/>
      <c r="AD182" s="72" t="e">
        <f>VLOOKUP($AC182,デモテーブル[#All],2,FALSE)</f>
        <v>#N/A</v>
      </c>
      <c r="AE182" s="72"/>
      <c r="AF182" s="73"/>
      <c r="AG182" s="72"/>
      <c r="AH182" s="72"/>
      <c r="AI182" s="72"/>
      <c r="AJ182" s="72"/>
      <c r="AK182" s="72"/>
      <c r="AL182" s="72"/>
      <c r="AM182" s="72"/>
      <c r="AN182" s="72"/>
      <c r="AO182" s="72"/>
      <c r="AP182" s="64"/>
      <c r="AQ182" s="72"/>
      <c r="AR182" s="75"/>
      <c r="AS182" s="76" t="e">
        <v>#DIV/0!</v>
      </c>
      <c r="AT182" s="23"/>
      <c r="AU182" s="23"/>
      <c r="AV182" s="70" t="e">
        <f>VLOOKUP($AC182,デモテーブル[#All],3,FALSE)</f>
        <v>#N/A</v>
      </c>
      <c r="AW182" s="70" t="e">
        <f>VLOOKUP($AC182,デモテーブル[#All],4,FALSE)</f>
        <v>#N/A</v>
      </c>
      <c r="AX182" s="70" t="e">
        <f>VLOOKUP($AC182,デモテーブル[#All],5,FALSE)</f>
        <v>#N/A</v>
      </c>
      <c r="AY182" s="70" t="e">
        <f>VLOOKUP($AC182,デモテーブル[#All],6,FALSE)</f>
        <v>#N/A</v>
      </c>
      <c r="AZ182" s="70" t="e">
        <f>VLOOKUP($AC182,デモテーブル[#All],7,FALSE)</f>
        <v>#N/A</v>
      </c>
    </row>
    <row r="183" spans="2:52" x14ac:dyDescent="0.15">
      <c r="B183" s="19">
        <v>44661</v>
      </c>
      <c r="C183" s="151">
        <v>182</v>
      </c>
      <c r="D183" s="42" t="s">
        <v>146</v>
      </c>
      <c r="E183" s="70" t="s">
        <v>482</v>
      </c>
      <c r="H183" s="71" t="s">
        <v>352</v>
      </c>
      <c r="I183" s="71"/>
      <c r="J183" s="71"/>
      <c r="K183" s="71"/>
      <c r="L183" s="71"/>
      <c r="M183" s="71"/>
      <c r="N183" s="71"/>
      <c r="O183" s="71"/>
      <c r="Q183" s="60">
        <v>18</v>
      </c>
      <c r="Z183" s="13"/>
      <c r="AA183" s="13"/>
      <c r="AB183" s="72"/>
      <c r="AC183" s="77"/>
      <c r="AD183" s="72" t="e">
        <f>VLOOKUP($AC183,デモテーブル[#All],2,FALSE)</f>
        <v>#N/A</v>
      </c>
      <c r="AE183" s="72"/>
      <c r="AF183" s="73"/>
      <c r="AG183" s="72"/>
      <c r="AH183" s="72"/>
      <c r="AI183" s="72"/>
      <c r="AJ183" s="72"/>
      <c r="AK183" s="72"/>
      <c r="AL183" s="72"/>
      <c r="AM183" s="72"/>
      <c r="AN183" s="72"/>
      <c r="AO183" s="72"/>
      <c r="AP183" s="64"/>
      <c r="AQ183" s="72"/>
      <c r="AR183" s="75"/>
      <c r="AS183" s="76" t="e">
        <v>#DIV/0!</v>
      </c>
      <c r="AT183" s="23"/>
      <c r="AU183" s="23"/>
      <c r="AV183" s="70" t="e">
        <f>VLOOKUP($AC183,デモテーブル[#All],3,FALSE)</f>
        <v>#N/A</v>
      </c>
      <c r="AW183" s="70" t="e">
        <f>VLOOKUP($AC183,デモテーブル[#All],4,FALSE)</f>
        <v>#N/A</v>
      </c>
      <c r="AX183" s="70" t="e">
        <f>VLOOKUP($AC183,デモテーブル[#All],5,FALSE)</f>
        <v>#N/A</v>
      </c>
      <c r="AY183" s="70" t="e">
        <f>VLOOKUP($AC183,デモテーブル[#All],6,FALSE)</f>
        <v>#N/A</v>
      </c>
      <c r="AZ183" s="70" t="e">
        <f>VLOOKUP($AC183,デモテーブル[#All],7,FALSE)</f>
        <v>#N/A</v>
      </c>
    </row>
    <row r="184" spans="2:52" x14ac:dyDescent="0.15">
      <c r="B184" s="19">
        <v>44661</v>
      </c>
      <c r="C184" s="151">
        <v>183</v>
      </c>
      <c r="D184" s="42" t="s">
        <v>146</v>
      </c>
      <c r="E184" s="70" t="s">
        <v>482</v>
      </c>
      <c r="H184" s="71" t="s">
        <v>510</v>
      </c>
      <c r="I184" s="71"/>
      <c r="J184" s="71"/>
      <c r="K184" s="71"/>
      <c r="L184" s="71"/>
      <c r="M184" s="71"/>
      <c r="N184" s="71"/>
      <c r="O184" s="71"/>
      <c r="Q184" s="60">
        <v>19</v>
      </c>
      <c r="Z184" s="13"/>
      <c r="AA184" s="13"/>
      <c r="AB184" s="72"/>
      <c r="AC184" s="77"/>
      <c r="AD184" s="72" t="e">
        <f>VLOOKUP($AC184,デモテーブル[#All],2,FALSE)</f>
        <v>#N/A</v>
      </c>
      <c r="AE184" s="72"/>
      <c r="AF184" s="73"/>
      <c r="AG184" s="72"/>
      <c r="AH184" s="72"/>
      <c r="AI184" s="72"/>
      <c r="AJ184" s="72"/>
      <c r="AK184" s="72"/>
      <c r="AL184" s="72"/>
      <c r="AM184" s="72"/>
      <c r="AN184" s="72"/>
      <c r="AO184" s="72"/>
      <c r="AP184" s="64"/>
      <c r="AQ184" s="72"/>
      <c r="AR184" s="75"/>
      <c r="AS184" s="76" t="e">
        <v>#DIV/0!</v>
      </c>
      <c r="AT184" s="23"/>
      <c r="AU184" s="23"/>
      <c r="AV184" s="70" t="e">
        <f>VLOOKUP($AC184,デモテーブル[#All],3,FALSE)</f>
        <v>#N/A</v>
      </c>
      <c r="AW184" s="70" t="e">
        <f>VLOOKUP($AC184,デモテーブル[#All],4,FALSE)</f>
        <v>#N/A</v>
      </c>
      <c r="AX184" s="70" t="e">
        <f>VLOOKUP($AC184,デモテーブル[#All],5,FALSE)</f>
        <v>#N/A</v>
      </c>
      <c r="AY184" s="70" t="e">
        <f>VLOOKUP($AC184,デモテーブル[#All],6,FALSE)</f>
        <v>#N/A</v>
      </c>
      <c r="AZ184" s="70" t="e">
        <f>VLOOKUP($AC184,デモテーブル[#All],7,FALSE)</f>
        <v>#N/A</v>
      </c>
    </row>
    <row r="185" spans="2:52" x14ac:dyDescent="0.15">
      <c r="B185" s="19">
        <v>44661</v>
      </c>
      <c r="C185" s="151">
        <v>184</v>
      </c>
      <c r="D185" s="42" t="s">
        <v>146</v>
      </c>
      <c r="E185" s="70" t="s">
        <v>482</v>
      </c>
      <c r="H185" s="71" t="s">
        <v>353</v>
      </c>
      <c r="I185" s="71"/>
      <c r="J185" s="71"/>
      <c r="K185" s="71"/>
      <c r="L185" s="71"/>
      <c r="M185" s="71"/>
      <c r="N185" s="71"/>
      <c r="O185" s="71"/>
      <c r="Q185" s="60">
        <v>20</v>
      </c>
      <c r="Z185" s="13"/>
      <c r="AA185" s="13"/>
      <c r="AB185" s="72"/>
      <c r="AC185" s="77"/>
      <c r="AD185" s="72" t="e">
        <f>VLOOKUP($AC185,デモテーブル[#All],2,FALSE)</f>
        <v>#N/A</v>
      </c>
      <c r="AE185" s="72"/>
      <c r="AF185" s="73"/>
      <c r="AG185" s="72"/>
      <c r="AH185" s="72"/>
      <c r="AI185" s="72"/>
      <c r="AJ185" s="72"/>
      <c r="AK185" s="72"/>
      <c r="AL185" s="72"/>
      <c r="AM185" s="72"/>
      <c r="AN185" s="72"/>
      <c r="AO185" s="72"/>
      <c r="AP185" s="64"/>
      <c r="AQ185" s="72"/>
      <c r="AR185" s="75"/>
      <c r="AS185" s="76" t="e">
        <v>#DIV/0!</v>
      </c>
      <c r="AT185" s="23"/>
      <c r="AU185" s="23"/>
      <c r="AV185" s="70" t="e">
        <f>VLOOKUP($AC185,デモテーブル[#All],3,FALSE)</f>
        <v>#N/A</v>
      </c>
      <c r="AW185" s="70" t="e">
        <f>VLOOKUP($AC185,デモテーブル[#All],4,FALSE)</f>
        <v>#N/A</v>
      </c>
      <c r="AX185" s="70" t="e">
        <f>VLOOKUP($AC185,デモテーブル[#All],5,FALSE)</f>
        <v>#N/A</v>
      </c>
      <c r="AY185" s="70" t="e">
        <f>VLOOKUP($AC185,デモテーブル[#All],6,FALSE)</f>
        <v>#N/A</v>
      </c>
      <c r="AZ185" s="70" t="e">
        <f>VLOOKUP($AC185,デモテーブル[#All],7,FALSE)</f>
        <v>#N/A</v>
      </c>
    </row>
    <row r="186" spans="2:52" x14ac:dyDescent="0.15">
      <c r="B186" s="19">
        <v>44661</v>
      </c>
      <c r="C186" s="151">
        <v>185</v>
      </c>
      <c r="D186" s="42" t="s">
        <v>146</v>
      </c>
      <c r="E186" s="70" t="s">
        <v>482</v>
      </c>
      <c r="H186" s="71" t="s">
        <v>511</v>
      </c>
      <c r="I186" s="71"/>
      <c r="J186" s="71"/>
      <c r="K186" s="71"/>
      <c r="L186" s="71"/>
      <c r="M186" s="71"/>
      <c r="N186" s="71"/>
      <c r="O186" s="71"/>
      <c r="Q186" s="60">
        <v>21</v>
      </c>
      <c r="Z186" s="13"/>
      <c r="AA186" s="13"/>
      <c r="AB186" s="72"/>
      <c r="AC186" s="77"/>
      <c r="AD186" s="72" t="e">
        <f>VLOOKUP($AC186,デモテーブル[#All],2,FALSE)</f>
        <v>#N/A</v>
      </c>
      <c r="AE186" s="72"/>
      <c r="AF186" s="73"/>
      <c r="AG186" s="72"/>
      <c r="AH186" s="72"/>
      <c r="AI186" s="72"/>
      <c r="AJ186" s="72"/>
      <c r="AK186" s="72"/>
      <c r="AL186" s="72"/>
      <c r="AM186" s="72"/>
      <c r="AN186" s="72"/>
      <c r="AO186" s="72"/>
      <c r="AP186" s="64"/>
      <c r="AQ186" s="72"/>
      <c r="AR186" s="75"/>
      <c r="AS186" s="76" t="e">
        <v>#DIV/0!</v>
      </c>
      <c r="AT186" s="23"/>
      <c r="AU186" s="23"/>
      <c r="AV186" s="70" t="e">
        <f>VLOOKUP($AC186,デモテーブル[#All],3,FALSE)</f>
        <v>#N/A</v>
      </c>
      <c r="AW186" s="70" t="e">
        <f>VLOOKUP($AC186,デモテーブル[#All],4,FALSE)</f>
        <v>#N/A</v>
      </c>
      <c r="AX186" s="70" t="e">
        <f>VLOOKUP($AC186,デモテーブル[#All],5,FALSE)</f>
        <v>#N/A</v>
      </c>
      <c r="AY186" s="70" t="e">
        <f>VLOOKUP($AC186,デモテーブル[#All],6,FALSE)</f>
        <v>#N/A</v>
      </c>
      <c r="AZ186" s="70" t="e">
        <f>VLOOKUP($AC186,デモテーブル[#All],7,FALSE)</f>
        <v>#N/A</v>
      </c>
    </row>
    <row r="187" spans="2:52" x14ac:dyDescent="0.15">
      <c r="B187" s="19">
        <v>44661</v>
      </c>
      <c r="C187" s="151">
        <v>186</v>
      </c>
      <c r="D187" s="42" t="s">
        <v>146</v>
      </c>
      <c r="E187" s="70" t="s">
        <v>482</v>
      </c>
      <c r="H187" s="71" t="s">
        <v>493</v>
      </c>
      <c r="I187" s="71"/>
      <c r="J187" s="71"/>
      <c r="K187" s="71"/>
      <c r="L187" s="71"/>
      <c r="M187" s="71"/>
      <c r="N187" s="71"/>
      <c r="O187" s="71"/>
      <c r="Q187" s="60" t="s">
        <v>494</v>
      </c>
      <c r="Z187" s="13"/>
      <c r="AA187" s="13"/>
      <c r="AB187" s="72"/>
      <c r="AC187" s="7" t="str">
        <f>IF(H188="","",TEXT(H188,"@"))</f>
        <v>1476</v>
      </c>
      <c r="AD187" s="72" t="str">
        <f>VLOOKUP($AC187,デモテーブル[#All],2,FALSE)</f>
        <v>Ｉシェアーズ・コアＪリート</v>
      </c>
      <c r="AE187" s="72" t="s">
        <v>15</v>
      </c>
      <c r="AF187" s="73" t="e">
        <f>AP187/AJ187</f>
        <v>#VALUE!</v>
      </c>
      <c r="AG187" s="72"/>
      <c r="AH187" s="74" t="e">
        <f>(AP187-AR187)/AF187</f>
        <v>#VALUE!</v>
      </c>
      <c r="AI187" s="72"/>
      <c r="AJ187" s="80" t="s">
        <v>573</v>
      </c>
      <c r="AK187" s="72"/>
      <c r="AL187" s="72"/>
      <c r="AM187" s="72"/>
      <c r="AN187" s="72"/>
      <c r="AO187" s="72"/>
      <c r="AP187" s="64">
        <f>IF(H191="","",VALUE(LEFT(H191,FIND("円",H191)-1)))</f>
        <v>56579</v>
      </c>
      <c r="AQ187" s="72"/>
      <c r="AR187" s="75">
        <f>IF(H193="","",VALUE(LEFT(H193,FIND("円",H193)-1)))</f>
        <v>6612</v>
      </c>
      <c r="AS187" s="76">
        <f t="shared" ref="AS187" si="30">AR187/(AP187-AR187)</f>
        <v>0.13232733604178759</v>
      </c>
      <c r="AT187" s="23"/>
      <c r="AU187" s="23"/>
      <c r="AV187" s="70" t="str">
        <f>VLOOKUP($AC187,デモテーブル[#All],3,FALSE)</f>
        <v>1株式・投信等</v>
      </c>
      <c r="AW187" s="70" t="str">
        <f>VLOOKUP($AC187,デモテーブル[#All],4,FALSE)</f>
        <v>1株式</v>
      </c>
      <c r="AX187" s="70" t="str">
        <f>VLOOKUP($AC187,デモテーブル[#All],5,FALSE)</f>
        <v>不動産</v>
      </c>
      <c r="AY187" s="70" t="str">
        <f>VLOOKUP($AC187,デモテーブル[#All],6,FALSE)</f>
        <v>Jリート</v>
      </c>
      <c r="AZ187" s="70" t="str">
        <f>VLOOKUP($AC187,デモテーブル[#All],7,FALSE)</f>
        <v>01 日本円</v>
      </c>
    </row>
    <row r="188" spans="2:52" x14ac:dyDescent="0.15">
      <c r="B188" s="19">
        <v>44661</v>
      </c>
      <c r="C188" s="151">
        <v>187</v>
      </c>
      <c r="D188" s="42" t="s">
        <v>146</v>
      </c>
      <c r="E188" s="70" t="s">
        <v>482</v>
      </c>
      <c r="H188" s="71">
        <v>1476</v>
      </c>
      <c r="I188" s="71"/>
      <c r="J188" s="71"/>
      <c r="K188" s="71"/>
      <c r="L188" s="71"/>
      <c r="M188" s="71"/>
      <c r="N188" s="71"/>
      <c r="O188" s="71"/>
      <c r="Q188" s="60" t="s">
        <v>494</v>
      </c>
      <c r="Z188" s="13"/>
      <c r="AA188" s="13"/>
      <c r="AB188" s="72"/>
      <c r="AC188" s="77"/>
      <c r="AD188" s="72" t="e">
        <f>VLOOKUP($AC188,デモテーブル[#All],2,FALSE)</f>
        <v>#N/A</v>
      </c>
      <c r="AE188" s="72"/>
      <c r="AF188" s="73"/>
      <c r="AG188" s="72"/>
      <c r="AH188" s="72"/>
      <c r="AI188" s="72"/>
      <c r="AJ188" s="72"/>
      <c r="AK188" s="72"/>
      <c r="AL188" s="72"/>
      <c r="AM188" s="72"/>
      <c r="AN188" s="72"/>
      <c r="AO188" s="72"/>
      <c r="AP188" s="64"/>
      <c r="AQ188" s="72"/>
      <c r="AR188" s="75"/>
      <c r="AS188" s="76" t="e">
        <v>#DIV/0!</v>
      </c>
      <c r="AT188" s="23"/>
      <c r="AU188" s="23"/>
      <c r="AV188" s="70" t="e">
        <f>VLOOKUP($AC188,デモテーブル[#All],3,FALSE)</f>
        <v>#N/A</v>
      </c>
      <c r="AW188" s="70" t="e">
        <f>VLOOKUP($AC188,デモテーブル[#All],4,FALSE)</f>
        <v>#N/A</v>
      </c>
      <c r="AX188" s="70" t="e">
        <f>VLOOKUP($AC188,デモテーブル[#All],5,FALSE)</f>
        <v>#N/A</v>
      </c>
      <c r="AY188" s="70" t="e">
        <f>VLOOKUP($AC188,デモテーブル[#All],6,FALSE)</f>
        <v>#N/A</v>
      </c>
      <c r="AZ188" s="70" t="e">
        <f>VLOOKUP($AC188,デモテーブル[#All],7,FALSE)</f>
        <v>#N/A</v>
      </c>
    </row>
    <row r="189" spans="2:52" x14ac:dyDescent="0.15">
      <c r="B189" s="19">
        <v>44661</v>
      </c>
      <c r="C189" s="151">
        <v>188</v>
      </c>
      <c r="D189" s="42" t="s">
        <v>146</v>
      </c>
      <c r="E189" s="70" t="s">
        <v>482</v>
      </c>
      <c r="H189" s="71" t="s">
        <v>493</v>
      </c>
      <c r="I189" s="71"/>
      <c r="J189" s="71"/>
      <c r="K189" s="71"/>
      <c r="L189" s="71"/>
      <c r="M189" s="71"/>
      <c r="N189" s="71"/>
      <c r="O189" s="71"/>
      <c r="Q189" s="60" t="s">
        <v>494</v>
      </c>
      <c r="Z189" s="13"/>
      <c r="AA189" s="13"/>
      <c r="AB189" s="72"/>
      <c r="AC189" s="77"/>
      <c r="AD189" s="72" t="e">
        <f>VLOOKUP($AC189,デモテーブル[#All],2,FALSE)</f>
        <v>#N/A</v>
      </c>
      <c r="AE189" s="72"/>
      <c r="AF189" s="73"/>
      <c r="AG189" s="72"/>
      <c r="AH189" s="72"/>
      <c r="AI189" s="72"/>
      <c r="AJ189" s="72"/>
      <c r="AK189" s="72"/>
      <c r="AL189" s="72"/>
      <c r="AM189" s="72"/>
      <c r="AN189" s="72"/>
      <c r="AO189" s="72"/>
      <c r="AP189" s="64"/>
      <c r="AQ189" s="72"/>
      <c r="AR189" s="75"/>
      <c r="AS189" s="76" t="e">
        <v>#DIV/0!</v>
      </c>
      <c r="AT189" s="23"/>
      <c r="AU189" s="23"/>
      <c r="AV189" s="70" t="e">
        <f>VLOOKUP($AC189,デモテーブル[#All],3,FALSE)</f>
        <v>#N/A</v>
      </c>
      <c r="AW189" s="70" t="e">
        <f>VLOOKUP($AC189,デモテーブル[#All],4,FALSE)</f>
        <v>#N/A</v>
      </c>
      <c r="AX189" s="70" t="e">
        <f>VLOOKUP($AC189,デモテーブル[#All],5,FALSE)</f>
        <v>#N/A</v>
      </c>
      <c r="AY189" s="70" t="e">
        <f>VLOOKUP($AC189,デモテーブル[#All],6,FALSE)</f>
        <v>#N/A</v>
      </c>
      <c r="AZ189" s="70" t="e">
        <f>VLOOKUP($AC189,デモテーブル[#All],7,FALSE)</f>
        <v>#N/A</v>
      </c>
    </row>
    <row r="190" spans="2:52" x14ac:dyDescent="0.15">
      <c r="B190" s="19">
        <v>44661</v>
      </c>
      <c r="C190" s="151">
        <v>189</v>
      </c>
      <c r="D190" s="42" t="s">
        <v>146</v>
      </c>
      <c r="E190" s="70" t="s">
        <v>482</v>
      </c>
      <c r="H190" s="71" t="s">
        <v>352</v>
      </c>
      <c r="I190" s="71"/>
      <c r="J190" s="71"/>
      <c r="K190" s="71"/>
      <c r="L190" s="71"/>
      <c r="M190" s="71"/>
      <c r="N190" s="71"/>
      <c r="O190" s="71"/>
      <c r="Q190" s="60" t="s">
        <v>494</v>
      </c>
      <c r="Z190" s="13"/>
      <c r="AA190" s="13"/>
      <c r="AB190" s="72"/>
      <c r="AC190" s="77"/>
      <c r="AD190" s="72" t="e">
        <f>VLOOKUP($AC190,デモテーブル[#All],2,FALSE)</f>
        <v>#N/A</v>
      </c>
      <c r="AE190" s="72"/>
      <c r="AF190" s="73"/>
      <c r="AG190" s="72"/>
      <c r="AH190" s="72"/>
      <c r="AI190" s="72"/>
      <c r="AJ190" s="72"/>
      <c r="AK190" s="72"/>
      <c r="AL190" s="72"/>
      <c r="AM190" s="72"/>
      <c r="AN190" s="72"/>
      <c r="AO190" s="72"/>
      <c r="AP190" s="64"/>
      <c r="AQ190" s="72"/>
      <c r="AR190" s="75"/>
      <c r="AS190" s="76" t="e">
        <v>#DIV/0!</v>
      </c>
      <c r="AT190" s="23"/>
      <c r="AU190" s="23"/>
      <c r="AV190" s="70" t="e">
        <f>VLOOKUP($AC190,デモテーブル[#All],3,FALSE)</f>
        <v>#N/A</v>
      </c>
      <c r="AW190" s="70" t="e">
        <f>VLOOKUP($AC190,デモテーブル[#All],4,FALSE)</f>
        <v>#N/A</v>
      </c>
      <c r="AX190" s="70" t="e">
        <f>VLOOKUP($AC190,デモテーブル[#All],5,FALSE)</f>
        <v>#N/A</v>
      </c>
      <c r="AY190" s="70" t="e">
        <f>VLOOKUP($AC190,デモテーブル[#All],6,FALSE)</f>
        <v>#N/A</v>
      </c>
      <c r="AZ190" s="70" t="e">
        <f>VLOOKUP($AC190,デモテーブル[#All],7,FALSE)</f>
        <v>#N/A</v>
      </c>
    </row>
    <row r="191" spans="2:52" x14ac:dyDescent="0.15">
      <c r="B191" s="19">
        <v>44661</v>
      </c>
      <c r="C191" s="151">
        <v>190</v>
      </c>
      <c r="D191" s="42" t="s">
        <v>146</v>
      </c>
      <c r="E191" s="70" t="s">
        <v>482</v>
      </c>
      <c r="H191" s="71" t="s">
        <v>512</v>
      </c>
      <c r="I191" s="71"/>
      <c r="J191" s="71"/>
      <c r="K191" s="71"/>
      <c r="L191" s="71"/>
      <c r="M191" s="71"/>
      <c r="N191" s="71"/>
      <c r="O191" s="71"/>
      <c r="Z191" s="13"/>
      <c r="AA191" s="13"/>
      <c r="AB191" s="72"/>
      <c r="AC191" s="77"/>
      <c r="AD191" s="72" t="e">
        <f>VLOOKUP($AC191,デモテーブル[#All],2,FALSE)</f>
        <v>#N/A</v>
      </c>
      <c r="AE191" s="72"/>
      <c r="AF191" s="73"/>
      <c r="AG191" s="72"/>
      <c r="AH191" s="72"/>
      <c r="AI191" s="72"/>
      <c r="AJ191" s="72"/>
      <c r="AK191" s="72"/>
      <c r="AL191" s="72"/>
      <c r="AM191" s="72"/>
      <c r="AN191" s="72"/>
      <c r="AO191" s="72"/>
      <c r="AP191" s="64"/>
      <c r="AQ191" s="72"/>
      <c r="AR191" s="75"/>
      <c r="AS191" s="76" t="e">
        <v>#DIV/0!</v>
      </c>
      <c r="AT191" s="23"/>
      <c r="AU191" s="23"/>
      <c r="AV191" s="70" t="e">
        <f>VLOOKUP($AC191,デモテーブル[#All],3,FALSE)</f>
        <v>#N/A</v>
      </c>
      <c r="AW191" s="70" t="e">
        <f>VLOOKUP($AC191,デモテーブル[#All],4,FALSE)</f>
        <v>#N/A</v>
      </c>
      <c r="AX191" s="70" t="e">
        <f>VLOOKUP($AC191,デモテーブル[#All],5,FALSE)</f>
        <v>#N/A</v>
      </c>
      <c r="AY191" s="70" t="e">
        <f>VLOOKUP($AC191,デモテーブル[#All],6,FALSE)</f>
        <v>#N/A</v>
      </c>
      <c r="AZ191" s="70" t="e">
        <f>VLOOKUP($AC191,デモテーブル[#All],7,FALSE)</f>
        <v>#N/A</v>
      </c>
    </row>
    <row r="192" spans="2:52" x14ac:dyDescent="0.15">
      <c r="B192" s="19">
        <v>44661</v>
      </c>
      <c r="C192" s="151">
        <v>191</v>
      </c>
      <c r="D192" s="42" t="s">
        <v>146</v>
      </c>
      <c r="E192" s="70" t="s">
        <v>482</v>
      </c>
      <c r="H192" s="71" t="s">
        <v>353</v>
      </c>
      <c r="I192" s="71"/>
      <c r="J192" s="71"/>
      <c r="K192" s="71"/>
      <c r="L192" s="71"/>
      <c r="M192" s="71"/>
      <c r="N192" s="71"/>
      <c r="O192" s="71"/>
      <c r="Z192" s="13"/>
      <c r="AA192" s="13"/>
      <c r="AB192" s="72"/>
      <c r="AC192" s="77"/>
      <c r="AD192" s="72" t="e">
        <f>VLOOKUP($AC192,デモテーブル[#All],2,FALSE)</f>
        <v>#N/A</v>
      </c>
      <c r="AE192" s="72"/>
      <c r="AF192" s="73"/>
      <c r="AG192" s="72"/>
      <c r="AH192" s="72"/>
      <c r="AI192" s="72"/>
      <c r="AJ192" s="72"/>
      <c r="AK192" s="72"/>
      <c r="AL192" s="72"/>
      <c r="AM192" s="72"/>
      <c r="AN192" s="72"/>
      <c r="AO192" s="72"/>
      <c r="AP192" s="64"/>
      <c r="AQ192" s="72"/>
      <c r="AR192" s="75"/>
      <c r="AS192" s="76" t="e">
        <v>#DIV/0!</v>
      </c>
      <c r="AT192" s="23"/>
      <c r="AU192" s="23"/>
      <c r="AV192" s="70" t="e">
        <f>VLOOKUP($AC192,デモテーブル[#All],3,FALSE)</f>
        <v>#N/A</v>
      </c>
      <c r="AW192" s="70" t="e">
        <f>VLOOKUP($AC192,デモテーブル[#All],4,FALSE)</f>
        <v>#N/A</v>
      </c>
      <c r="AX192" s="70" t="e">
        <f>VLOOKUP($AC192,デモテーブル[#All],5,FALSE)</f>
        <v>#N/A</v>
      </c>
      <c r="AY192" s="70" t="e">
        <f>VLOOKUP($AC192,デモテーブル[#All],6,FALSE)</f>
        <v>#N/A</v>
      </c>
      <c r="AZ192" s="70" t="e">
        <f>VLOOKUP($AC192,デモテーブル[#All],7,FALSE)</f>
        <v>#N/A</v>
      </c>
    </row>
    <row r="193" spans="2:52" x14ac:dyDescent="0.15">
      <c r="B193" s="19">
        <v>44661</v>
      </c>
      <c r="C193" s="151">
        <v>192</v>
      </c>
      <c r="D193" s="42" t="s">
        <v>146</v>
      </c>
      <c r="E193" s="70" t="s">
        <v>482</v>
      </c>
      <c r="H193" s="71" t="s">
        <v>513</v>
      </c>
      <c r="I193" s="71"/>
      <c r="J193" s="71"/>
      <c r="K193" s="71"/>
      <c r="L193" s="71"/>
      <c r="M193" s="71"/>
      <c r="N193" s="71"/>
      <c r="O193" s="71"/>
      <c r="Z193" s="13"/>
      <c r="AA193" s="13"/>
      <c r="AB193" s="72"/>
      <c r="AC193" s="77"/>
      <c r="AD193" s="72" t="e">
        <f>VLOOKUP($AC193,デモテーブル[#All],2,FALSE)</f>
        <v>#N/A</v>
      </c>
      <c r="AE193" s="72"/>
      <c r="AF193" s="73"/>
      <c r="AG193" s="72"/>
      <c r="AH193" s="72"/>
      <c r="AI193" s="72"/>
      <c r="AJ193" s="72"/>
      <c r="AK193" s="72"/>
      <c r="AL193" s="72"/>
      <c r="AM193" s="72"/>
      <c r="AN193" s="72"/>
      <c r="AO193" s="72"/>
      <c r="AP193" s="64"/>
      <c r="AQ193" s="72"/>
      <c r="AR193" s="75"/>
      <c r="AS193" s="76" t="e">
        <v>#DIV/0!</v>
      </c>
      <c r="AT193" s="23"/>
      <c r="AU193" s="23"/>
      <c r="AV193" s="70" t="e">
        <f>VLOOKUP($AC193,デモテーブル[#All],3,FALSE)</f>
        <v>#N/A</v>
      </c>
      <c r="AW193" s="70" t="e">
        <f>VLOOKUP($AC193,デモテーブル[#All],4,FALSE)</f>
        <v>#N/A</v>
      </c>
      <c r="AX193" s="70" t="e">
        <f>VLOOKUP($AC193,デモテーブル[#All],5,FALSE)</f>
        <v>#N/A</v>
      </c>
      <c r="AY193" s="70" t="e">
        <f>VLOOKUP($AC193,デモテーブル[#All],6,FALSE)</f>
        <v>#N/A</v>
      </c>
      <c r="AZ193" s="70" t="e">
        <f>VLOOKUP($AC193,デモテーブル[#All],7,FALSE)</f>
        <v>#N/A</v>
      </c>
    </row>
    <row r="194" spans="2:52" x14ac:dyDescent="0.15">
      <c r="B194" s="19">
        <v>44661</v>
      </c>
      <c r="C194" s="151">
        <v>193</v>
      </c>
      <c r="D194" s="42" t="s">
        <v>146</v>
      </c>
      <c r="E194" s="70" t="s">
        <v>482</v>
      </c>
      <c r="H194" s="71" t="s">
        <v>495</v>
      </c>
      <c r="I194" s="71"/>
      <c r="J194" s="71"/>
      <c r="K194" s="71"/>
      <c r="L194" s="71"/>
      <c r="M194" s="71"/>
      <c r="N194" s="71"/>
      <c r="O194" s="71"/>
      <c r="Z194" s="13"/>
      <c r="AA194" s="13"/>
      <c r="AB194" s="72"/>
      <c r="AC194" s="7" t="str">
        <f>IF(H195="","",TEXT(H195,"@"))</f>
        <v>1488</v>
      </c>
      <c r="AD194" s="72" t="str">
        <f>VLOOKUP($AC194,デモテーブル[#All],2,FALSE)</f>
        <v>ダイワ東証ＲＥＩＴ指数</v>
      </c>
      <c r="AE194" s="72" t="s">
        <v>15</v>
      </c>
      <c r="AF194" s="73" t="e">
        <f>AP194/AJ194</f>
        <v>#VALUE!</v>
      </c>
      <c r="AG194" s="72"/>
      <c r="AH194" s="74" t="e">
        <f>(AP194-AR194)/AF194</f>
        <v>#VALUE!</v>
      </c>
      <c r="AI194" s="72"/>
      <c r="AJ194" s="80" t="s">
        <v>573</v>
      </c>
      <c r="AK194" s="72"/>
      <c r="AL194" s="72"/>
      <c r="AM194" s="72"/>
      <c r="AN194" s="72"/>
      <c r="AO194" s="72"/>
      <c r="AP194" s="64">
        <f>IF(H198="","",VALUE(LEFT(H198,FIND("円",H198)-1)))</f>
        <v>60155.5</v>
      </c>
      <c r="AQ194" s="72"/>
      <c r="AR194" s="75">
        <f>IF(H200="","",VALUE(LEFT(H200,FIND("円",H200)-1)))</f>
        <v>6215</v>
      </c>
      <c r="AS194" s="76">
        <f t="shared" ref="AS194" si="31">AR194/(AP194-AR194)</f>
        <v>0.1152195474643357</v>
      </c>
      <c r="AT194" s="23"/>
      <c r="AU194" s="23"/>
      <c r="AV194" s="70" t="str">
        <f>VLOOKUP($AC194,デモテーブル[#All],3,FALSE)</f>
        <v>1株式・投信等</v>
      </c>
      <c r="AW194" s="70" t="str">
        <f>VLOOKUP($AC194,デモテーブル[#All],4,FALSE)</f>
        <v>1株式</v>
      </c>
      <c r="AX194" s="70" t="str">
        <f>VLOOKUP($AC194,デモテーブル[#All],5,FALSE)</f>
        <v>不動産</v>
      </c>
      <c r="AY194" s="70" t="str">
        <f>VLOOKUP($AC194,デモテーブル[#All],6,FALSE)</f>
        <v>Jリート</v>
      </c>
      <c r="AZ194" s="70" t="str">
        <f>VLOOKUP($AC194,デモテーブル[#All],7,FALSE)</f>
        <v>01 日本円</v>
      </c>
    </row>
    <row r="195" spans="2:52" x14ac:dyDescent="0.15">
      <c r="B195" s="19">
        <v>44661</v>
      </c>
      <c r="C195" s="151">
        <v>194</v>
      </c>
      <c r="D195" s="42" t="s">
        <v>146</v>
      </c>
      <c r="E195" s="70" t="s">
        <v>482</v>
      </c>
      <c r="H195" s="71">
        <v>1488</v>
      </c>
      <c r="I195" s="71"/>
      <c r="J195" s="71"/>
      <c r="K195" s="71"/>
      <c r="L195" s="71"/>
      <c r="M195" s="71"/>
      <c r="N195" s="71"/>
      <c r="O195" s="71"/>
      <c r="Z195" s="13"/>
      <c r="AA195" s="13"/>
      <c r="AB195" s="72"/>
      <c r="AC195" s="77"/>
      <c r="AD195" s="72" t="e">
        <f>VLOOKUP($AC195,デモテーブル[#All],2,FALSE)</f>
        <v>#N/A</v>
      </c>
      <c r="AE195" s="72"/>
      <c r="AF195" s="73"/>
      <c r="AG195" s="72"/>
      <c r="AH195" s="72"/>
      <c r="AI195" s="72"/>
      <c r="AJ195" s="72"/>
      <c r="AK195" s="72"/>
      <c r="AL195" s="72"/>
      <c r="AM195" s="72"/>
      <c r="AN195" s="72"/>
      <c r="AO195" s="72"/>
      <c r="AP195" s="64"/>
      <c r="AQ195" s="72"/>
      <c r="AR195" s="75"/>
      <c r="AS195" s="76" t="e">
        <v>#DIV/0!</v>
      </c>
      <c r="AT195" s="23"/>
      <c r="AU195" s="23"/>
      <c r="AV195" s="70" t="e">
        <f>VLOOKUP($AC195,デモテーブル[#All],3,FALSE)</f>
        <v>#N/A</v>
      </c>
      <c r="AW195" s="70" t="e">
        <f>VLOOKUP($AC195,デモテーブル[#All],4,FALSE)</f>
        <v>#N/A</v>
      </c>
      <c r="AX195" s="70" t="e">
        <f>VLOOKUP($AC195,デモテーブル[#All],5,FALSE)</f>
        <v>#N/A</v>
      </c>
      <c r="AY195" s="70" t="e">
        <f>VLOOKUP($AC195,デモテーブル[#All],6,FALSE)</f>
        <v>#N/A</v>
      </c>
      <c r="AZ195" s="70" t="e">
        <f>VLOOKUP($AC195,デモテーブル[#All],7,FALSE)</f>
        <v>#N/A</v>
      </c>
    </row>
    <row r="196" spans="2:52" x14ac:dyDescent="0.15">
      <c r="B196" s="19">
        <v>44661</v>
      </c>
      <c r="C196" s="151">
        <v>195</v>
      </c>
      <c r="D196" s="42" t="s">
        <v>146</v>
      </c>
      <c r="E196" s="70" t="s">
        <v>482</v>
      </c>
      <c r="H196" s="71" t="s">
        <v>495</v>
      </c>
      <c r="I196" s="71"/>
      <c r="J196" s="71"/>
      <c r="K196" s="71"/>
      <c r="L196" s="71"/>
      <c r="M196" s="71"/>
      <c r="N196" s="71"/>
      <c r="O196" s="71"/>
      <c r="Z196" s="13"/>
      <c r="AA196" s="13"/>
      <c r="AB196" s="72"/>
      <c r="AC196" s="77"/>
      <c r="AD196" s="72" t="e">
        <f>VLOOKUP($AC196,デモテーブル[#All],2,FALSE)</f>
        <v>#N/A</v>
      </c>
      <c r="AE196" s="72"/>
      <c r="AF196" s="73"/>
      <c r="AG196" s="72"/>
      <c r="AH196" s="72"/>
      <c r="AI196" s="72"/>
      <c r="AJ196" s="72"/>
      <c r="AK196" s="72"/>
      <c r="AL196" s="72"/>
      <c r="AM196" s="72"/>
      <c r="AN196" s="72"/>
      <c r="AO196" s="72"/>
      <c r="AP196" s="64"/>
      <c r="AQ196" s="72"/>
      <c r="AR196" s="75"/>
      <c r="AS196" s="76" t="e">
        <v>#DIV/0!</v>
      </c>
      <c r="AT196" s="23"/>
      <c r="AU196" s="23"/>
      <c r="AV196" s="70" t="e">
        <f>VLOOKUP($AC196,デモテーブル[#All],3,FALSE)</f>
        <v>#N/A</v>
      </c>
      <c r="AW196" s="70" t="e">
        <f>VLOOKUP($AC196,デモテーブル[#All],4,FALSE)</f>
        <v>#N/A</v>
      </c>
      <c r="AX196" s="70" t="e">
        <f>VLOOKUP($AC196,デモテーブル[#All],5,FALSE)</f>
        <v>#N/A</v>
      </c>
      <c r="AY196" s="70" t="e">
        <f>VLOOKUP($AC196,デモテーブル[#All],6,FALSE)</f>
        <v>#N/A</v>
      </c>
      <c r="AZ196" s="70" t="e">
        <f>VLOOKUP($AC196,デモテーブル[#All],7,FALSE)</f>
        <v>#N/A</v>
      </c>
    </row>
    <row r="197" spans="2:52" x14ac:dyDescent="0.15">
      <c r="B197" s="19">
        <v>44661</v>
      </c>
      <c r="C197" s="151">
        <v>196</v>
      </c>
      <c r="D197" s="42" t="s">
        <v>146</v>
      </c>
      <c r="E197" s="70" t="s">
        <v>482</v>
      </c>
      <c r="H197" s="71" t="s">
        <v>352</v>
      </c>
      <c r="I197" s="71"/>
      <c r="J197" s="71"/>
      <c r="K197" s="71"/>
      <c r="L197" s="71"/>
      <c r="M197" s="71"/>
      <c r="N197" s="71"/>
      <c r="O197" s="71"/>
      <c r="Z197" s="13"/>
      <c r="AA197" s="13"/>
      <c r="AB197" s="72"/>
      <c r="AC197" s="77"/>
      <c r="AD197" s="72" t="e">
        <f>VLOOKUP($AC197,デモテーブル[#All],2,FALSE)</f>
        <v>#N/A</v>
      </c>
      <c r="AE197" s="72"/>
      <c r="AF197" s="73"/>
      <c r="AG197" s="72"/>
      <c r="AH197" s="72"/>
      <c r="AI197" s="72"/>
      <c r="AJ197" s="72"/>
      <c r="AK197" s="72"/>
      <c r="AL197" s="72"/>
      <c r="AM197" s="72"/>
      <c r="AN197" s="72"/>
      <c r="AO197" s="72"/>
      <c r="AP197" s="64"/>
      <c r="AQ197" s="72"/>
      <c r="AR197" s="75"/>
      <c r="AS197" s="76" t="e">
        <v>#DIV/0!</v>
      </c>
      <c r="AT197" s="23"/>
      <c r="AU197" s="23"/>
      <c r="AV197" s="70" t="e">
        <f>VLOOKUP($AC197,デモテーブル[#All],3,FALSE)</f>
        <v>#N/A</v>
      </c>
      <c r="AW197" s="70" t="e">
        <f>VLOOKUP($AC197,デモテーブル[#All],4,FALSE)</f>
        <v>#N/A</v>
      </c>
      <c r="AX197" s="70" t="e">
        <f>VLOOKUP($AC197,デモテーブル[#All],5,FALSE)</f>
        <v>#N/A</v>
      </c>
      <c r="AY197" s="70" t="e">
        <f>VLOOKUP($AC197,デモテーブル[#All],6,FALSE)</f>
        <v>#N/A</v>
      </c>
      <c r="AZ197" s="70" t="e">
        <f>VLOOKUP($AC197,デモテーブル[#All],7,FALSE)</f>
        <v>#N/A</v>
      </c>
    </row>
    <row r="198" spans="2:52" x14ac:dyDescent="0.15">
      <c r="B198" s="19">
        <v>44661</v>
      </c>
      <c r="C198" s="151">
        <v>197</v>
      </c>
      <c r="D198" s="42" t="s">
        <v>146</v>
      </c>
      <c r="E198" s="70" t="s">
        <v>482</v>
      </c>
      <c r="H198" s="71" t="s">
        <v>514</v>
      </c>
      <c r="I198" s="71"/>
      <c r="J198" s="71"/>
      <c r="K198" s="71"/>
      <c r="L198" s="71"/>
      <c r="M198" s="71"/>
      <c r="N198" s="71"/>
      <c r="O198" s="71"/>
      <c r="Z198" s="13"/>
      <c r="AA198" s="13"/>
      <c r="AB198" s="72"/>
      <c r="AC198" s="77"/>
      <c r="AD198" s="72" t="e">
        <f>VLOOKUP($AC198,デモテーブル[#All],2,FALSE)</f>
        <v>#N/A</v>
      </c>
      <c r="AE198" s="72"/>
      <c r="AF198" s="73"/>
      <c r="AG198" s="72"/>
      <c r="AH198" s="72"/>
      <c r="AI198" s="72"/>
      <c r="AJ198" s="72"/>
      <c r="AK198" s="72"/>
      <c r="AL198" s="72"/>
      <c r="AM198" s="72"/>
      <c r="AN198" s="72"/>
      <c r="AO198" s="72"/>
      <c r="AP198" s="64"/>
      <c r="AQ198" s="72"/>
      <c r="AR198" s="75"/>
      <c r="AS198" s="76" t="e">
        <v>#DIV/0!</v>
      </c>
      <c r="AT198" s="23"/>
      <c r="AU198" s="23"/>
      <c r="AV198" s="70" t="e">
        <f>VLOOKUP($AC198,デモテーブル[#All],3,FALSE)</f>
        <v>#N/A</v>
      </c>
      <c r="AW198" s="70" t="e">
        <f>VLOOKUP($AC198,デモテーブル[#All],4,FALSE)</f>
        <v>#N/A</v>
      </c>
      <c r="AX198" s="70" t="e">
        <f>VLOOKUP($AC198,デモテーブル[#All],5,FALSE)</f>
        <v>#N/A</v>
      </c>
      <c r="AY198" s="70" t="e">
        <f>VLOOKUP($AC198,デモテーブル[#All],6,FALSE)</f>
        <v>#N/A</v>
      </c>
      <c r="AZ198" s="70" t="e">
        <f>VLOOKUP($AC198,デモテーブル[#All],7,FALSE)</f>
        <v>#N/A</v>
      </c>
    </row>
    <row r="199" spans="2:52" x14ac:dyDescent="0.15">
      <c r="B199" s="19">
        <v>44661</v>
      </c>
      <c r="C199" s="151">
        <v>198</v>
      </c>
      <c r="D199" s="42" t="s">
        <v>146</v>
      </c>
      <c r="E199" s="70" t="s">
        <v>482</v>
      </c>
      <c r="H199" s="71" t="s">
        <v>353</v>
      </c>
      <c r="I199" s="71"/>
      <c r="J199" s="71"/>
      <c r="K199" s="71"/>
      <c r="L199" s="71"/>
      <c r="M199" s="71"/>
      <c r="N199" s="71"/>
      <c r="O199" s="71"/>
      <c r="Z199" s="13"/>
      <c r="AA199" s="13"/>
      <c r="AB199" s="72"/>
      <c r="AC199" s="77"/>
      <c r="AD199" s="72" t="e">
        <f>VLOOKUP($AC199,デモテーブル[#All],2,FALSE)</f>
        <v>#N/A</v>
      </c>
      <c r="AE199" s="72"/>
      <c r="AF199" s="73"/>
      <c r="AG199" s="72"/>
      <c r="AH199" s="72"/>
      <c r="AI199" s="72"/>
      <c r="AJ199" s="72"/>
      <c r="AK199" s="72"/>
      <c r="AL199" s="72"/>
      <c r="AM199" s="72"/>
      <c r="AN199" s="72"/>
      <c r="AO199" s="72"/>
      <c r="AP199" s="64"/>
      <c r="AQ199" s="72"/>
      <c r="AR199" s="75"/>
      <c r="AS199" s="76" t="e">
        <v>#DIV/0!</v>
      </c>
      <c r="AT199" s="23"/>
      <c r="AU199" s="23"/>
      <c r="AV199" s="70" t="e">
        <f>VLOOKUP($AC199,デモテーブル[#All],3,FALSE)</f>
        <v>#N/A</v>
      </c>
      <c r="AW199" s="70" t="e">
        <f>VLOOKUP($AC199,デモテーブル[#All],4,FALSE)</f>
        <v>#N/A</v>
      </c>
      <c r="AX199" s="70" t="e">
        <f>VLOOKUP($AC199,デモテーブル[#All],5,FALSE)</f>
        <v>#N/A</v>
      </c>
      <c r="AY199" s="70" t="e">
        <f>VLOOKUP($AC199,デモテーブル[#All],6,FALSE)</f>
        <v>#N/A</v>
      </c>
      <c r="AZ199" s="70" t="e">
        <f>VLOOKUP($AC199,デモテーブル[#All],7,FALSE)</f>
        <v>#N/A</v>
      </c>
    </row>
    <row r="200" spans="2:52" x14ac:dyDescent="0.15">
      <c r="B200" s="19">
        <v>44661</v>
      </c>
      <c r="C200" s="151">
        <v>199</v>
      </c>
      <c r="D200" s="42" t="s">
        <v>146</v>
      </c>
      <c r="E200" s="70" t="s">
        <v>482</v>
      </c>
      <c r="H200" s="71" t="s">
        <v>515</v>
      </c>
      <c r="I200" s="71"/>
      <c r="J200" s="71"/>
      <c r="K200" s="71"/>
      <c r="L200" s="71"/>
      <c r="M200" s="71"/>
      <c r="N200" s="71"/>
      <c r="O200" s="71"/>
      <c r="Z200" s="13"/>
      <c r="AA200" s="13"/>
      <c r="AB200" s="72"/>
      <c r="AC200" s="77"/>
      <c r="AD200" s="72" t="e">
        <f>VLOOKUP($AC200,デモテーブル[#All],2,FALSE)</f>
        <v>#N/A</v>
      </c>
      <c r="AE200" s="72"/>
      <c r="AF200" s="73"/>
      <c r="AG200" s="72"/>
      <c r="AH200" s="72"/>
      <c r="AI200" s="72"/>
      <c r="AJ200" s="72"/>
      <c r="AK200" s="72"/>
      <c r="AL200" s="72"/>
      <c r="AM200" s="72"/>
      <c r="AN200" s="72"/>
      <c r="AO200" s="72"/>
      <c r="AP200" s="64"/>
      <c r="AQ200" s="72"/>
      <c r="AR200" s="75"/>
      <c r="AS200" s="76" t="e">
        <v>#DIV/0!</v>
      </c>
      <c r="AT200" s="23"/>
      <c r="AU200" s="23"/>
      <c r="AV200" s="70" t="e">
        <f>VLOOKUP($AC200,デモテーブル[#All],3,FALSE)</f>
        <v>#N/A</v>
      </c>
      <c r="AW200" s="70" t="e">
        <f>VLOOKUP($AC200,デモテーブル[#All],4,FALSE)</f>
        <v>#N/A</v>
      </c>
      <c r="AX200" s="70" t="e">
        <f>VLOOKUP($AC200,デモテーブル[#All],5,FALSE)</f>
        <v>#N/A</v>
      </c>
      <c r="AY200" s="70" t="e">
        <f>VLOOKUP($AC200,デモテーブル[#All],6,FALSE)</f>
        <v>#N/A</v>
      </c>
      <c r="AZ200" s="70" t="e">
        <f>VLOOKUP($AC200,デモテーブル[#All],7,FALSE)</f>
        <v>#N/A</v>
      </c>
    </row>
    <row r="201" spans="2:52" x14ac:dyDescent="0.15">
      <c r="B201" s="19">
        <v>44661</v>
      </c>
      <c r="C201" s="151">
        <v>200</v>
      </c>
      <c r="D201" s="42" t="s">
        <v>146</v>
      </c>
      <c r="E201" s="70" t="s">
        <v>482</v>
      </c>
      <c r="H201" s="71" t="s">
        <v>496</v>
      </c>
      <c r="I201" s="71"/>
      <c r="J201" s="71"/>
      <c r="K201" s="71"/>
      <c r="L201" s="71"/>
      <c r="M201" s="71"/>
      <c r="N201" s="71"/>
      <c r="O201" s="71"/>
      <c r="Z201" s="13"/>
      <c r="AA201" s="13"/>
      <c r="AB201" s="72"/>
      <c r="AC201" s="7" t="str">
        <f>IF(H202="","",TEXT(H202,"@"))</f>
        <v>1541</v>
      </c>
      <c r="AD201" s="72" t="str">
        <f>VLOOKUP($AC201,デモテーブル[#All],2,FALSE)</f>
        <v>純プラチナ上場信託</v>
      </c>
      <c r="AE201" s="72" t="s">
        <v>15</v>
      </c>
      <c r="AF201" s="73" t="e">
        <f>AP201/AJ201</f>
        <v>#VALUE!</v>
      </c>
      <c r="AG201" s="72"/>
      <c r="AH201" s="74" t="e">
        <f>(AP201-AR201)/AF201</f>
        <v>#VALUE!</v>
      </c>
      <c r="AI201" s="72"/>
      <c r="AJ201" s="80" t="s">
        <v>573</v>
      </c>
      <c r="AK201" s="72"/>
      <c r="AL201" s="72"/>
      <c r="AM201" s="72"/>
      <c r="AN201" s="72"/>
      <c r="AO201" s="72"/>
      <c r="AP201" s="64">
        <f>IF(H205="","",VALUE(LEFT(H205,FIND("円",H205)-1)))</f>
        <v>51940</v>
      </c>
      <c r="AQ201" s="72"/>
      <c r="AR201" s="75">
        <f>IF(H207="","",VALUE(LEFT(H207,FIND("円",H207)-1)))</f>
        <v>7882</v>
      </c>
      <c r="AS201" s="76">
        <f t="shared" ref="AS201" si="32">AR201/(AP201-AR201)</f>
        <v>0.17890054019701304</v>
      </c>
      <c r="AT201" s="23"/>
      <c r="AU201" s="23"/>
      <c r="AV201" s="70" t="str">
        <f>VLOOKUP($AC201,デモテーブル[#All],3,FALSE)</f>
        <v>3貴金属･ｺﾓ・仮通</v>
      </c>
      <c r="AW201" s="70" t="str">
        <f>VLOOKUP($AC201,デモテーブル[#All],4,FALSE)</f>
        <v>3貴金属</v>
      </c>
      <c r="AX201" s="70" t="str">
        <f>VLOOKUP($AC201,デモテーブル[#All],5,FALSE)</f>
        <v>プラチナ</v>
      </c>
      <c r="AY201" s="70" t="str">
        <f>VLOOKUP($AC201,デモテーブル[#All],6,FALSE)</f>
        <v>国内・プラチナ</v>
      </c>
      <c r="AZ201" s="70" t="str">
        <f>VLOOKUP($AC201,デモテーブル[#All],7,FALSE)</f>
        <v>01 日本円</v>
      </c>
    </row>
    <row r="202" spans="2:52" x14ac:dyDescent="0.15">
      <c r="B202" s="19">
        <v>44661</v>
      </c>
      <c r="C202" s="151">
        <v>201</v>
      </c>
      <c r="D202" s="42" t="s">
        <v>146</v>
      </c>
      <c r="E202" s="70" t="s">
        <v>482</v>
      </c>
      <c r="H202" s="71">
        <v>1541</v>
      </c>
      <c r="I202" s="71"/>
      <c r="J202" s="71"/>
      <c r="K202" s="71"/>
      <c r="L202" s="71"/>
      <c r="M202" s="71"/>
      <c r="N202" s="71"/>
      <c r="O202" s="71"/>
      <c r="Z202" s="13"/>
      <c r="AA202" s="13"/>
      <c r="AB202" s="72"/>
      <c r="AC202" s="77"/>
      <c r="AD202" s="72" t="e">
        <f>VLOOKUP($AC202,デモテーブル[#All],2,FALSE)</f>
        <v>#N/A</v>
      </c>
      <c r="AE202" s="72"/>
      <c r="AF202" s="73"/>
      <c r="AG202" s="72"/>
      <c r="AH202" s="72"/>
      <c r="AI202" s="72"/>
      <c r="AJ202" s="72"/>
      <c r="AK202" s="72"/>
      <c r="AL202" s="72"/>
      <c r="AM202" s="72"/>
      <c r="AN202" s="72"/>
      <c r="AO202" s="72"/>
      <c r="AP202" s="64"/>
      <c r="AQ202" s="72"/>
      <c r="AR202" s="75"/>
      <c r="AS202" s="76" t="e">
        <v>#DIV/0!</v>
      </c>
      <c r="AT202" s="23"/>
      <c r="AU202" s="23"/>
      <c r="AV202" s="70" t="e">
        <f>VLOOKUP($AC202,デモテーブル[#All],3,FALSE)</f>
        <v>#N/A</v>
      </c>
      <c r="AW202" s="70" t="e">
        <f>VLOOKUP($AC202,デモテーブル[#All],4,FALSE)</f>
        <v>#N/A</v>
      </c>
      <c r="AX202" s="70" t="e">
        <f>VLOOKUP($AC202,デモテーブル[#All],5,FALSE)</f>
        <v>#N/A</v>
      </c>
      <c r="AY202" s="70" t="e">
        <f>VLOOKUP($AC202,デモテーブル[#All],6,FALSE)</f>
        <v>#N/A</v>
      </c>
      <c r="AZ202" s="70" t="e">
        <f>VLOOKUP($AC202,デモテーブル[#All],7,FALSE)</f>
        <v>#N/A</v>
      </c>
    </row>
    <row r="203" spans="2:52" x14ac:dyDescent="0.15">
      <c r="B203" s="19">
        <v>44661</v>
      </c>
      <c r="C203" s="151">
        <v>202</v>
      </c>
      <c r="D203" s="42" t="s">
        <v>146</v>
      </c>
      <c r="E203" s="70" t="s">
        <v>482</v>
      </c>
      <c r="H203" s="71" t="s">
        <v>496</v>
      </c>
      <c r="I203" s="71"/>
      <c r="J203" s="71"/>
      <c r="K203" s="71"/>
      <c r="L203" s="71"/>
      <c r="M203" s="71"/>
      <c r="N203" s="71"/>
      <c r="O203" s="71"/>
      <c r="Z203" s="13"/>
      <c r="AA203" s="13"/>
      <c r="AB203" s="72"/>
      <c r="AC203" s="77"/>
      <c r="AD203" s="72" t="e">
        <f>VLOOKUP($AC203,デモテーブル[#All],2,FALSE)</f>
        <v>#N/A</v>
      </c>
      <c r="AE203" s="72"/>
      <c r="AF203" s="73"/>
      <c r="AG203" s="72"/>
      <c r="AH203" s="72"/>
      <c r="AI203" s="72"/>
      <c r="AJ203" s="72"/>
      <c r="AK203" s="72"/>
      <c r="AL203" s="72"/>
      <c r="AM203" s="72"/>
      <c r="AN203" s="72"/>
      <c r="AO203" s="72"/>
      <c r="AP203" s="64"/>
      <c r="AQ203" s="72"/>
      <c r="AR203" s="75"/>
      <c r="AS203" s="76" t="e">
        <v>#DIV/0!</v>
      </c>
      <c r="AT203" s="23"/>
      <c r="AU203" s="23"/>
      <c r="AV203" s="70" t="e">
        <f>VLOOKUP($AC203,デモテーブル[#All],3,FALSE)</f>
        <v>#N/A</v>
      </c>
      <c r="AW203" s="70" t="e">
        <f>VLOOKUP($AC203,デモテーブル[#All],4,FALSE)</f>
        <v>#N/A</v>
      </c>
      <c r="AX203" s="70" t="e">
        <f>VLOOKUP($AC203,デモテーブル[#All],5,FALSE)</f>
        <v>#N/A</v>
      </c>
      <c r="AY203" s="70" t="e">
        <f>VLOOKUP($AC203,デモテーブル[#All],6,FALSE)</f>
        <v>#N/A</v>
      </c>
      <c r="AZ203" s="70" t="e">
        <f>VLOOKUP($AC203,デモテーブル[#All],7,FALSE)</f>
        <v>#N/A</v>
      </c>
    </row>
    <row r="204" spans="2:52" x14ac:dyDescent="0.15">
      <c r="B204" s="19">
        <v>44661</v>
      </c>
      <c r="C204" s="151">
        <v>203</v>
      </c>
      <c r="D204" s="42" t="s">
        <v>146</v>
      </c>
      <c r="E204" s="70" t="s">
        <v>482</v>
      </c>
      <c r="H204" s="71" t="s">
        <v>352</v>
      </c>
      <c r="I204" s="71"/>
      <c r="J204" s="71"/>
      <c r="K204" s="71"/>
      <c r="L204" s="71"/>
      <c r="M204" s="71"/>
      <c r="N204" s="71"/>
      <c r="O204" s="71"/>
      <c r="Z204" s="13"/>
      <c r="AA204" s="13"/>
      <c r="AB204" s="72"/>
      <c r="AC204" s="77"/>
      <c r="AD204" s="72" t="e">
        <f>VLOOKUP($AC204,デモテーブル[#All],2,FALSE)</f>
        <v>#N/A</v>
      </c>
      <c r="AE204" s="72"/>
      <c r="AF204" s="73"/>
      <c r="AG204" s="72"/>
      <c r="AH204" s="72"/>
      <c r="AI204" s="72"/>
      <c r="AJ204" s="72"/>
      <c r="AK204" s="72"/>
      <c r="AL204" s="72"/>
      <c r="AM204" s="72"/>
      <c r="AN204" s="72"/>
      <c r="AO204" s="72"/>
      <c r="AP204" s="64"/>
      <c r="AQ204" s="72"/>
      <c r="AR204" s="75"/>
      <c r="AS204" s="76" t="e">
        <v>#DIV/0!</v>
      </c>
      <c r="AT204" s="23"/>
      <c r="AU204" s="23"/>
      <c r="AV204" s="70" t="e">
        <f>VLOOKUP($AC204,デモテーブル[#All],3,FALSE)</f>
        <v>#N/A</v>
      </c>
      <c r="AW204" s="70" t="e">
        <f>VLOOKUP($AC204,デモテーブル[#All],4,FALSE)</f>
        <v>#N/A</v>
      </c>
      <c r="AX204" s="70" t="e">
        <f>VLOOKUP($AC204,デモテーブル[#All],5,FALSE)</f>
        <v>#N/A</v>
      </c>
      <c r="AY204" s="70" t="e">
        <f>VLOOKUP($AC204,デモテーブル[#All],6,FALSE)</f>
        <v>#N/A</v>
      </c>
      <c r="AZ204" s="70" t="e">
        <f>VLOOKUP($AC204,デモテーブル[#All],7,FALSE)</f>
        <v>#N/A</v>
      </c>
    </row>
    <row r="205" spans="2:52" x14ac:dyDescent="0.15">
      <c r="B205" s="19">
        <v>44661</v>
      </c>
      <c r="C205" s="151">
        <v>204</v>
      </c>
      <c r="D205" s="42" t="s">
        <v>146</v>
      </c>
      <c r="E205" s="70" t="s">
        <v>482</v>
      </c>
      <c r="H205" s="71" t="s">
        <v>516</v>
      </c>
      <c r="I205" s="71"/>
      <c r="J205" s="71"/>
      <c r="K205" s="71"/>
      <c r="L205" s="71"/>
      <c r="M205" s="71"/>
      <c r="N205" s="71"/>
      <c r="O205" s="71"/>
      <c r="Z205" s="13"/>
      <c r="AA205" s="13"/>
      <c r="AB205" s="72"/>
      <c r="AC205" s="77"/>
      <c r="AD205" s="72" t="e">
        <f>VLOOKUP($AC205,デモテーブル[#All],2,FALSE)</f>
        <v>#N/A</v>
      </c>
      <c r="AE205" s="72"/>
      <c r="AF205" s="73"/>
      <c r="AG205" s="72"/>
      <c r="AH205" s="72"/>
      <c r="AI205" s="72"/>
      <c r="AJ205" s="72"/>
      <c r="AK205" s="72"/>
      <c r="AL205" s="72"/>
      <c r="AM205" s="72"/>
      <c r="AN205" s="72"/>
      <c r="AO205" s="72"/>
      <c r="AP205" s="64"/>
      <c r="AQ205" s="72"/>
      <c r="AR205" s="75"/>
      <c r="AS205" s="76" t="e">
        <v>#DIV/0!</v>
      </c>
      <c r="AT205" s="23"/>
      <c r="AU205" s="23"/>
      <c r="AV205" s="70" t="e">
        <f>VLOOKUP($AC205,デモテーブル[#All],3,FALSE)</f>
        <v>#N/A</v>
      </c>
      <c r="AW205" s="70" t="e">
        <f>VLOOKUP($AC205,デモテーブル[#All],4,FALSE)</f>
        <v>#N/A</v>
      </c>
      <c r="AX205" s="70" t="e">
        <f>VLOOKUP($AC205,デモテーブル[#All],5,FALSE)</f>
        <v>#N/A</v>
      </c>
      <c r="AY205" s="70" t="e">
        <f>VLOOKUP($AC205,デモテーブル[#All],6,FALSE)</f>
        <v>#N/A</v>
      </c>
      <c r="AZ205" s="70" t="e">
        <f>VLOOKUP($AC205,デモテーブル[#All],7,FALSE)</f>
        <v>#N/A</v>
      </c>
    </row>
    <row r="206" spans="2:52" x14ac:dyDescent="0.15">
      <c r="B206" s="19">
        <v>44661</v>
      </c>
      <c r="C206" s="151">
        <v>205</v>
      </c>
      <c r="D206" s="42" t="s">
        <v>146</v>
      </c>
      <c r="E206" s="70" t="s">
        <v>482</v>
      </c>
      <c r="H206" s="71" t="s">
        <v>353</v>
      </c>
      <c r="I206" s="71"/>
      <c r="J206" s="71"/>
      <c r="K206" s="71"/>
      <c r="L206" s="71"/>
      <c r="M206" s="71"/>
      <c r="N206" s="71"/>
      <c r="O206" s="71"/>
      <c r="Z206" s="13"/>
      <c r="AA206" s="13"/>
      <c r="AB206" s="72"/>
      <c r="AC206" s="77"/>
      <c r="AD206" s="72" t="e">
        <f>VLOOKUP($AC206,デモテーブル[#All],2,FALSE)</f>
        <v>#N/A</v>
      </c>
      <c r="AE206" s="72"/>
      <c r="AF206" s="73"/>
      <c r="AG206" s="72"/>
      <c r="AH206" s="72"/>
      <c r="AI206" s="72"/>
      <c r="AJ206" s="72"/>
      <c r="AK206" s="72"/>
      <c r="AL206" s="72"/>
      <c r="AM206" s="72"/>
      <c r="AN206" s="72"/>
      <c r="AO206" s="72"/>
      <c r="AP206" s="64"/>
      <c r="AQ206" s="72"/>
      <c r="AR206" s="75"/>
      <c r="AS206" s="76" t="e">
        <v>#DIV/0!</v>
      </c>
      <c r="AT206" s="23"/>
      <c r="AU206" s="23"/>
      <c r="AV206" s="70" t="e">
        <f>VLOOKUP($AC206,デモテーブル[#All],3,FALSE)</f>
        <v>#N/A</v>
      </c>
      <c r="AW206" s="70" t="e">
        <f>VLOOKUP($AC206,デモテーブル[#All],4,FALSE)</f>
        <v>#N/A</v>
      </c>
      <c r="AX206" s="70" t="e">
        <f>VLOOKUP($AC206,デモテーブル[#All],5,FALSE)</f>
        <v>#N/A</v>
      </c>
      <c r="AY206" s="70" t="e">
        <f>VLOOKUP($AC206,デモテーブル[#All],6,FALSE)</f>
        <v>#N/A</v>
      </c>
      <c r="AZ206" s="70" t="e">
        <f>VLOOKUP($AC206,デモテーブル[#All],7,FALSE)</f>
        <v>#N/A</v>
      </c>
    </row>
    <row r="207" spans="2:52" x14ac:dyDescent="0.15">
      <c r="B207" s="19">
        <v>44661</v>
      </c>
      <c r="C207" s="151">
        <v>206</v>
      </c>
      <c r="D207" s="42" t="s">
        <v>146</v>
      </c>
      <c r="E207" s="70" t="s">
        <v>482</v>
      </c>
      <c r="H207" s="71" t="s">
        <v>517</v>
      </c>
      <c r="I207" s="71"/>
      <c r="J207" s="71"/>
      <c r="K207" s="71"/>
      <c r="L207" s="71"/>
      <c r="M207" s="71"/>
      <c r="N207" s="71"/>
      <c r="O207" s="71"/>
      <c r="Z207" s="13"/>
      <c r="AA207" s="13"/>
      <c r="AB207" s="72"/>
      <c r="AC207" s="77"/>
      <c r="AD207" s="72" t="e">
        <f>VLOOKUP($AC207,デモテーブル[#All],2,FALSE)</f>
        <v>#N/A</v>
      </c>
      <c r="AE207" s="72"/>
      <c r="AF207" s="73"/>
      <c r="AG207" s="72"/>
      <c r="AH207" s="72"/>
      <c r="AI207" s="72"/>
      <c r="AJ207" s="72"/>
      <c r="AK207" s="72"/>
      <c r="AL207" s="72"/>
      <c r="AM207" s="72"/>
      <c r="AN207" s="72"/>
      <c r="AO207" s="72"/>
      <c r="AP207" s="64"/>
      <c r="AQ207" s="72"/>
      <c r="AR207" s="75"/>
      <c r="AS207" s="76" t="e">
        <v>#DIV/0!</v>
      </c>
      <c r="AT207" s="23"/>
      <c r="AU207" s="23"/>
      <c r="AV207" s="70" t="e">
        <f>VLOOKUP($AC207,デモテーブル[#All],3,FALSE)</f>
        <v>#N/A</v>
      </c>
      <c r="AW207" s="70" t="e">
        <f>VLOOKUP($AC207,デモテーブル[#All],4,FALSE)</f>
        <v>#N/A</v>
      </c>
      <c r="AX207" s="70" t="e">
        <f>VLOOKUP($AC207,デモテーブル[#All],5,FALSE)</f>
        <v>#N/A</v>
      </c>
      <c r="AY207" s="70" t="e">
        <f>VLOOKUP($AC207,デモテーブル[#All],6,FALSE)</f>
        <v>#N/A</v>
      </c>
      <c r="AZ207" s="70" t="e">
        <f>VLOOKUP($AC207,デモテーブル[#All],7,FALSE)</f>
        <v>#N/A</v>
      </c>
    </row>
    <row r="208" spans="2:52" x14ac:dyDescent="0.15">
      <c r="B208" s="19">
        <v>44661</v>
      </c>
      <c r="C208" s="151">
        <v>207</v>
      </c>
      <c r="D208" s="42" t="s">
        <v>146</v>
      </c>
      <c r="E208" s="70" t="s">
        <v>482</v>
      </c>
      <c r="H208" s="71" t="s">
        <v>497</v>
      </c>
      <c r="I208" s="71"/>
      <c r="J208" s="71"/>
      <c r="K208" s="71"/>
      <c r="L208" s="71"/>
      <c r="M208" s="71"/>
      <c r="N208" s="71"/>
      <c r="O208" s="71"/>
      <c r="Z208" s="13"/>
      <c r="AA208" s="13"/>
      <c r="AB208" s="72"/>
      <c r="AC208" s="7" t="str">
        <f>IF(H209="","",TEXT(H209,"@"))</f>
        <v>1615</v>
      </c>
      <c r="AD208" s="72" t="str">
        <f>VLOOKUP($AC208,デモテーブル[#All],2,FALSE)</f>
        <v>ＮＦ銀行業</v>
      </c>
      <c r="AE208" s="72" t="s">
        <v>15</v>
      </c>
      <c r="AF208" s="73" t="e">
        <f>AP208/AJ208</f>
        <v>#VALUE!</v>
      </c>
      <c r="AG208" s="72"/>
      <c r="AH208" s="74" t="e">
        <f>(AP208-AR208)/AF208</f>
        <v>#VALUE!</v>
      </c>
      <c r="AI208" s="72"/>
      <c r="AJ208" s="80" t="s">
        <v>573</v>
      </c>
      <c r="AK208" s="72"/>
      <c r="AL208" s="72"/>
      <c r="AM208" s="72"/>
      <c r="AN208" s="72"/>
      <c r="AO208" s="72"/>
      <c r="AP208" s="64">
        <f>IF(H212="","",VALUE(LEFT(H212,FIND("円",H212)-1)))</f>
        <v>15741</v>
      </c>
      <c r="AQ208" s="72"/>
      <c r="AR208" s="75">
        <f>IF(H214="","",VALUE(LEFT(H214,FIND("円",H214)-1)))</f>
        <v>891</v>
      </c>
      <c r="AS208" s="76">
        <f t="shared" ref="AS208" si="33">AR208/(AP208-AR208)</f>
        <v>0.06</v>
      </c>
      <c r="AT208" s="23"/>
      <c r="AU208" s="23"/>
      <c r="AV208" s="70" t="str">
        <f>VLOOKUP($AC208,デモテーブル[#All],3,FALSE)</f>
        <v>1株式・投信等</v>
      </c>
      <c r="AW208" s="70" t="str">
        <f>VLOOKUP($AC208,デモテーブル[#All],4,FALSE)</f>
        <v>1株式</v>
      </c>
      <c r="AX208" s="70" t="str">
        <f>VLOOKUP($AC208,デモテーブル[#All],5,FALSE)</f>
        <v>金融</v>
      </c>
      <c r="AY208" s="70" t="str">
        <f>VLOOKUP($AC208,デモテーブル[#All],6,FALSE)</f>
        <v>銀行業</v>
      </c>
      <c r="AZ208" s="70" t="str">
        <f>VLOOKUP($AC208,デモテーブル[#All],7,FALSE)</f>
        <v>01 日本円</v>
      </c>
    </row>
    <row r="209" spans="2:52" x14ac:dyDescent="0.15">
      <c r="B209" s="19">
        <v>44661</v>
      </c>
      <c r="C209" s="151">
        <v>208</v>
      </c>
      <c r="D209" s="42" t="s">
        <v>146</v>
      </c>
      <c r="E209" s="70" t="s">
        <v>482</v>
      </c>
      <c r="H209" s="71">
        <v>1615</v>
      </c>
      <c r="I209" s="71"/>
      <c r="J209" s="71"/>
      <c r="K209" s="71"/>
      <c r="L209" s="71"/>
      <c r="M209" s="71"/>
      <c r="N209" s="71"/>
      <c r="O209" s="71"/>
      <c r="Z209" s="13"/>
      <c r="AA209" s="13"/>
      <c r="AB209" s="72"/>
      <c r="AC209" s="77"/>
      <c r="AD209" s="72" t="e">
        <f>VLOOKUP($AC209,デモテーブル[#All],2,FALSE)</f>
        <v>#N/A</v>
      </c>
      <c r="AE209" s="72"/>
      <c r="AF209" s="73"/>
      <c r="AG209" s="72"/>
      <c r="AH209" s="72"/>
      <c r="AI209" s="72"/>
      <c r="AJ209" s="72"/>
      <c r="AK209" s="72"/>
      <c r="AL209" s="72"/>
      <c r="AM209" s="72"/>
      <c r="AN209" s="72"/>
      <c r="AO209" s="72"/>
      <c r="AP209" s="64"/>
      <c r="AQ209" s="72"/>
      <c r="AR209" s="75"/>
      <c r="AS209" s="76" t="e">
        <v>#DIV/0!</v>
      </c>
      <c r="AT209" s="23"/>
      <c r="AU209" s="23"/>
      <c r="AV209" s="70" t="e">
        <f>VLOOKUP($AC209,デモテーブル[#All],3,FALSE)</f>
        <v>#N/A</v>
      </c>
      <c r="AW209" s="70" t="e">
        <f>VLOOKUP($AC209,デモテーブル[#All],4,FALSE)</f>
        <v>#N/A</v>
      </c>
      <c r="AX209" s="70" t="e">
        <f>VLOOKUP($AC209,デモテーブル[#All],5,FALSE)</f>
        <v>#N/A</v>
      </c>
      <c r="AY209" s="70" t="e">
        <f>VLOOKUP($AC209,デモテーブル[#All],6,FALSE)</f>
        <v>#N/A</v>
      </c>
      <c r="AZ209" s="70" t="e">
        <f>VLOOKUP($AC209,デモテーブル[#All],7,FALSE)</f>
        <v>#N/A</v>
      </c>
    </row>
    <row r="210" spans="2:52" x14ac:dyDescent="0.15">
      <c r="B210" s="19">
        <v>44661</v>
      </c>
      <c r="C210" s="151">
        <v>209</v>
      </c>
      <c r="D210" s="42" t="s">
        <v>146</v>
      </c>
      <c r="E210" s="70" t="s">
        <v>482</v>
      </c>
      <c r="H210" s="71" t="s">
        <v>497</v>
      </c>
      <c r="I210" s="71"/>
      <c r="J210" s="71"/>
      <c r="K210" s="71"/>
      <c r="L210" s="71"/>
      <c r="M210" s="71"/>
      <c r="N210" s="71"/>
      <c r="O210" s="71"/>
      <c r="Z210" s="13"/>
      <c r="AA210" s="13"/>
      <c r="AB210" s="72"/>
      <c r="AC210" s="77"/>
      <c r="AD210" s="72" t="e">
        <f>VLOOKUP($AC210,デモテーブル[#All],2,FALSE)</f>
        <v>#N/A</v>
      </c>
      <c r="AE210" s="72"/>
      <c r="AF210" s="73"/>
      <c r="AG210" s="72"/>
      <c r="AH210" s="72"/>
      <c r="AI210" s="72"/>
      <c r="AJ210" s="72"/>
      <c r="AK210" s="72"/>
      <c r="AL210" s="72"/>
      <c r="AM210" s="72"/>
      <c r="AN210" s="72"/>
      <c r="AO210" s="72"/>
      <c r="AP210" s="64"/>
      <c r="AQ210" s="72"/>
      <c r="AR210" s="75"/>
      <c r="AS210" s="76" t="e">
        <v>#DIV/0!</v>
      </c>
      <c r="AT210" s="23"/>
      <c r="AU210" s="23"/>
      <c r="AV210" s="70" t="e">
        <f>VLOOKUP($AC210,デモテーブル[#All],3,FALSE)</f>
        <v>#N/A</v>
      </c>
      <c r="AW210" s="70" t="e">
        <f>VLOOKUP($AC210,デモテーブル[#All],4,FALSE)</f>
        <v>#N/A</v>
      </c>
      <c r="AX210" s="70" t="e">
        <f>VLOOKUP($AC210,デモテーブル[#All],5,FALSE)</f>
        <v>#N/A</v>
      </c>
      <c r="AY210" s="70" t="e">
        <f>VLOOKUP($AC210,デモテーブル[#All],6,FALSE)</f>
        <v>#N/A</v>
      </c>
      <c r="AZ210" s="70" t="e">
        <f>VLOOKUP($AC210,デモテーブル[#All],7,FALSE)</f>
        <v>#N/A</v>
      </c>
    </row>
    <row r="211" spans="2:52" x14ac:dyDescent="0.15">
      <c r="B211" s="19">
        <v>44661</v>
      </c>
      <c r="C211" s="151">
        <v>210</v>
      </c>
      <c r="D211" s="42" t="s">
        <v>146</v>
      </c>
      <c r="E211" s="70" t="s">
        <v>482</v>
      </c>
      <c r="H211" s="71" t="s">
        <v>352</v>
      </c>
      <c r="I211" s="71"/>
      <c r="J211" s="71"/>
      <c r="K211" s="71"/>
      <c r="L211" s="71"/>
      <c r="M211" s="71"/>
      <c r="N211" s="71"/>
      <c r="O211" s="71"/>
      <c r="Z211" s="13"/>
      <c r="AA211" s="13"/>
      <c r="AB211" s="72"/>
      <c r="AC211" s="77"/>
      <c r="AD211" s="72" t="e">
        <f>VLOOKUP($AC211,デモテーブル[#All],2,FALSE)</f>
        <v>#N/A</v>
      </c>
      <c r="AE211" s="72"/>
      <c r="AF211" s="73"/>
      <c r="AG211" s="72"/>
      <c r="AH211" s="72"/>
      <c r="AI211" s="72"/>
      <c r="AJ211" s="72"/>
      <c r="AK211" s="72"/>
      <c r="AL211" s="72"/>
      <c r="AM211" s="72"/>
      <c r="AN211" s="72"/>
      <c r="AO211" s="72"/>
      <c r="AP211" s="64"/>
      <c r="AQ211" s="72"/>
      <c r="AR211" s="75"/>
      <c r="AS211" s="76" t="e">
        <v>#DIV/0!</v>
      </c>
      <c r="AT211" s="23"/>
      <c r="AU211" s="23"/>
      <c r="AV211" s="70" t="e">
        <f>VLOOKUP($AC211,デモテーブル[#All],3,FALSE)</f>
        <v>#N/A</v>
      </c>
      <c r="AW211" s="70" t="e">
        <f>VLOOKUP($AC211,デモテーブル[#All],4,FALSE)</f>
        <v>#N/A</v>
      </c>
      <c r="AX211" s="70" t="e">
        <f>VLOOKUP($AC211,デモテーブル[#All],5,FALSE)</f>
        <v>#N/A</v>
      </c>
      <c r="AY211" s="70" t="e">
        <f>VLOOKUP($AC211,デモテーブル[#All],6,FALSE)</f>
        <v>#N/A</v>
      </c>
      <c r="AZ211" s="70" t="e">
        <f>VLOOKUP($AC211,デモテーブル[#All],7,FALSE)</f>
        <v>#N/A</v>
      </c>
    </row>
    <row r="212" spans="2:52" x14ac:dyDescent="0.15">
      <c r="B212" s="19">
        <v>44661</v>
      </c>
      <c r="C212" s="151">
        <v>211</v>
      </c>
      <c r="D212" s="42" t="s">
        <v>146</v>
      </c>
      <c r="E212" s="70" t="s">
        <v>482</v>
      </c>
      <c r="H212" s="71" t="s">
        <v>518</v>
      </c>
      <c r="I212" s="71"/>
      <c r="J212" s="71"/>
      <c r="K212" s="71"/>
      <c r="L212" s="71"/>
      <c r="M212" s="71"/>
      <c r="N212" s="71"/>
      <c r="O212" s="71"/>
      <c r="Z212" s="13"/>
      <c r="AA212" s="13"/>
      <c r="AB212" s="72"/>
      <c r="AC212" s="77"/>
      <c r="AD212" s="72" t="e">
        <f>VLOOKUP($AC212,デモテーブル[#All],2,FALSE)</f>
        <v>#N/A</v>
      </c>
      <c r="AE212" s="72"/>
      <c r="AF212" s="73"/>
      <c r="AG212" s="72"/>
      <c r="AH212" s="72"/>
      <c r="AI212" s="72"/>
      <c r="AJ212" s="72"/>
      <c r="AK212" s="72"/>
      <c r="AL212" s="72"/>
      <c r="AM212" s="72"/>
      <c r="AN212" s="72"/>
      <c r="AO212" s="72"/>
      <c r="AP212" s="64"/>
      <c r="AQ212" s="72"/>
      <c r="AR212" s="75"/>
      <c r="AS212" s="76" t="e">
        <v>#DIV/0!</v>
      </c>
      <c r="AT212" s="23"/>
      <c r="AU212" s="23"/>
      <c r="AV212" s="70" t="e">
        <f>VLOOKUP($AC212,デモテーブル[#All],3,FALSE)</f>
        <v>#N/A</v>
      </c>
      <c r="AW212" s="70" t="e">
        <f>VLOOKUP($AC212,デモテーブル[#All],4,FALSE)</f>
        <v>#N/A</v>
      </c>
      <c r="AX212" s="70" t="e">
        <f>VLOOKUP($AC212,デモテーブル[#All],5,FALSE)</f>
        <v>#N/A</v>
      </c>
      <c r="AY212" s="70" t="e">
        <f>VLOOKUP($AC212,デモテーブル[#All],6,FALSE)</f>
        <v>#N/A</v>
      </c>
      <c r="AZ212" s="70" t="e">
        <f>VLOOKUP($AC212,デモテーブル[#All],7,FALSE)</f>
        <v>#N/A</v>
      </c>
    </row>
    <row r="213" spans="2:52" x14ac:dyDescent="0.15">
      <c r="B213" s="19">
        <v>44661</v>
      </c>
      <c r="C213" s="151">
        <v>212</v>
      </c>
      <c r="D213" s="42" t="s">
        <v>146</v>
      </c>
      <c r="E213" s="70" t="s">
        <v>482</v>
      </c>
      <c r="H213" s="71" t="s">
        <v>353</v>
      </c>
      <c r="I213" s="71"/>
      <c r="J213" s="71"/>
      <c r="K213" s="71"/>
      <c r="L213" s="71"/>
      <c r="M213" s="71"/>
      <c r="N213" s="71"/>
      <c r="O213" s="71"/>
      <c r="Z213" s="13"/>
      <c r="AA213" s="13"/>
      <c r="AB213" s="72"/>
      <c r="AC213" s="77"/>
      <c r="AD213" s="72" t="e">
        <f>VLOOKUP($AC213,デモテーブル[#All],2,FALSE)</f>
        <v>#N/A</v>
      </c>
      <c r="AE213" s="72"/>
      <c r="AF213" s="73"/>
      <c r="AG213" s="72"/>
      <c r="AH213" s="72"/>
      <c r="AI213" s="72"/>
      <c r="AJ213" s="72"/>
      <c r="AK213" s="72"/>
      <c r="AL213" s="72"/>
      <c r="AM213" s="72"/>
      <c r="AN213" s="72"/>
      <c r="AO213" s="72"/>
      <c r="AP213" s="64"/>
      <c r="AQ213" s="72"/>
      <c r="AR213" s="75"/>
      <c r="AS213" s="76" t="e">
        <v>#DIV/0!</v>
      </c>
      <c r="AT213" s="23"/>
      <c r="AU213" s="23"/>
      <c r="AV213" s="70" t="e">
        <f>VLOOKUP($AC213,デモテーブル[#All],3,FALSE)</f>
        <v>#N/A</v>
      </c>
      <c r="AW213" s="70" t="e">
        <f>VLOOKUP($AC213,デモテーブル[#All],4,FALSE)</f>
        <v>#N/A</v>
      </c>
      <c r="AX213" s="70" t="e">
        <f>VLOOKUP($AC213,デモテーブル[#All],5,FALSE)</f>
        <v>#N/A</v>
      </c>
      <c r="AY213" s="70" t="e">
        <f>VLOOKUP($AC213,デモテーブル[#All],6,FALSE)</f>
        <v>#N/A</v>
      </c>
      <c r="AZ213" s="70" t="e">
        <f>VLOOKUP($AC213,デモテーブル[#All],7,FALSE)</f>
        <v>#N/A</v>
      </c>
    </row>
    <row r="214" spans="2:52" x14ac:dyDescent="0.15">
      <c r="B214" s="19">
        <v>44661</v>
      </c>
      <c r="C214" s="151">
        <v>213</v>
      </c>
      <c r="D214" s="42" t="s">
        <v>146</v>
      </c>
      <c r="E214" s="70" t="s">
        <v>482</v>
      </c>
      <c r="H214" s="71" t="s">
        <v>519</v>
      </c>
      <c r="I214" s="71"/>
      <c r="J214" s="71"/>
      <c r="K214" s="71"/>
      <c r="L214" s="71"/>
      <c r="M214" s="71"/>
      <c r="N214" s="71"/>
      <c r="O214" s="71"/>
      <c r="Z214" s="13"/>
      <c r="AA214" s="13"/>
      <c r="AB214" s="72"/>
      <c r="AC214" s="77"/>
      <c r="AD214" s="72" t="e">
        <f>VLOOKUP($AC214,デモテーブル[#All],2,FALSE)</f>
        <v>#N/A</v>
      </c>
      <c r="AE214" s="72"/>
      <c r="AF214" s="73"/>
      <c r="AG214" s="72"/>
      <c r="AH214" s="72"/>
      <c r="AI214" s="72"/>
      <c r="AJ214" s="72"/>
      <c r="AK214" s="72"/>
      <c r="AL214" s="72"/>
      <c r="AM214" s="72"/>
      <c r="AN214" s="72"/>
      <c r="AO214" s="72"/>
      <c r="AP214" s="64"/>
      <c r="AQ214" s="72"/>
      <c r="AR214" s="75"/>
      <c r="AS214" s="76" t="e">
        <v>#DIV/0!</v>
      </c>
      <c r="AT214" s="23"/>
      <c r="AU214" s="23"/>
      <c r="AV214" s="70" t="e">
        <f>VLOOKUP($AC214,デモテーブル[#All],3,FALSE)</f>
        <v>#N/A</v>
      </c>
      <c r="AW214" s="70" t="e">
        <f>VLOOKUP($AC214,デモテーブル[#All],4,FALSE)</f>
        <v>#N/A</v>
      </c>
      <c r="AX214" s="70" t="e">
        <f>VLOOKUP($AC214,デモテーブル[#All],5,FALSE)</f>
        <v>#N/A</v>
      </c>
      <c r="AY214" s="70" t="e">
        <f>VLOOKUP($AC214,デモテーブル[#All],6,FALSE)</f>
        <v>#N/A</v>
      </c>
      <c r="AZ214" s="70" t="e">
        <f>VLOOKUP($AC214,デモテーブル[#All],7,FALSE)</f>
        <v>#N/A</v>
      </c>
    </row>
    <row r="215" spans="2:52" x14ac:dyDescent="0.15">
      <c r="B215" s="19">
        <v>44661</v>
      </c>
      <c r="C215" s="151">
        <v>214</v>
      </c>
      <c r="D215" s="42" t="s">
        <v>146</v>
      </c>
      <c r="E215" s="70" t="s">
        <v>482</v>
      </c>
      <c r="H215" s="71" t="s">
        <v>498</v>
      </c>
      <c r="I215" s="71"/>
      <c r="J215" s="71"/>
      <c r="K215" s="71"/>
      <c r="L215" s="71"/>
      <c r="M215" s="71"/>
      <c r="N215" s="71"/>
      <c r="O215" s="71"/>
      <c r="Z215" s="13"/>
      <c r="AA215" s="13"/>
      <c r="AB215" s="72"/>
      <c r="AC215" s="7" t="str">
        <f>IF(H216="","",TEXT(H216,"@"))</f>
        <v>1655</v>
      </c>
      <c r="AD215" s="72" t="str">
        <f>VLOOKUP($AC215,デモテーブル[#All],2,FALSE)</f>
        <v>iShares S&amp;P 500 ETF</v>
      </c>
      <c r="AE215" s="72" t="s">
        <v>15</v>
      </c>
      <c r="AF215" s="73" t="e">
        <f>AP215/AJ215</f>
        <v>#VALUE!</v>
      </c>
      <c r="AG215" s="72"/>
      <c r="AH215" s="74" t="e">
        <f>(AP215-AR215)/AF215</f>
        <v>#VALUE!</v>
      </c>
      <c r="AI215" s="72"/>
      <c r="AJ215" s="80" t="s">
        <v>573</v>
      </c>
      <c r="AK215" s="72"/>
      <c r="AL215" s="72"/>
      <c r="AM215" s="72"/>
      <c r="AN215" s="72"/>
      <c r="AO215" s="72"/>
      <c r="AP215" s="64">
        <f>IF(H219="","",VALUE(LEFT(H219,FIND("円",H219)-1)))</f>
        <v>17805</v>
      </c>
      <c r="AQ215" s="72"/>
      <c r="AR215" s="75">
        <f>IF(H221="","",VALUE(LEFT(H221,FIND("円",H221)-1)))</f>
        <v>7755</v>
      </c>
      <c r="AS215" s="76">
        <f t="shared" ref="AS215" si="34">AR215/(AP215-AR215)</f>
        <v>0.77164179104477615</v>
      </c>
      <c r="AT215" s="23"/>
      <c r="AU215" s="23"/>
      <c r="AV215" s="70" t="str">
        <f>VLOOKUP($AC215,デモテーブル[#All],3,FALSE)</f>
        <v>1株式・投信等</v>
      </c>
      <c r="AW215" s="70" t="str">
        <f>VLOOKUP($AC215,デモテーブル[#All],4,FALSE)</f>
        <v>1株式</v>
      </c>
      <c r="AX215" s="70" t="str">
        <f>VLOOKUP($AC215,デモテーブル[#All],5,FALSE)</f>
        <v>指数</v>
      </c>
      <c r="AY215" s="70" t="str">
        <f>VLOOKUP($AC215,デモテーブル[#All],6,FALSE)</f>
        <v>SP500指数</v>
      </c>
      <c r="AZ215" s="70" t="str">
        <f>VLOOKUP($AC215,デモテーブル[#All],7,FALSE)</f>
        <v>01 日本円</v>
      </c>
    </row>
    <row r="216" spans="2:52" x14ac:dyDescent="0.15">
      <c r="B216" s="19">
        <v>44661</v>
      </c>
      <c r="C216" s="151">
        <v>215</v>
      </c>
      <c r="D216" s="42" t="s">
        <v>146</v>
      </c>
      <c r="E216" s="70" t="s">
        <v>482</v>
      </c>
      <c r="H216" s="71">
        <v>1655</v>
      </c>
      <c r="I216" s="71"/>
      <c r="J216" s="71"/>
      <c r="K216" s="71"/>
      <c r="L216" s="71"/>
      <c r="M216" s="71"/>
      <c r="N216" s="71"/>
      <c r="O216" s="71"/>
      <c r="Z216" s="13"/>
      <c r="AA216" s="13"/>
      <c r="AB216" s="72"/>
      <c r="AC216" s="77"/>
      <c r="AD216" s="72" t="e">
        <f>VLOOKUP($AC216,デモテーブル[#All],2,FALSE)</f>
        <v>#N/A</v>
      </c>
      <c r="AE216" s="72"/>
      <c r="AF216" s="73"/>
      <c r="AG216" s="72"/>
      <c r="AH216" s="72"/>
      <c r="AI216" s="72"/>
      <c r="AJ216" s="72"/>
      <c r="AK216" s="72"/>
      <c r="AL216" s="72"/>
      <c r="AM216" s="72"/>
      <c r="AN216" s="72"/>
      <c r="AO216" s="72"/>
      <c r="AP216" s="64"/>
      <c r="AQ216" s="72"/>
      <c r="AR216" s="75"/>
      <c r="AS216" s="76" t="e">
        <v>#DIV/0!</v>
      </c>
      <c r="AT216" s="23"/>
      <c r="AU216" s="23"/>
      <c r="AV216" s="70" t="e">
        <f>VLOOKUP($AC216,デモテーブル[#All],3,FALSE)</f>
        <v>#N/A</v>
      </c>
      <c r="AW216" s="70" t="e">
        <f>VLOOKUP($AC216,デモテーブル[#All],4,FALSE)</f>
        <v>#N/A</v>
      </c>
      <c r="AX216" s="70" t="e">
        <f>VLOOKUP($AC216,デモテーブル[#All],5,FALSE)</f>
        <v>#N/A</v>
      </c>
      <c r="AY216" s="70" t="e">
        <f>VLOOKUP($AC216,デモテーブル[#All],6,FALSE)</f>
        <v>#N/A</v>
      </c>
      <c r="AZ216" s="70" t="e">
        <f>VLOOKUP($AC216,デモテーブル[#All],7,FALSE)</f>
        <v>#N/A</v>
      </c>
    </row>
    <row r="217" spans="2:52" x14ac:dyDescent="0.15">
      <c r="B217" s="19">
        <v>44661</v>
      </c>
      <c r="C217" s="151">
        <v>216</v>
      </c>
      <c r="D217" s="42" t="s">
        <v>146</v>
      </c>
      <c r="E217" s="70" t="s">
        <v>482</v>
      </c>
      <c r="H217" s="71" t="s">
        <v>498</v>
      </c>
      <c r="I217" s="71"/>
      <c r="J217" s="71"/>
      <c r="K217" s="71"/>
      <c r="L217" s="71"/>
      <c r="M217" s="71"/>
      <c r="N217" s="71"/>
      <c r="O217" s="71"/>
      <c r="Z217" s="13"/>
      <c r="AA217" s="13"/>
      <c r="AB217" s="72"/>
      <c r="AC217" s="77"/>
      <c r="AD217" s="72" t="e">
        <f>VLOOKUP($AC217,デモテーブル[#All],2,FALSE)</f>
        <v>#N/A</v>
      </c>
      <c r="AE217" s="72"/>
      <c r="AF217" s="73"/>
      <c r="AG217" s="72"/>
      <c r="AH217" s="72"/>
      <c r="AI217" s="72"/>
      <c r="AJ217" s="72"/>
      <c r="AK217" s="72"/>
      <c r="AL217" s="72"/>
      <c r="AM217" s="72"/>
      <c r="AN217" s="72"/>
      <c r="AO217" s="72"/>
      <c r="AP217" s="64"/>
      <c r="AQ217" s="72"/>
      <c r="AR217" s="75"/>
      <c r="AS217" s="76" t="e">
        <v>#DIV/0!</v>
      </c>
      <c r="AT217" s="23"/>
      <c r="AU217" s="23"/>
      <c r="AV217" s="70" t="e">
        <f>VLOOKUP($AC217,デモテーブル[#All],3,FALSE)</f>
        <v>#N/A</v>
      </c>
      <c r="AW217" s="70" t="e">
        <f>VLOOKUP($AC217,デモテーブル[#All],4,FALSE)</f>
        <v>#N/A</v>
      </c>
      <c r="AX217" s="70" t="e">
        <f>VLOOKUP($AC217,デモテーブル[#All],5,FALSE)</f>
        <v>#N/A</v>
      </c>
      <c r="AY217" s="70" t="e">
        <f>VLOOKUP($AC217,デモテーブル[#All],6,FALSE)</f>
        <v>#N/A</v>
      </c>
      <c r="AZ217" s="70" t="e">
        <f>VLOOKUP($AC217,デモテーブル[#All],7,FALSE)</f>
        <v>#N/A</v>
      </c>
    </row>
    <row r="218" spans="2:52" x14ac:dyDescent="0.15">
      <c r="B218" s="19">
        <v>44661</v>
      </c>
      <c r="C218" s="151">
        <v>217</v>
      </c>
      <c r="D218" s="42" t="s">
        <v>146</v>
      </c>
      <c r="E218" s="70" t="s">
        <v>482</v>
      </c>
      <c r="H218" s="71" t="s">
        <v>352</v>
      </c>
      <c r="I218" s="71"/>
      <c r="J218" s="71"/>
      <c r="K218" s="71"/>
      <c r="L218" s="71"/>
      <c r="M218" s="71"/>
      <c r="N218" s="71"/>
      <c r="O218" s="71"/>
      <c r="Z218" s="13"/>
      <c r="AA218" s="13"/>
      <c r="AB218" s="72"/>
      <c r="AC218" s="77"/>
      <c r="AD218" s="72" t="e">
        <f>VLOOKUP($AC218,デモテーブル[#All],2,FALSE)</f>
        <v>#N/A</v>
      </c>
      <c r="AE218" s="72"/>
      <c r="AF218" s="73"/>
      <c r="AG218" s="72"/>
      <c r="AH218" s="72"/>
      <c r="AI218" s="72"/>
      <c r="AJ218" s="72"/>
      <c r="AK218" s="72"/>
      <c r="AL218" s="72"/>
      <c r="AM218" s="72"/>
      <c r="AN218" s="72"/>
      <c r="AO218" s="72"/>
      <c r="AP218" s="64"/>
      <c r="AQ218" s="72"/>
      <c r="AR218" s="75"/>
      <c r="AS218" s="76" t="e">
        <v>#DIV/0!</v>
      </c>
      <c r="AT218" s="23"/>
      <c r="AU218" s="23"/>
      <c r="AV218" s="70" t="e">
        <f>VLOOKUP($AC218,デモテーブル[#All],3,FALSE)</f>
        <v>#N/A</v>
      </c>
      <c r="AW218" s="70" t="e">
        <f>VLOOKUP($AC218,デモテーブル[#All],4,FALSE)</f>
        <v>#N/A</v>
      </c>
      <c r="AX218" s="70" t="e">
        <f>VLOOKUP($AC218,デモテーブル[#All],5,FALSE)</f>
        <v>#N/A</v>
      </c>
      <c r="AY218" s="70" t="e">
        <f>VLOOKUP($AC218,デモテーブル[#All],6,FALSE)</f>
        <v>#N/A</v>
      </c>
      <c r="AZ218" s="70" t="e">
        <f>VLOOKUP($AC218,デモテーブル[#All],7,FALSE)</f>
        <v>#N/A</v>
      </c>
    </row>
    <row r="219" spans="2:52" x14ac:dyDescent="0.15">
      <c r="B219" s="19">
        <v>44661</v>
      </c>
      <c r="C219" s="151">
        <v>218</v>
      </c>
      <c r="D219" s="42" t="s">
        <v>146</v>
      </c>
      <c r="E219" s="70" t="s">
        <v>482</v>
      </c>
      <c r="H219" s="71" t="s">
        <v>520</v>
      </c>
      <c r="I219" s="71"/>
      <c r="J219" s="71"/>
      <c r="K219" s="71"/>
      <c r="L219" s="71"/>
      <c r="M219" s="71"/>
      <c r="N219" s="71"/>
      <c r="O219" s="71"/>
      <c r="Z219" s="13"/>
      <c r="AA219" s="13"/>
      <c r="AB219" s="72"/>
      <c r="AC219" s="77"/>
      <c r="AD219" s="72" t="e">
        <f>VLOOKUP($AC219,デモテーブル[#All],2,FALSE)</f>
        <v>#N/A</v>
      </c>
      <c r="AE219" s="72"/>
      <c r="AF219" s="73"/>
      <c r="AG219" s="72"/>
      <c r="AH219" s="72"/>
      <c r="AI219" s="72"/>
      <c r="AJ219" s="72"/>
      <c r="AK219" s="72"/>
      <c r="AL219" s="72"/>
      <c r="AM219" s="72"/>
      <c r="AN219" s="72"/>
      <c r="AO219" s="72"/>
      <c r="AP219" s="64"/>
      <c r="AQ219" s="72"/>
      <c r="AR219" s="75"/>
      <c r="AS219" s="76" t="e">
        <v>#DIV/0!</v>
      </c>
      <c r="AT219" s="23"/>
      <c r="AU219" s="23"/>
      <c r="AV219" s="70" t="e">
        <f>VLOOKUP($AC219,デモテーブル[#All],3,FALSE)</f>
        <v>#N/A</v>
      </c>
      <c r="AW219" s="70" t="e">
        <f>VLOOKUP($AC219,デモテーブル[#All],4,FALSE)</f>
        <v>#N/A</v>
      </c>
      <c r="AX219" s="70" t="e">
        <f>VLOOKUP($AC219,デモテーブル[#All],5,FALSE)</f>
        <v>#N/A</v>
      </c>
      <c r="AY219" s="70" t="e">
        <f>VLOOKUP($AC219,デモテーブル[#All],6,FALSE)</f>
        <v>#N/A</v>
      </c>
      <c r="AZ219" s="70" t="e">
        <f>VLOOKUP($AC219,デモテーブル[#All],7,FALSE)</f>
        <v>#N/A</v>
      </c>
    </row>
    <row r="220" spans="2:52" x14ac:dyDescent="0.15">
      <c r="B220" s="19">
        <v>44661</v>
      </c>
      <c r="C220" s="151">
        <v>219</v>
      </c>
      <c r="D220" s="42" t="s">
        <v>146</v>
      </c>
      <c r="E220" s="70" t="s">
        <v>482</v>
      </c>
      <c r="H220" s="71" t="s">
        <v>353</v>
      </c>
      <c r="I220" s="71"/>
      <c r="J220" s="71"/>
      <c r="K220" s="71"/>
      <c r="L220" s="71"/>
      <c r="M220" s="71"/>
      <c r="N220" s="71"/>
      <c r="O220" s="71"/>
      <c r="Z220" s="13"/>
      <c r="AA220" s="13"/>
      <c r="AB220" s="72"/>
      <c r="AC220" s="77"/>
      <c r="AD220" s="72" t="e">
        <f>VLOOKUP($AC220,デモテーブル[#All],2,FALSE)</f>
        <v>#N/A</v>
      </c>
      <c r="AE220" s="72"/>
      <c r="AF220" s="73"/>
      <c r="AG220" s="72"/>
      <c r="AH220" s="72"/>
      <c r="AI220" s="72"/>
      <c r="AJ220" s="72"/>
      <c r="AK220" s="72"/>
      <c r="AL220" s="72"/>
      <c r="AM220" s="72"/>
      <c r="AN220" s="72"/>
      <c r="AO220" s="72"/>
      <c r="AP220" s="64"/>
      <c r="AQ220" s="72"/>
      <c r="AR220" s="75"/>
      <c r="AS220" s="76" t="e">
        <v>#DIV/0!</v>
      </c>
      <c r="AT220" s="23"/>
      <c r="AU220" s="23"/>
      <c r="AV220" s="70" t="e">
        <f>VLOOKUP($AC220,デモテーブル[#All],3,FALSE)</f>
        <v>#N/A</v>
      </c>
      <c r="AW220" s="70" t="e">
        <f>VLOOKUP($AC220,デモテーブル[#All],4,FALSE)</f>
        <v>#N/A</v>
      </c>
      <c r="AX220" s="70" t="e">
        <f>VLOOKUP($AC220,デモテーブル[#All],5,FALSE)</f>
        <v>#N/A</v>
      </c>
      <c r="AY220" s="70" t="e">
        <f>VLOOKUP($AC220,デモテーブル[#All],6,FALSE)</f>
        <v>#N/A</v>
      </c>
      <c r="AZ220" s="70" t="e">
        <f>VLOOKUP($AC220,デモテーブル[#All],7,FALSE)</f>
        <v>#N/A</v>
      </c>
    </row>
    <row r="221" spans="2:52" x14ac:dyDescent="0.15">
      <c r="B221" s="19">
        <v>44661</v>
      </c>
      <c r="C221" s="151">
        <v>220</v>
      </c>
      <c r="D221" s="42" t="s">
        <v>146</v>
      </c>
      <c r="E221" s="70" t="s">
        <v>482</v>
      </c>
      <c r="H221" s="71" t="s">
        <v>521</v>
      </c>
      <c r="I221" s="71"/>
      <c r="J221" s="71"/>
      <c r="K221" s="71"/>
      <c r="L221" s="71"/>
      <c r="M221" s="71"/>
      <c r="N221" s="71"/>
      <c r="O221" s="71"/>
      <c r="Z221" s="13"/>
      <c r="AA221" s="13"/>
      <c r="AB221" s="72"/>
      <c r="AC221" s="77"/>
      <c r="AD221" s="72" t="e">
        <f>VLOOKUP($AC221,デモテーブル[#All],2,FALSE)</f>
        <v>#N/A</v>
      </c>
      <c r="AE221" s="72"/>
      <c r="AF221" s="73"/>
      <c r="AG221" s="72"/>
      <c r="AH221" s="72"/>
      <c r="AI221" s="72"/>
      <c r="AJ221" s="72"/>
      <c r="AK221" s="72"/>
      <c r="AL221" s="72"/>
      <c r="AM221" s="72"/>
      <c r="AN221" s="72"/>
      <c r="AO221" s="72"/>
      <c r="AP221" s="64"/>
      <c r="AQ221" s="72"/>
      <c r="AR221" s="75"/>
      <c r="AS221" s="76" t="e">
        <v>#DIV/0!</v>
      </c>
      <c r="AT221" s="23"/>
      <c r="AU221" s="23"/>
      <c r="AV221" s="70" t="e">
        <f>VLOOKUP($AC221,デモテーブル[#All],3,FALSE)</f>
        <v>#N/A</v>
      </c>
      <c r="AW221" s="70" t="e">
        <f>VLOOKUP($AC221,デモテーブル[#All],4,FALSE)</f>
        <v>#N/A</v>
      </c>
      <c r="AX221" s="70" t="e">
        <f>VLOOKUP($AC221,デモテーブル[#All],5,FALSE)</f>
        <v>#N/A</v>
      </c>
      <c r="AY221" s="70" t="e">
        <f>VLOOKUP($AC221,デモテーブル[#All],6,FALSE)</f>
        <v>#N/A</v>
      </c>
      <c r="AZ221" s="70" t="e">
        <f>VLOOKUP($AC221,デモテーブル[#All],7,FALSE)</f>
        <v>#N/A</v>
      </c>
    </row>
    <row r="222" spans="2:52" x14ac:dyDescent="0.15">
      <c r="B222" s="19">
        <v>44661</v>
      </c>
      <c r="C222" s="151">
        <v>221</v>
      </c>
      <c r="D222" s="42" t="s">
        <v>146</v>
      </c>
      <c r="E222" s="70" t="s">
        <v>482</v>
      </c>
      <c r="H222" s="71" t="s">
        <v>74</v>
      </c>
      <c r="I222" s="71"/>
      <c r="J222" s="71"/>
      <c r="K222" s="71"/>
      <c r="L222" s="71"/>
      <c r="M222" s="71"/>
      <c r="N222" s="71"/>
      <c r="O222" s="71"/>
      <c r="Z222" s="13"/>
      <c r="AA222" s="13"/>
      <c r="AB222" s="72"/>
      <c r="AC222" s="7" t="str">
        <f>IF(H223="","",TEXT(H223,"@"))</f>
        <v>1656</v>
      </c>
      <c r="AD222" s="72" t="str">
        <f>VLOOKUP($AC222,デモテーブル[#All],2,FALSE)</f>
        <v>ｉシェアーズ・コア　米国債７−１０年　ＥＴＦ</v>
      </c>
      <c r="AE222" s="72" t="s">
        <v>15</v>
      </c>
      <c r="AF222" s="73" t="e">
        <f>AP222/AJ222</f>
        <v>#VALUE!</v>
      </c>
      <c r="AG222" s="72"/>
      <c r="AH222" s="74" t="e">
        <f>(AP222-AR222)/AF222</f>
        <v>#VALUE!</v>
      </c>
      <c r="AI222" s="72"/>
      <c r="AJ222" s="80" t="s">
        <v>573</v>
      </c>
      <c r="AK222" s="72"/>
      <c r="AL222" s="72"/>
      <c r="AM222" s="72"/>
      <c r="AN222" s="72"/>
      <c r="AO222" s="72"/>
      <c r="AP222" s="64">
        <f>IF(H226="","",VALUE(LEFT(H226,FIND("円",H226)-1)))</f>
        <v>71712</v>
      </c>
      <c r="AQ222" s="72"/>
      <c r="AR222" s="75">
        <f>IF(H228="","",VALUE(LEFT(H228,FIND("円",H228)-1)))</f>
        <v>2592</v>
      </c>
      <c r="AS222" s="76">
        <f t="shared" ref="AS222" si="35">AR222/(AP222-AR222)</f>
        <v>3.7499999999999999E-2</v>
      </c>
      <c r="AT222" s="23"/>
      <c r="AU222" s="23"/>
      <c r="AV222" s="70" t="str">
        <f>VLOOKUP($AC222,デモテーブル[#All],3,FALSE)</f>
        <v>2現金・米国債など</v>
      </c>
      <c r="AW222" s="70" t="str">
        <f>VLOOKUP($AC222,デモテーブル[#All],4,FALSE)</f>
        <v>2米国債など</v>
      </c>
      <c r="AX222" s="70" t="str">
        <f>VLOOKUP($AC222,デモテーブル[#All],5,FALSE)</f>
        <v>債券</v>
      </c>
      <c r="AY222" s="70" t="str">
        <f>VLOOKUP($AC222,デモテーブル[#All],6,FALSE)</f>
        <v>米国債</v>
      </c>
      <c r="AZ222" s="70" t="str">
        <f>VLOOKUP($AC222,デモテーブル[#All],7,FALSE)</f>
        <v>01 日本円</v>
      </c>
    </row>
    <row r="223" spans="2:52" x14ac:dyDescent="0.15">
      <c r="B223" s="19">
        <v>44661</v>
      </c>
      <c r="C223" s="151">
        <v>222</v>
      </c>
      <c r="D223" s="42" t="s">
        <v>146</v>
      </c>
      <c r="E223" s="70" t="s">
        <v>482</v>
      </c>
      <c r="H223" s="71">
        <v>1656</v>
      </c>
      <c r="I223" s="71"/>
      <c r="J223" s="71"/>
      <c r="K223" s="71"/>
      <c r="L223" s="71"/>
      <c r="M223" s="71"/>
      <c r="N223" s="71"/>
      <c r="O223" s="71"/>
      <c r="Z223" s="13"/>
      <c r="AA223" s="13"/>
      <c r="AB223" s="72"/>
      <c r="AC223" s="77"/>
      <c r="AD223" s="72" t="e">
        <f>VLOOKUP($AC223,デモテーブル[#All],2,FALSE)</f>
        <v>#N/A</v>
      </c>
      <c r="AE223" s="72"/>
      <c r="AF223" s="73"/>
      <c r="AG223" s="72"/>
      <c r="AH223" s="72"/>
      <c r="AI223" s="72"/>
      <c r="AJ223" s="72"/>
      <c r="AK223" s="72"/>
      <c r="AL223" s="72"/>
      <c r="AM223" s="72"/>
      <c r="AN223" s="72"/>
      <c r="AO223" s="72"/>
      <c r="AP223" s="64"/>
      <c r="AQ223" s="72"/>
      <c r="AR223" s="75"/>
      <c r="AS223" s="76" t="e">
        <v>#DIV/0!</v>
      </c>
      <c r="AT223" s="23"/>
      <c r="AU223" s="23"/>
      <c r="AV223" s="70" t="e">
        <f>VLOOKUP($AC223,デモテーブル[#All],3,FALSE)</f>
        <v>#N/A</v>
      </c>
      <c r="AW223" s="70" t="e">
        <f>VLOOKUP($AC223,デモテーブル[#All],4,FALSE)</f>
        <v>#N/A</v>
      </c>
      <c r="AX223" s="70" t="e">
        <f>VLOOKUP($AC223,デモテーブル[#All],5,FALSE)</f>
        <v>#N/A</v>
      </c>
      <c r="AY223" s="70" t="e">
        <f>VLOOKUP($AC223,デモテーブル[#All],6,FALSE)</f>
        <v>#N/A</v>
      </c>
      <c r="AZ223" s="70" t="e">
        <f>VLOOKUP($AC223,デモテーブル[#All],7,FALSE)</f>
        <v>#N/A</v>
      </c>
    </row>
    <row r="224" spans="2:52" x14ac:dyDescent="0.15">
      <c r="B224" s="19">
        <v>44661</v>
      </c>
      <c r="C224" s="151">
        <v>223</v>
      </c>
      <c r="D224" s="42" t="s">
        <v>146</v>
      </c>
      <c r="E224" s="70" t="s">
        <v>482</v>
      </c>
      <c r="H224" s="71" t="s">
        <v>74</v>
      </c>
      <c r="I224" s="71"/>
      <c r="J224" s="71"/>
      <c r="K224" s="71"/>
      <c r="L224" s="71"/>
      <c r="M224" s="71"/>
      <c r="N224" s="71"/>
      <c r="O224" s="71"/>
      <c r="Z224" s="13"/>
      <c r="AA224" s="13"/>
      <c r="AB224" s="72"/>
      <c r="AC224" s="77"/>
      <c r="AD224" s="72" t="e">
        <f>VLOOKUP($AC224,デモテーブル[#All],2,FALSE)</f>
        <v>#N/A</v>
      </c>
      <c r="AE224" s="72"/>
      <c r="AF224" s="73"/>
      <c r="AG224" s="72"/>
      <c r="AH224" s="72"/>
      <c r="AI224" s="72"/>
      <c r="AJ224" s="72"/>
      <c r="AK224" s="72"/>
      <c r="AL224" s="72"/>
      <c r="AM224" s="72"/>
      <c r="AN224" s="72"/>
      <c r="AO224" s="72"/>
      <c r="AP224" s="64"/>
      <c r="AQ224" s="72"/>
      <c r="AR224" s="75"/>
      <c r="AS224" s="76" t="e">
        <v>#DIV/0!</v>
      </c>
      <c r="AT224" s="23"/>
      <c r="AU224" s="23"/>
      <c r="AV224" s="70" t="e">
        <f>VLOOKUP($AC224,デモテーブル[#All],3,FALSE)</f>
        <v>#N/A</v>
      </c>
      <c r="AW224" s="70" t="e">
        <f>VLOOKUP($AC224,デモテーブル[#All],4,FALSE)</f>
        <v>#N/A</v>
      </c>
      <c r="AX224" s="70" t="e">
        <f>VLOOKUP($AC224,デモテーブル[#All],5,FALSE)</f>
        <v>#N/A</v>
      </c>
      <c r="AY224" s="70" t="e">
        <f>VLOOKUP($AC224,デモテーブル[#All],6,FALSE)</f>
        <v>#N/A</v>
      </c>
      <c r="AZ224" s="70" t="e">
        <f>VLOOKUP($AC224,デモテーブル[#All],7,FALSE)</f>
        <v>#N/A</v>
      </c>
    </row>
    <row r="225" spans="2:52" x14ac:dyDescent="0.15">
      <c r="B225" s="19">
        <v>44661</v>
      </c>
      <c r="C225" s="151">
        <v>224</v>
      </c>
      <c r="D225" s="42" t="s">
        <v>146</v>
      </c>
      <c r="E225" s="70" t="s">
        <v>482</v>
      </c>
      <c r="H225" s="71" t="s">
        <v>352</v>
      </c>
      <c r="I225" s="71"/>
      <c r="J225" s="71"/>
      <c r="K225" s="71"/>
      <c r="L225" s="71"/>
      <c r="M225" s="71"/>
      <c r="N225" s="71"/>
      <c r="O225" s="71"/>
      <c r="Z225" s="13"/>
      <c r="AA225" s="13"/>
      <c r="AB225" s="72"/>
      <c r="AC225" s="77"/>
      <c r="AD225" s="72" t="e">
        <f>VLOOKUP($AC225,デモテーブル[#All],2,FALSE)</f>
        <v>#N/A</v>
      </c>
      <c r="AE225" s="72"/>
      <c r="AF225" s="73"/>
      <c r="AG225" s="72"/>
      <c r="AH225" s="72"/>
      <c r="AI225" s="72"/>
      <c r="AJ225" s="72"/>
      <c r="AK225" s="72"/>
      <c r="AL225" s="72"/>
      <c r="AM225" s="72"/>
      <c r="AN225" s="72"/>
      <c r="AO225" s="72"/>
      <c r="AP225" s="64"/>
      <c r="AQ225" s="72"/>
      <c r="AR225" s="75"/>
      <c r="AS225" s="76" t="e">
        <v>#DIV/0!</v>
      </c>
      <c r="AT225" s="23"/>
      <c r="AU225" s="23"/>
      <c r="AV225" s="70" t="e">
        <f>VLOOKUP($AC225,デモテーブル[#All],3,FALSE)</f>
        <v>#N/A</v>
      </c>
      <c r="AW225" s="70" t="e">
        <f>VLOOKUP($AC225,デモテーブル[#All],4,FALSE)</f>
        <v>#N/A</v>
      </c>
      <c r="AX225" s="70" t="e">
        <f>VLOOKUP($AC225,デモテーブル[#All],5,FALSE)</f>
        <v>#N/A</v>
      </c>
      <c r="AY225" s="70" t="e">
        <f>VLOOKUP($AC225,デモテーブル[#All],6,FALSE)</f>
        <v>#N/A</v>
      </c>
      <c r="AZ225" s="70" t="e">
        <f>VLOOKUP($AC225,デモテーブル[#All],7,FALSE)</f>
        <v>#N/A</v>
      </c>
    </row>
    <row r="226" spans="2:52" x14ac:dyDescent="0.15">
      <c r="B226" s="19">
        <v>44661</v>
      </c>
      <c r="C226" s="151">
        <v>225</v>
      </c>
      <c r="D226" s="42" t="s">
        <v>146</v>
      </c>
      <c r="E226" s="70" t="s">
        <v>482</v>
      </c>
      <c r="H226" s="71" t="s">
        <v>522</v>
      </c>
      <c r="I226" s="71"/>
      <c r="J226" s="71"/>
      <c r="K226" s="71"/>
      <c r="L226" s="71"/>
      <c r="M226" s="71"/>
      <c r="N226" s="71"/>
      <c r="O226" s="71"/>
      <c r="Z226" s="13"/>
      <c r="AA226" s="13"/>
      <c r="AB226" s="72"/>
      <c r="AC226" s="77"/>
      <c r="AD226" s="72" t="e">
        <f>VLOOKUP($AC226,デモテーブル[#All],2,FALSE)</f>
        <v>#N/A</v>
      </c>
      <c r="AE226" s="72"/>
      <c r="AF226" s="73"/>
      <c r="AG226" s="72"/>
      <c r="AH226" s="72"/>
      <c r="AI226" s="72"/>
      <c r="AJ226" s="72"/>
      <c r="AK226" s="72"/>
      <c r="AL226" s="72"/>
      <c r="AM226" s="72"/>
      <c r="AN226" s="72"/>
      <c r="AO226" s="72"/>
      <c r="AP226" s="64"/>
      <c r="AQ226" s="72"/>
      <c r="AR226" s="75"/>
      <c r="AS226" s="76" t="e">
        <v>#DIV/0!</v>
      </c>
      <c r="AT226" s="23"/>
      <c r="AU226" s="23"/>
      <c r="AV226" s="70" t="e">
        <f>VLOOKUP($AC226,デモテーブル[#All],3,FALSE)</f>
        <v>#N/A</v>
      </c>
      <c r="AW226" s="70" t="e">
        <f>VLOOKUP($AC226,デモテーブル[#All],4,FALSE)</f>
        <v>#N/A</v>
      </c>
      <c r="AX226" s="70" t="e">
        <f>VLOOKUP($AC226,デモテーブル[#All],5,FALSE)</f>
        <v>#N/A</v>
      </c>
      <c r="AY226" s="70" t="e">
        <f>VLOOKUP($AC226,デモテーブル[#All],6,FALSE)</f>
        <v>#N/A</v>
      </c>
      <c r="AZ226" s="70" t="e">
        <f>VLOOKUP($AC226,デモテーブル[#All],7,FALSE)</f>
        <v>#N/A</v>
      </c>
    </row>
    <row r="227" spans="2:52" x14ac:dyDescent="0.15">
      <c r="B227" s="19">
        <v>44661</v>
      </c>
      <c r="C227" s="151">
        <v>226</v>
      </c>
      <c r="D227" s="42" t="s">
        <v>146</v>
      </c>
      <c r="E227" s="70" t="s">
        <v>482</v>
      </c>
      <c r="H227" s="71" t="s">
        <v>353</v>
      </c>
      <c r="I227" s="71"/>
      <c r="J227" s="71"/>
      <c r="K227" s="71"/>
      <c r="L227" s="71"/>
      <c r="M227" s="71"/>
      <c r="N227" s="71"/>
      <c r="O227" s="71"/>
      <c r="Z227" s="13"/>
      <c r="AA227" s="13"/>
      <c r="AB227" s="72"/>
      <c r="AC227" s="77"/>
      <c r="AD227" s="72" t="e">
        <f>VLOOKUP($AC227,デモテーブル[#All],2,FALSE)</f>
        <v>#N/A</v>
      </c>
      <c r="AE227" s="72"/>
      <c r="AF227" s="73"/>
      <c r="AG227" s="72"/>
      <c r="AH227" s="72"/>
      <c r="AI227" s="72"/>
      <c r="AJ227" s="72"/>
      <c r="AK227" s="72"/>
      <c r="AL227" s="72"/>
      <c r="AM227" s="72"/>
      <c r="AN227" s="72"/>
      <c r="AO227" s="72"/>
      <c r="AP227" s="64"/>
      <c r="AQ227" s="72"/>
      <c r="AR227" s="75"/>
      <c r="AS227" s="76" t="e">
        <v>#DIV/0!</v>
      </c>
      <c r="AT227" s="23"/>
      <c r="AU227" s="23"/>
      <c r="AV227" s="70" t="e">
        <f>VLOOKUP($AC227,デモテーブル[#All],3,FALSE)</f>
        <v>#N/A</v>
      </c>
      <c r="AW227" s="70" t="e">
        <f>VLOOKUP($AC227,デモテーブル[#All],4,FALSE)</f>
        <v>#N/A</v>
      </c>
      <c r="AX227" s="70" t="e">
        <f>VLOOKUP($AC227,デモテーブル[#All],5,FALSE)</f>
        <v>#N/A</v>
      </c>
      <c r="AY227" s="70" t="e">
        <f>VLOOKUP($AC227,デモテーブル[#All],6,FALSE)</f>
        <v>#N/A</v>
      </c>
      <c r="AZ227" s="70" t="e">
        <f>VLOOKUP($AC227,デモテーブル[#All],7,FALSE)</f>
        <v>#N/A</v>
      </c>
    </row>
    <row r="228" spans="2:52" x14ac:dyDescent="0.15">
      <c r="B228" s="19">
        <v>44661</v>
      </c>
      <c r="C228" s="151">
        <v>227</v>
      </c>
      <c r="D228" s="42" t="s">
        <v>146</v>
      </c>
      <c r="E228" s="70" t="s">
        <v>482</v>
      </c>
      <c r="H228" s="71" t="s">
        <v>523</v>
      </c>
      <c r="I228" s="71"/>
      <c r="J228" s="71"/>
      <c r="K228" s="71"/>
      <c r="L228" s="71"/>
      <c r="M228" s="71"/>
      <c r="N228" s="71"/>
      <c r="O228" s="71"/>
      <c r="Z228" s="13"/>
      <c r="AA228" s="13"/>
      <c r="AB228" s="72"/>
      <c r="AC228" s="77"/>
      <c r="AD228" s="72" t="e">
        <f>VLOOKUP($AC228,デモテーブル[#All],2,FALSE)</f>
        <v>#N/A</v>
      </c>
      <c r="AE228" s="72"/>
      <c r="AF228" s="73"/>
      <c r="AG228" s="72"/>
      <c r="AH228" s="72"/>
      <c r="AI228" s="72"/>
      <c r="AJ228" s="72"/>
      <c r="AK228" s="72"/>
      <c r="AL228" s="72"/>
      <c r="AM228" s="72"/>
      <c r="AN228" s="72"/>
      <c r="AO228" s="72"/>
      <c r="AP228" s="64"/>
      <c r="AQ228" s="72"/>
      <c r="AR228" s="75"/>
      <c r="AS228" s="76" t="e">
        <v>#DIV/0!</v>
      </c>
      <c r="AT228" s="23"/>
      <c r="AU228" s="23"/>
      <c r="AV228" s="70" t="e">
        <f>VLOOKUP($AC228,デモテーブル[#All],3,FALSE)</f>
        <v>#N/A</v>
      </c>
      <c r="AW228" s="70" t="e">
        <f>VLOOKUP($AC228,デモテーブル[#All],4,FALSE)</f>
        <v>#N/A</v>
      </c>
      <c r="AX228" s="70" t="e">
        <f>VLOOKUP($AC228,デモテーブル[#All],5,FALSE)</f>
        <v>#N/A</v>
      </c>
      <c r="AY228" s="70" t="e">
        <f>VLOOKUP($AC228,デモテーブル[#All],6,FALSE)</f>
        <v>#N/A</v>
      </c>
      <c r="AZ228" s="70" t="e">
        <f>VLOOKUP($AC228,デモテーブル[#All],7,FALSE)</f>
        <v>#N/A</v>
      </c>
    </row>
    <row r="229" spans="2:52" x14ac:dyDescent="0.15">
      <c r="B229" s="19">
        <v>44661</v>
      </c>
      <c r="C229" s="151">
        <v>228</v>
      </c>
      <c r="D229" s="42" t="s">
        <v>146</v>
      </c>
      <c r="E229" s="70" t="s">
        <v>482</v>
      </c>
      <c r="H229" s="71" t="s">
        <v>499</v>
      </c>
      <c r="I229" s="71"/>
      <c r="J229" s="71"/>
      <c r="K229" s="71"/>
      <c r="L229" s="71"/>
      <c r="M229" s="71"/>
      <c r="N229" s="71"/>
      <c r="O229" s="71"/>
      <c r="Z229" s="13"/>
      <c r="AA229" s="13"/>
      <c r="AB229" s="72"/>
      <c r="AC229" s="7" t="str">
        <f>IF(H230="","",TEXT(H230,"@"))</f>
        <v>1659</v>
      </c>
      <c r="AD229" s="72" t="str">
        <f>VLOOKUP($AC229,デモテーブル[#All],2,FALSE)</f>
        <v>ＩＳ米国リートＥＴＦ</v>
      </c>
      <c r="AE229" s="72" t="s">
        <v>15</v>
      </c>
      <c r="AF229" s="73" t="e">
        <f>AP229/AJ229</f>
        <v>#VALUE!</v>
      </c>
      <c r="AG229" s="72"/>
      <c r="AH229" s="74" t="e">
        <f>(AP229-AR229)/AF229</f>
        <v>#VALUE!</v>
      </c>
      <c r="AI229" s="72"/>
      <c r="AJ229" s="80" t="s">
        <v>573</v>
      </c>
      <c r="AK229" s="72"/>
      <c r="AL229" s="72"/>
      <c r="AM229" s="72"/>
      <c r="AN229" s="72"/>
      <c r="AO229" s="72"/>
      <c r="AP229" s="64">
        <f>IF(H233="","",VALUE(LEFT(H233,FIND("円",H233)-1)))</f>
        <v>45305</v>
      </c>
      <c r="AQ229" s="72"/>
      <c r="AR229" s="75">
        <f>IF(H235="","",VALUE(LEFT(H235,FIND("円",H235)-1)))</f>
        <v>17799</v>
      </c>
      <c r="AS229" s="76">
        <f t="shared" ref="AS229" si="36">AR229/(AP229-AR229)</f>
        <v>0.64709517923362181</v>
      </c>
      <c r="AT229" s="23"/>
      <c r="AU229" s="23"/>
      <c r="AV229" s="70" t="str">
        <f>VLOOKUP($AC229,デモテーブル[#All],3,FALSE)</f>
        <v>1株式・投信等</v>
      </c>
      <c r="AW229" s="70" t="str">
        <f>VLOOKUP($AC229,デモテーブル[#All],4,FALSE)</f>
        <v>1株式</v>
      </c>
      <c r="AX229" s="70" t="str">
        <f>VLOOKUP($AC229,デモテーブル[#All],5,FALSE)</f>
        <v>不動産</v>
      </c>
      <c r="AY229" s="70" t="str">
        <f>VLOOKUP($AC229,デモテーブル[#All],6,FALSE)</f>
        <v>米国・リート</v>
      </c>
      <c r="AZ229" s="70" t="str">
        <f>VLOOKUP($AC229,デモテーブル[#All],7,FALSE)</f>
        <v>01 日本円</v>
      </c>
    </row>
    <row r="230" spans="2:52" x14ac:dyDescent="0.15">
      <c r="B230" s="19">
        <v>44661</v>
      </c>
      <c r="C230" s="151">
        <v>229</v>
      </c>
      <c r="D230" s="42" t="s">
        <v>146</v>
      </c>
      <c r="E230" s="70" t="s">
        <v>482</v>
      </c>
      <c r="H230" s="71">
        <v>1659</v>
      </c>
      <c r="I230" s="71"/>
      <c r="J230" s="71"/>
      <c r="K230" s="71"/>
      <c r="L230" s="71"/>
      <c r="M230" s="71"/>
      <c r="N230" s="71"/>
      <c r="O230" s="71"/>
      <c r="Z230" s="13"/>
      <c r="AA230" s="13"/>
      <c r="AB230" s="72"/>
      <c r="AC230" s="77"/>
      <c r="AD230" s="72" t="e">
        <f>VLOOKUP($AC230,デモテーブル[#All],2,FALSE)</f>
        <v>#N/A</v>
      </c>
      <c r="AE230" s="72"/>
      <c r="AF230" s="73"/>
      <c r="AG230" s="72"/>
      <c r="AH230" s="72"/>
      <c r="AI230" s="72"/>
      <c r="AJ230" s="72"/>
      <c r="AK230" s="72"/>
      <c r="AL230" s="72"/>
      <c r="AM230" s="72"/>
      <c r="AN230" s="72"/>
      <c r="AO230" s="72"/>
      <c r="AP230" s="64"/>
      <c r="AQ230" s="72"/>
      <c r="AR230" s="75"/>
      <c r="AS230" s="76" t="e">
        <v>#DIV/0!</v>
      </c>
      <c r="AT230" s="23"/>
      <c r="AU230" s="23"/>
      <c r="AV230" s="70" t="e">
        <f>VLOOKUP($AC230,デモテーブル[#All],3,FALSE)</f>
        <v>#N/A</v>
      </c>
      <c r="AW230" s="70" t="e">
        <f>VLOOKUP($AC230,デモテーブル[#All],4,FALSE)</f>
        <v>#N/A</v>
      </c>
      <c r="AX230" s="70" t="e">
        <f>VLOOKUP($AC230,デモテーブル[#All],5,FALSE)</f>
        <v>#N/A</v>
      </c>
      <c r="AY230" s="70" t="e">
        <f>VLOOKUP($AC230,デモテーブル[#All],6,FALSE)</f>
        <v>#N/A</v>
      </c>
      <c r="AZ230" s="70" t="e">
        <f>VLOOKUP($AC230,デモテーブル[#All],7,FALSE)</f>
        <v>#N/A</v>
      </c>
    </row>
    <row r="231" spans="2:52" x14ac:dyDescent="0.15">
      <c r="B231" s="19">
        <v>44661</v>
      </c>
      <c r="C231" s="151">
        <v>230</v>
      </c>
      <c r="D231" s="42" t="s">
        <v>146</v>
      </c>
      <c r="E231" s="70" t="s">
        <v>482</v>
      </c>
      <c r="H231" s="71" t="s">
        <v>499</v>
      </c>
      <c r="I231" s="71"/>
      <c r="J231" s="71"/>
      <c r="K231" s="71"/>
      <c r="L231" s="71"/>
      <c r="M231" s="71"/>
      <c r="N231" s="71"/>
      <c r="O231" s="71"/>
      <c r="Z231" s="13"/>
      <c r="AA231" s="13"/>
      <c r="AB231" s="72"/>
      <c r="AC231" s="77"/>
      <c r="AD231" s="72" t="e">
        <f>VLOOKUP($AC231,デモテーブル[#All],2,FALSE)</f>
        <v>#N/A</v>
      </c>
      <c r="AE231" s="72"/>
      <c r="AF231" s="73"/>
      <c r="AG231" s="72"/>
      <c r="AH231" s="72"/>
      <c r="AI231" s="72"/>
      <c r="AJ231" s="72"/>
      <c r="AK231" s="72"/>
      <c r="AL231" s="72"/>
      <c r="AM231" s="72"/>
      <c r="AN231" s="72"/>
      <c r="AO231" s="72"/>
      <c r="AP231" s="64"/>
      <c r="AQ231" s="72"/>
      <c r="AR231" s="75"/>
      <c r="AS231" s="76" t="e">
        <v>#DIV/0!</v>
      </c>
      <c r="AT231" s="23"/>
      <c r="AU231" s="23"/>
      <c r="AV231" s="70" t="e">
        <f>VLOOKUP($AC231,デモテーブル[#All],3,FALSE)</f>
        <v>#N/A</v>
      </c>
      <c r="AW231" s="70" t="e">
        <f>VLOOKUP($AC231,デモテーブル[#All],4,FALSE)</f>
        <v>#N/A</v>
      </c>
      <c r="AX231" s="70" t="e">
        <f>VLOOKUP($AC231,デモテーブル[#All],5,FALSE)</f>
        <v>#N/A</v>
      </c>
      <c r="AY231" s="70" t="e">
        <f>VLOOKUP($AC231,デモテーブル[#All],6,FALSE)</f>
        <v>#N/A</v>
      </c>
      <c r="AZ231" s="70" t="e">
        <f>VLOOKUP($AC231,デモテーブル[#All],7,FALSE)</f>
        <v>#N/A</v>
      </c>
    </row>
    <row r="232" spans="2:52" x14ac:dyDescent="0.15">
      <c r="B232" s="19">
        <v>44661</v>
      </c>
      <c r="C232" s="151">
        <v>231</v>
      </c>
      <c r="D232" s="42" t="s">
        <v>146</v>
      </c>
      <c r="E232" s="70" t="s">
        <v>482</v>
      </c>
      <c r="H232" s="71" t="s">
        <v>352</v>
      </c>
      <c r="I232" s="71"/>
      <c r="J232" s="71"/>
      <c r="K232" s="71"/>
      <c r="L232" s="71"/>
      <c r="M232" s="71"/>
      <c r="N232" s="71"/>
      <c r="O232" s="71"/>
      <c r="Z232" s="13"/>
      <c r="AA232" s="13"/>
      <c r="AB232" s="72"/>
      <c r="AC232" s="77"/>
      <c r="AD232" s="72" t="e">
        <f>VLOOKUP($AC232,デモテーブル[#All],2,FALSE)</f>
        <v>#N/A</v>
      </c>
      <c r="AE232" s="72"/>
      <c r="AF232" s="73"/>
      <c r="AG232" s="72"/>
      <c r="AH232" s="72"/>
      <c r="AI232" s="72"/>
      <c r="AJ232" s="72"/>
      <c r="AK232" s="72"/>
      <c r="AL232" s="72"/>
      <c r="AM232" s="72"/>
      <c r="AN232" s="72"/>
      <c r="AO232" s="72"/>
      <c r="AP232" s="64"/>
      <c r="AQ232" s="72"/>
      <c r="AR232" s="75"/>
      <c r="AS232" s="76" t="e">
        <v>#DIV/0!</v>
      </c>
      <c r="AT232" s="23"/>
      <c r="AU232" s="23"/>
      <c r="AV232" s="70" t="e">
        <f>VLOOKUP($AC232,デモテーブル[#All],3,FALSE)</f>
        <v>#N/A</v>
      </c>
      <c r="AW232" s="70" t="e">
        <f>VLOOKUP($AC232,デモテーブル[#All],4,FALSE)</f>
        <v>#N/A</v>
      </c>
      <c r="AX232" s="70" t="e">
        <f>VLOOKUP($AC232,デモテーブル[#All],5,FALSE)</f>
        <v>#N/A</v>
      </c>
      <c r="AY232" s="70" t="e">
        <f>VLOOKUP($AC232,デモテーブル[#All],6,FALSE)</f>
        <v>#N/A</v>
      </c>
      <c r="AZ232" s="70" t="e">
        <f>VLOOKUP($AC232,デモテーブル[#All],7,FALSE)</f>
        <v>#N/A</v>
      </c>
    </row>
    <row r="233" spans="2:52" x14ac:dyDescent="0.15">
      <c r="B233" s="19">
        <v>44661</v>
      </c>
      <c r="C233" s="151">
        <v>232</v>
      </c>
      <c r="D233" s="42" t="s">
        <v>146</v>
      </c>
      <c r="E233" s="70" t="s">
        <v>482</v>
      </c>
      <c r="H233" s="71" t="s">
        <v>524</v>
      </c>
      <c r="I233" s="71"/>
      <c r="J233" s="71"/>
      <c r="K233" s="71"/>
      <c r="L233" s="71"/>
      <c r="M233" s="71"/>
      <c r="N233" s="71"/>
      <c r="O233" s="71"/>
      <c r="Z233" s="13"/>
      <c r="AA233" s="13"/>
      <c r="AB233" s="72"/>
      <c r="AC233" s="77"/>
      <c r="AD233" s="72" t="e">
        <f>VLOOKUP($AC233,デモテーブル[#All],2,FALSE)</f>
        <v>#N/A</v>
      </c>
      <c r="AE233" s="72"/>
      <c r="AF233" s="73"/>
      <c r="AG233" s="72"/>
      <c r="AH233" s="72"/>
      <c r="AI233" s="72"/>
      <c r="AJ233" s="72"/>
      <c r="AK233" s="72"/>
      <c r="AL233" s="72"/>
      <c r="AM233" s="72"/>
      <c r="AN233" s="72"/>
      <c r="AO233" s="72"/>
      <c r="AP233" s="64"/>
      <c r="AQ233" s="72"/>
      <c r="AR233" s="75"/>
      <c r="AS233" s="76" t="e">
        <v>#DIV/0!</v>
      </c>
      <c r="AT233" s="23"/>
      <c r="AU233" s="23"/>
      <c r="AV233" s="70" t="e">
        <f>VLOOKUP($AC233,デモテーブル[#All],3,FALSE)</f>
        <v>#N/A</v>
      </c>
      <c r="AW233" s="70" t="e">
        <f>VLOOKUP($AC233,デモテーブル[#All],4,FALSE)</f>
        <v>#N/A</v>
      </c>
      <c r="AX233" s="70" t="e">
        <f>VLOOKUP($AC233,デモテーブル[#All],5,FALSE)</f>
        <v>#N/A</v>
      </c>
      <c r="AY233" s="70" t="e">
        <f>VLOOKUP($AC233,デモテーブル[#All],6,FALSE)</f>
        <v>#N/A</v>
      </c>
      <c r="AZ233" s="70" t="e">
        <f>VLOOKUP($AC233,デモテーブル[#All],7,FALSE)</f>
        <v>#N/A</v>
      </c>
    </row>
    <row r="234" spans="2:52" x14ac:dyDescent="0.15">
      <c r="B234" s="19">
        <v>44661</v>
      </c>
      <c r="C234" s="151">
        <v>233</v>
      </c>
      <c r="D234" s="42" t="s">
        <v>146</v>
      </c>
      <c r="E234" s="70" t="s">
        <v>482</v>
      </c>
      <c r="H234" s="71" t="s">
        <v>353</v>
      </c>
      <c r="I234" s="71"/>
      <c r="J234" s="71"/>
      <c r="K234" s="71"/>
      <c r="L234" s="71"/>
      <c r="M234" s="71"/>
      <c r="N234" s="71"/>
      <c r="O234" s="71"/>
      <c r="Z234" s="13"/>
      <c r="AA234" s="13"/>
      <c r="AB234" s="72"/>
      <c r="AC234" s="77"/>
      <c r="AD234" s="72" t="e">
        <f>VLOOKUP($AC234,デモテーブル[#All],2,FALSE)</f>
        <v>#N/A</v>
      </c>
      <c r="AE234" s="72"/>
      <c r="AF234" s="73"/>
      <c r="AG234" s="72"/>
      <c r="AH234" s="72"/>
      <c r="AI234" s="72"/>
      <c r="AJ234" s="72"/>
      <c r="AK234" s="72"/>
      <c r="AL234" s="72"/>
      <c r="AM234" s="72"/>
      <c r="AN234" s="72"/>
      <c r="AO234" s="72"/>
      <c r="AP234" s="64"/>
      <c r="AQ234" s="72"/>
      <c r="AR234" s="75"/>
      <c r="AS234" s="76" t="e">
        <v>#DIV/0!</v>
      </c>
      <c r="AT234" s="23"/>
      <c r="AU234" s="23"/>
      <c r="AV234" s="70" t="e">
        <f>VLOOKUP($AC234,デモテーブル[#All],3,FALSE)</f>
        <v>#N/A</v>
      </c>
      <c r="AW234" s="70" t="e">
        <f>VLOOKUP($AC234,デモテーブル[#All],4,FALSE)</f>
        <v>#N/A</v>
      </c>
      <c r="AX234" s="70" t="e">
        <f>VLOOKUP($AC234,デモテーブル[#All],5,FALSE)</f>
        <v>#N/A</v>
      </c>
      <c r="AY234" s="70" t="e">
        <f>VLOOKUP($AC234,デモテーブル[#All],6,FALSE)</f>
        <v>#N/A</v>
      </c>
      <c r="AZ234" s="70" t="e">
        <f>VLOOKUP($AC234,デモテーブル[#All],7,FALSE)</f>
        <v>#N/A</v>
      </c>
    </row>
    <row r="235" spans="2:52" x14ac:dyDescent="0.15">
      <c r="B235" s="19">
        <v>44661</v>
      </c>
      <c r="C235" s="151">
        <v>234</v>
      </c>
      <c r="D235" s="42" t="s">
        <v>146</v>
      </c>
      <c r="E235" s="70" t="s">
        <v>482</v>
      </c>
      <c r="H235" s="71" t="s">
        <v>525</v>
      </c>
      <c r="I235" s="71"/>
      <c r="J235" s="71"/>
      <c r="K235" s="71"/>
      <c r="L235" s="71"/>
      <c r="M235" s="71"/>
      <c r="N235" s="71"/>
      <c r="O235" s="71"/>
      <c r="Z235" s="13"/>
      <c r="AA235" s="13"/>
      <c r="AB235" s="72"/>
      <c r="AC235" s="77"/>
      <c r="AD235" s="72" t="e">
        <f>VLOOKUP($AC235,デモテーブル[#All],2,FALSE)</f>
        <v>#N/A</v>
      </c>
      <c r="AE235" s="72"/>
      <c r="AF235" s="73"/>
      <c r="AG235" s="72"/>
      <c r="AH235" s="72"/>
      <c r="AI235" s="72"/>
      <c r="AJ235" s="72"/>
      <c r="AK235" s="72"/>
      <c r="AL235" s="72"/>
      <c r="AM235" s="72"/>
      <c r="AN235" s="72"/>
      <c r="AO235" s="72"/>
      <c r="AP235" s="64"/>
      <c r="AQ235" s="72"/>
      <c r="AR235" s="75"/>
      <c r="AS235" s="76" t="e">
        <v>#DIV/0!</v>
      </c>
      <c r="AT235" s="23"/>
      <c r="AU235" s="23"/>
      <c r="AV235" s="70" t="e">
        <f>VLOOKUP($AC235,デモテーブル[#All],3,FALSE)</f>
        <v>#N/A</v>
      </c>
      <c r="AW235" s="70" t="e">
        <f>VLOOKUP($AC235,デモテーブル[#All],4,FALSE)</f>
        <v>#N/A</v>
      </c>
      <c r="AX235" s="70" t="e">
        <f>VLOOKUP($AC235,デモテーブル[#All],5,FALSE)</f>
        <v>#N/A</v>
      </c>
      <c r="AY235" s="70" t="e">
        <f>VLOOKUP($AC235,デモテーブル[#All],6,FALSE)</f>
        <v>#N/A</v>
      </c>
      <c r="AZ235" s="70" t="e">
        <f>VLOOKUP($AC235,デモテーブル[#All],7,FALSE)</f>
        <v>#N/A</v>
      </c>
    </row>
    <row r="236" spans="2:52" x14ac:dyDescent="0.15">
      <c r="B236" s="19">
        <v>44661</v>
      </c>
      <c r="C236" s="151">
        <v>235</v>
      </c>
      <c r="D236" s="42" t="s">
        <v>146</v>
      </c>
      <c r="E236" s="70" t="s">
        <v>482</v>
      </c>
      <c r="H236" s="71" t="s">
        <v>75</v>
      </c>
      <c r="I236" s="71"/>
      <c r="J236" s="71"/>
      <c r="K236" s="71"/>
      <c r="L236" s="71"/>
      <c r="M236" s="71"/>
      <c r="N236" s="71"/>
      <c r="O236" s="71"/>
      <c r="Z236" s="13"/>
      <c r="AA236" s="13"/>
      <c r="AB236" s="72"/>
      <c r="AC236" s="7" t="str">
        <f>IF(H237="","",TEXT(H237,"@"))</f>
        <v>1678</v>
      </c>
      <c r="AD236" s="72" t="str">
        <f>VLOOKUP($AC236,デモテーブル[#All],2,FALSE)</f>
        <v>ＮＥＸＴ　ＦＵＮＤＳ　インド株式指数・Ｎｉｆｔｙ　５０連動型上場投信</v>
      </c>
      <c r="AE236" s="72" t="s">
        <v>15</v>
      </c>
      <c r="AF236" s="73" t="e">
        <f>AP236/AJ236</f>
        <v>#VALUE!</v>
      </c>
      <c r="AG236" s="72"/>
      <c r="AH236" s="74" t="e">
        <f>(AP236-AR236)/AF236</f>
        <v>#VALUE!</v>
      </c>
      <c r="AI236" s="72"/>
      <c r="AJ236" s="80" t="s">
        <v>573</v>
      </c>
      <c r="AK236" s="72"/>
      <c r="AL236" s="72"/>
      <c r="AM236" s="72"/>
      <c r="AN236" s="72"/>
      <c r="AO236" s="72"/>
      <c r="AP236" s="64">
        <f>IF(H240="","",VALUE(LEFT(H240,FIND("円",H240)-1)))</f>
        <v>112370.2</v>
      </c>
      <c r="AQ236" s="72"/>
      <c r="AR236" s="75">
        <f>IF(H242="","",VALUE(LEFT(H242,FIND("円",H242)-1)))</f>
        <v>11267</v>
      </c>
      <c r="AS236" s="76">
        <f t="shared" ref="AS236" si="37">AR236/(AP236-AR236)</f>
        <v>0.11144058743936888</v>
      </c>
      <c r="AT236" s="23"/>
      <c r="AU236" s="23"/>
      <c r="AV236" s="70" t="str">
        <f>VLOOKUP($AC236,デモテーブル[#All],3,FALSE)</f>
        <v>1株式・投信等</v>
      </c>
      <c r="AW236" s="70" t="str">
        <f>VLOOKUP($AC236,デモテーブル[#All],4,FALSE)</f>
        <v>1株式</v>
      </c>
      <c r="AX236" s="70" t="str">
        <f>VLOOKUP($AC236,デモテーブル[#All],5,FALSE)</f>
        <v>新興国</v>
      </c>
      <c r="AY236" s="70" t="str">
        <f>VLOOKUP($AC236,デモテーブル[#All],6,FALSE)</f>
        <v>インド</v>
      </c>
      <c r="AZ236" s="70" t="str">
        <f>VLOOKUP($AC236,デモテーブル[#All],7,FALSE)</f>
        <v>01 日本円</v>
      </c>
    </row>
    <row r="237" spans="2:52" x14ac:dyDescent="0.15">
      <c r="B237" s="19">
        <v>44661</v>
      </c>
      <c r="C237" s="151">
        <v>236</v>
      </c>
      <c r="D237" s="42" t="s">
        <v>146</v>
      </c>
      <c r="E237" s="70" t="s">
        <v>482</v>
      </c>
      <c r="H237" s="71">
        <v>1678</v>
      </c>
      <c r="I237" s="71"/>
      <c r="J237" s="71"/>
      <c r="K237" s="71"/>
      <c r="L237" s="71"/>
      <c r="M237" s="71"/>
      <c r="N237" s="71"/>
      <c r="O237" s="71"/>
      <c r="Z237" s="13"/>
      <c r="AA237" s="13"/>
      <c r="AB237" s="72"/>
      <c r="AC237" s="77"/>
      <c r="AD237" s="72" t="e">
        <f>VLOOKUP($AC237,デモテーブル[#All],2,FALSE)</f>
        <v>#N/A</v>
      </c>
      <c r="AE237" s="72"/>
      <c r="AF237" s="73"/>
      <c r="AG237" s="72"/>
      <c r="AH237" s="72"/>
      <c r="AI237" s="72"/>
      <c r="AJ237" s="72"/>
      <c r="AK237" s="72"/>
      <c r="AL237" s="72"/>
      <c r="AM237" s="72"/>
      <c r="AN237" s="72"/>
      <c r="AO237" s="72"/>
      <c r="AP237" s="64"/>
      <c r="AQ237" s="72"/>
      <c r="AR237" s="75"/>
      <c r="AS237" s="76" t="e">
        <v>#DIV/0!</v>
      </c>
      <c r="AT237" s="23"/>
      <c r="AU237" s="23"/>
      <c r="AV237" s="70" t="e">
        <f>VLOOKUP($AC237,デモテーブル[#All],3,FALSE)</f>
        <v>#N/A</v>
      </c>
      <c r="AW237" s="70" t="e">
        <f>VLOOKUP($AC237,デモテーブル[#All],4,FALSE)</f>
        <v>#N/A</v>
      </c>
      <c r="AX237" s="70" t="e">
        <f>VLOOKUP($AC237,デモテーブル[#All],5,FALSE)</f>
        <v>#N/A</v>
      </c>
      <c r="AY237" s="70" t="e">
        <f>VLOOKUP($AC237,デモテーブル[#All],6,FALSE)</f>
        <v>#N/A</v>
      </c>
      <c r="AZ237" s="70" t="e">
        <f>VLOOKUP($AC237,デモテーブル[#All],7,FALSE)</f>
        <v>#N/A</v>
      </c>
    </row>
    <row r="238" spans="2:52" x14ac:dyDescent="0.15">
      <c r="B238" s="19">
        <v>44661</v>
      </c>
      <c r="C238" s="151">
        <v>237</v>
      </c>
      <c r="D238" s="42" t="s">
        <v>146</v>
      </c>
      <c r="E238" s="70" t="s">
        <v>482</v>
      </c>
      <c r="H238" s="71" t="s">
        <v>75</v>
      </c>
      <c r="I238" s="71"/>
      <c r="J238" s="71"/>
      <c r="K238" s="71"/>
      <c r="L238" s="71"/>
      <c r="M238" s="71"/>
      <c r="N238" s="71"/>
      <c r="O238" s="71"/>
      <c r="Z238" s="13"/>
      <c r="AA238" s="13"/>
      <c r="AB238" s="72"/>
      <c r="AC238" s="77"/>
      <c r="AD238" s="72" t="e">
        <f>VLOOKUP($AC238,デモテーブル[#All],2,FALSE)</f>
        <v>#N/A</v>
      </c>
      <c r="AE238" s="72"/>
      <c r="AF238" s="73"/>
      <c r="AG238" s="72"/>
      <c r="AH238" s="72"/>
      <c r="AI238" s="72"/>
      <c r="AJ238" s="72"/>
      <c r="AK238" s="72"/>
      <c r="AL238" s="72"/>
      <c r="AM238" s="72"/>
      <c r="AN238" s="72"/>
      <c r="AO238" s="72"/>
      <c r="AP238" s="64"/>
      <c r="AQ238" s="72"/>
      <c r="AR238" s="75"/>
      <c r="AS238" s="76" t="e">
        <v>#DIV/0!</v>
      </c>
      <c r="AT238" s="23"/>
      <c r="AU238" s="23"/>
      <c r="AV238" s="70" t="e">
        <f>VLOOKUP($AC238,デモテーブル[#All],3,FALSE)</f>
        <v>#N/A</v>
      </c>
      <c r="AW238" s="70" t="e">
        <f>VLOOKUP($AC238,デモテーブル[#All],4,FALSE)</f>
        <v>#N/A</v>
      </c>
      <c r="AX238" s="70" t="e">
        <f>VLOOKUP($AC238,デモテーブル[#All],5,FALSE)</f>
        <v>#N/A</v>
      </c>
      <c r="AY238" s="70" t="e">
        <f>VLOOKUP($AC238,デモテーブル[#All],6,FALSE)</f>
        <v>#N/A</v>
      </c>
      <c r="AZ238" s="70" t="e">
        <f>VLOOKUP($AC238,デモテーブル[#All],7,FALSE)</f>
        <v>#N/A</v>
      </c>
    </row>
    <row r="239" spans="2:52" x14ac:dyDescent="0.15">
      <c r="B239" s="19">
        <v>44661</v>
      </c>
      <c r="C239" s="151">
        <v>238</v>
      </c>
      <c r="D239" s="42" t="s">
        <v>146</v>
      </c>
      <c r="E239" s="70" t="s">
        <v>482</v>
      </c>
      <c r="H239" s="71" t="s">
        <v>352</v>
      </c>
      <c r="I239" s="71"/>
      <c r="J239" s="71"/>
      <c r="K239" s="71"/>
      <c r="L239" s="71"/>
      <c r="M239" s="71"/>
      <c r="N239" s="71"/>
      <c r="O239" s="71"/>
      <c r="Z239" s="13"/>
      <c r="AA239" s="13"/>
      <c r="AB239" s="72"/>
      <c r="AC239" s="77"/>
      <c r="AD239" s="72" t="e">
        <f>VLOOKUP($AC239,デモテーブル[#All],2,FALSE)</f>
        <v>#N/A</v>
      </c>
      <c r="AE239" s="72"/>
      <c r="AF239" s="73"/>
      <c r="AG239" s="72"/>
      <c r="AH239" s="72"/>
      <c r="AI239" s="72"/>
      <c r="AJ239" s="72"/>
      <c r="AK239" s="72"/>
      <c r="AL239" s="72"/>
      <c r="AM239" s="72"/>
      <c r="AN239" s="72"/>
      <c r="AO239" s="72"/>
      <c r="AP239" s="64"/>
      <c r="AQ239" s="72"/>
      <c r="AR239" s="75"/>
      <c r="AS239" s="76" t="e">
        <v>#DIV/0!</v>
      </c>
      <c r="AT239" s="23"/>
      <c r="AU239" s="23"/>
      <c r="AV239" s="70" t="e">
        <f>VLOOKUP($AC239,デモテーブル[#All],3,FALSE)</f>
        <v>#N/A</v>
      </c>
      <c r="AW239" s="70" t="e">
        <f>VLOOKUP($AC239,デモテーブル[#All],4,FALSE)</f>
        <v>#N/A</v>
      </c>
      <c r="AX239" s="70" t="e">
        <f>VLOOKUP($AC239,デモテーブル[#All],5,FALSE)</f>
        <v>#N/A</v>
      </c>
      <c r="AY239" s="70" t="e">
        <f>VLOOKUP($AC239,デモテーブル[#All],6,FALSE)</f>
        <v>#N/A</v>
      </c>
      <c r="AZ239" s="70" t="e">
        <f>VLOOKUP($AC239,デモテーブル[#All],7,FALSE)</f>
        <v>#N/A</v>
      </c>
    </row>
    <row r="240" spans="2:52" x14ac:dyDescent="0.15">
      <c r="B240" s="19">
        <v>44661</v>
      </c>
      <c r="C240" s="151">
        <v>239</v>
      </c>
      <c r="D240" s="42" t="s">
        <v>146</v>
      </c>
      <c r="E240" s="70" t="s">
        <v>482</v>
      </c>
      <c r="H240" s="71" t="s">
        <v>526</v>
      </c>
      <c r="I240" s="71"/>
      <c r="J240" s="71"/>
      <c r="K240" s="71"/>
      <c r="L240" s="71"/>
      <c r="M240" s="71"/>
      <c r="N240" s="71"/>
      <c r="O240" s="71"/>
      <c r="Z240" s="13"/>
      <c r="AA240" s="13"/>
      <c r="AB240" s="72"/>
      <c r="AC240" s="77"/>
      <c r="AD240" s="72" t="e">
        <f>VLOOKUP($AC240,デモテーブル[#All],2,FALSE)</f>
        <v>#N/A</v>
      </c>
      <c r="AE240" s="72"/>
      <c r="AF240" s="73"/>
      <c r="AG240" s="72"/>
      <c r="AH240" s="72"/>
      <c r="AI240" s="72"/>
      <c r="AJ240" s="72"/>
      <c r="AK240" s="72"/>
      <c r="AL240" s="72"/>
      <c r="AM240" s="72"/>
      <c r="AN240" s="72"/>
      <c r="AO240" s="72"/>
      <c r="AP240" s="64"/>
      <c r="AQ240" s="72"/>
      <c r="AR240" s="75"/>
      <c r="AS240" s="76" t="e">
        <v>#DIV/0!</v>
      </c>
      <c r="AT240" s="23"/>
      <c r="AU240" s="23"/>
      <c r="AV240" s="70" t="e">
        <f>VLOOKUP($AC240,デモテーブル[#All],3,FALSE)</f>
        <v>#N/A</v>
      </c>
      <c r="AW240" s="70" t="e">
        <f>VLOOKUP($AC240,デモテーブル[#All],4,FALSE)</f>
        <v>#N/A</v>
      </c>
      <c r="AX240" s="70" t="e">
        <f>VLOOKUP($AC240,デモテーブル[#All],5,FALSE)</f>
        <v>#N/A</v>
      </c>
      <c r="AY240" s="70" t="e">
        <f>VLOOKUP($AC240,デモテーブル[#All],6,FALSE)</f>
        <v>#N/A</v>
      </c>
      <c r="AZ240" s="70" t="e">
        <f>VLOOKUP($AC240,デモテーブル[#All],7,FALSE)</f>
        <v>#N/A</v>
      </c>
    </row>
    <row r="241" spans="2:52" x14ac:dyDescent="0.15">
      <c r="B241" s="19">
        <v>44661</v>
      </c>
      <c r="C241" s="151">
        <v>240</v>
      </c>
      <c r="D241" s="42" t="s">
        <v>146</v>
      </c>
      <c r="E241" s="70" t="s">
        <v>482</v>
      </c>
      <c r="H241" s="71" t="s">
        <v>353</v>
      </c>
      <c r="I241" s="71"/>
      <c r="J241" s="71"/>
      <c r="K241" s="71"/>
      <c r="L241" s="71"/>
      <c r="M241" s="71"/>
      <c r="N241" s="71"/>
      <c r="O241" s="71"/>
      <c r="Z241" s="13"/>
      <c r="AA241" s="13"/>
      <c r="AB241" s="72"/>
      <c r="AC241" s="77"/>
      <c r="AD241" s="72" t="e">
        <f>VLOOKUP($AC241,デモテーブル[#All],2,FALSE)</f>
        <v>#N/A</v>
      </c>
      <c r="AE241" s="72"/>
      <c r="AF241" s="73"/>
      <c r="AG241" s="72"/>
      <c r="AH241" s="72"/>
      <c r="AI241" s="72"/>
      <c r="AJ241" s="72"/>
      <c r="AK241" s="72"/>
      <c r="AL241" s="72"/>
      <c r="AM241" s="72"/>
      <c r="AN241" s="72"/>
      <c r="AO241" s="72"/>
      <c r="AP241" s="64"/>
      <c r="AQ241" s="72"/>
      <c r="AR241" s="75"/>
      <c r="AS241" s="76" t="e">
        <v>#DIV/0!</v>
      </c>
      <c r="AT241" s="23"/>
      <c r="AU241" s="23"/>
      <c r="AV241" s="70" t="e">
        <f>VLOOKUP($AC241,デモテーブル[#All],3,FALSE)</f>
        <v>#N/A</v>
      </c>
      <c r="AW241" s="70" t="e">
        <f>VLOOKUP($AC241,デモテーブル[#All],4,FALSE)</f>
        <v>#N/A</v>
      </c>
      <c r="AX241" s="70" t="e">
        <f>VLOOKUP($AC241,デモテーブル[#All],5,FALSE)</f>
        <v>#N/A</v>
      </c>
      <c r="AY241" s="70" t="e">
        <f>VLOOKUP($AC241,デモテーブル[#All],6,FALSE)</f>
        <v>#N/A</v>
      </c>
      <c r="AZ241" s="70" t="e">
        <f>VLOOKUP($AC241,デモテーブル[#All],7,FALSE)</f>
        <v>#N/A</v>
      </c>
    </row>
    <row r="242" spans="2:52" x14ac:dyDescent="0.15">
      <c r="B242" s="19">
        <v>44661</v>
      </c>
      <c r="C242" s="151">
        <v>241</v>
      </c>
      <c r="D242" s="42" t="s">
        <v>146</v>
      </c>
      <c r="E242" s="70" t="s">
        <v>482</v>
      </c>
      <c r="H242" s="71" t="s">
        <v>527</v>
      </c>
      <c r="I242" s="71"/>
      <c r="J242" s="71"/>
      <c r="K242" s="71"/>
      <c r="L242" s="71"/>
      <c r="M242" s="71"/>
      <c r="N242" s="71"/>
      <c r="O242" s="71"/>
      <c r="Z242" s="13"/>
      <c r="AA242" s="13"/>
      <c r="AB242" s="72"/>
      <c r="AC242" s="77"/>
      <c r="AD242" s="72" t="e">
        <f>VLOOKUP($AC242,デモテーブル[#All],2,FALSE)</f>
        <v>#N/A</v>
      </c>
      <c r="AE242" s="72"/>
      <c r="AF242" s="73"/>
      <c r="AG242" s="72"/>
      <c r="AH242" s="72"/>
      <c r="AI242" s="72"/>
      <c r="AJ242" s="72"/>
      <c r="AK242" s="72"/>
      <c r="AL242" s="72"/>
      <c r="AM242" s="72"/>
      <c r="AN242" s="72"/>
      <c r="AO242" s="72"/>
      <c r="AP242" s="64"/>
      <c r="AQ242" s="72"/>
      <c r="AR242" s="75"/>
      <c r="AS242" s="76" t="e">
        <v>#DIV/0!</v>
      </c>
      <c r="AT242" s="23"/>
      <c r="AU242" s="23"/>
      <c r="AV242" s="70" t="e">
        <f>VLOOKUP($AC242,デモテーブル[#All],3,FALSE)</f>
        <v>#N/A</v>
      </c>
      <c r="AW242" s="70" t="e">
        <f>VLOOKUP($AC242,デモテーブル[#All],4,FALSE)</f>
        <v>#N/A</v>
      </c>
      <c r="AX242" s="70" t="e">
        <f>VLOOKUP($AC242,デモテーブル[#All],5,FALSE)</f>
        <v>#N/A</v>
      </c>
      <c r="AY242" s="70" t="e">
        <f>VLOOKUP($AC242,デモテーブル[#All],6,FALSE)</f>
        <v>#N/A</v>
      </c>
      <c r="AZ242" s="70" t="e">
        <f>VLOOKUP($AC242,デモテーブル[#All],7,FALSE)</f>
        <v>#N/A</v>
      </c>
    </row>
    <row r="243" spans="2:52" x14ac:dyDescent="0.15">
      <c r="B243" s="19">
        <v>44661</v>
      </c>
      <c r="C243" s="151">
        <v>242</v>
      </c>
      <c r="D243" s="42" t="s">
        <v>146</v>
      </c>
      <c r="E243" s="70" t="s">
        <v>482</v>
      </c>
      <c r="H243" s="71" t="s">
        <v>76</v>
      </c>
      <c r="I243" s="71"/>
      <c r="J243" s="71"/>
      <c r="K243" s="71"/>
      <c r="L243" s="71"/>
      <c r="M243" s="71"/>
      <c r="N243" s="71"/>
      <c r="O243" s="71"/>
      <c r="Z243" s="13"/>
      <c r="AA243" s="13"/>
      <c r="AB243" s="72"/>
      <c r="AC243" s="7" t="str">
        <f>IF(H244="","",TEXT(H244,"@"))</f>
        <v>2169</v>
      </c>
      <c r="AD243" s="72" t="str">
        <f>VLOOKUP($AC243,デモテーブル[#All],2,FALSE)</f>
        <v>ＣＤＳ</v>
      </c>
      <c r="AE243" s="72" t="s">
        <v>15</v>
      </c>
      <c r="AF243" s="73" t="e">
        <f>AP243/AJ243</f>
        <v>#VALUE!</v>
      </c>
      <c r="AG243" s="72"/>
      <c r="AH243" s="74" t="e">
        <f>(AP243-AR243)/AF243</f>
        <v>#VALUE!</v>
      </c>
      <c r="AI243" s="72"/>
      <c r="AJ243" s="80" t="s">
        <v>573</v>
      </c>
      <c r="AK243" s="72"/>
      <c r="AL243" s="72"/>
      <c r="AM243" s="72"/>
      <c r="AN243" s="72"/>
      <c r="AO243" s="72"/>
      <c r="AP243" s="64">
        <f>IF(H247="","",VALUE(LEFT(H247,FIND("円",H247)-1)))</f>
        <v>11298</v>
      </c>
      <c r="AQ243" s="72"/>
      <c r="AR243" s="75">
        <f>IF(H249="","",VALUE(LEFT(H249,FIND("円",H249)-1)))</f>
        <v>3248</v>
      </c>
      <c r="AS243" s="76">
        <f t="shared" ref="AS243" si="38">AR243/(AP243-AR243)</f>
        <v>0.40347826086956523</v>
      </c>
      <c r="AT243" s="23"/>
      <c r="AU243" s="23"/>
      <c r="AV243" s="70" t="str">
        <f>VLOOKUP($AC243,デモテーブル[#All],3,FALSE)</f>
        <v>1株式・投信等</v>
      </c>
      <c r="AW243" s="70" t="str">
        <f>VLOOKUP($AC243,デモテーブル[#All],4,FALSE)</f>
        <v>1株式</v>
      </c>
      <c r="AX243" s="70" t="str">
        <f>VLOOKUP($AC243,デモテーブル[#All],5,FALSE)</f>
        <v>サービス</v>
      </c>
      <c r="AY243" s="70" t="str">
        <f>VLOOKUP($AC243,デモテーブル[#All],6,FALSE)</f>
        <v>サービス</v>
      </c>
      <c r="AZ243" s="70" t="str">
        <f>VLOOKUP($AC243,デモテーブル[#All],7,FALSE)</f>
        <v>01 日本円</v>
      </c>
    </row>
    <row r="244" spans="2:52" x14ac:dyDescent="0.15">
      <c r="B244" s="19">
        <v>44661</v>
      </c>
      <c r="C244" s="151">
        <v>243</v>
      </c>
      <c r="D244" s="42" t="s">
        <v>146</v>
      </c>
      <c r="E244" s="70" t="s">
        <v>482</v>
      </c>
      <c r="H244" s="71">
        <v>2169</v>
      </c>
      <c r="I244" s="71"/>
      <c r="J244" s="71"/>
      <c r="K244" s="71"/>
      <c r="L244" s="71"/>
      <c r="M244" s="71"/>
      <c r="N244" s="71"/>
      <c r="O244" s="71"/>
      <c r="Z244" s="13"/>
      <c r="AA244" s="13"/>
      <c r="AB244" s="72"/>
      <c r="AC244" s="77"/>
      <c r="AD244" s="72" t="e">
        <f>VLOOKUP($AC244,デモテーブル[#All],2,FALSE)</f>
        <v>#N/A</v>
      </c>
      <c r="AE244" s="72"/>
      <c r="AF244" s="73"/>
      <c r="AG244" s="72"/>
      <c r="AH244" s="72"/>
      <c r="AI244" s="72"/>
      <c r="AJ244" s="72"/>
      <c r="AK244" s="72"/>
      <c r="AL244" s="72"/>
      <c r="AM244" s="72"/>
      <c r="AN244" s="72"/>
      <c r="AO244" s="72"/>
      <c r="AP244" s="64"/>
      <c r="AQ244" s="72"/>
      <c r="AR244" s="75"/>
      <c r="AS244" s="76" t="e">
        <v>#DIV/0!</v>
      </c>
      <c r="AT244" s="23"/>
      <c r="AU244" s="23"/>
      <c r="AV244" s="70" t="e">
        <f>VLOOKUP($AC244,デモテーブル[#All],3,FALSE)</f>
        <v>#N/A</v>
      </c>
      <c r="AW244" s="70" t="e">
        <f>VLOOKUP($AC244,デモテーブル[#All],4,FALSE)</f>
        <v>#N/A</v>
      </c>
      <c r="AX244" s="70" t="e">
        <f>VLOOKUP($AC244,デモテーブル[#All],5,FALSE)</f>
        <v>#N/A</v>
      </c>
      <c r="AY244" s="70" t="e">
        <f>VLOOKUP($AC244,デモテーブル[#All],6,FALSE)</f>
        <v>#N/A</v>
      </c>
      <c r="AZ244" s="70" t="e">
        <f>VLOOKUP($AC244,デモテーブル[#All],7,FALSE)</f>
        <v>#N/A</v>
      </c>
    </row>
    <row r="245" spans="2:52" x14ac:dyDescent="0.15">
      <c r="B245" s="19">
        <v>44661</v>
      </c>
      <c r="C245" s="151">
        <v>244</v>
      </c>
      <c r="D245" s="42" t="s">
        <v>146</v>
      </c>
      <c r="E245" s="70" t="s">
        <v>482</v>
      </c>
      <c r="H245" s="71" t="s">
        <v>76</v>
      </c>
      <c r="I245" s="71"/>
      <c r="J245" s="71"/>
      <c r="K245" s="71"/>
      <c r="L245" s="71"/>
      <c r="M245" s="71"/>
      <c r="N245" s="71"/>
      <c r="O245" s="71"/>
      <c r="Z245" s="13"/>
      <c r="AA245" s="13"/>
      <c r="AB245" s="72"/>
      <c r="AC245" s="77"/>
      <c r="AD245" s="72" t="e">
        <f>VLOOKUP($AC245,デモテーブル[#All],2,FALSE)</f>
        <v>#N/A</v>
      </c>
      <c r="AE245" s="72"/>
      <c r="AF245" s="73"/>
      <c r="AG245" s="72"/>
      <c r="AH245" s="72"/>
      <c r="AI245" s="72"/>
      <c r="AJ245" s="72"/>
      <c r="AK245" s="72"/>
      <c r="AL245" s="72"/>
      <c r="AM245" s="72"/>
      <c r="AN245" s="72"/>
      <c r="AO245" s="72"/>
      <c r="AP245" s="64"/>
      <c r="AQ245" s="72"/>
      <c r="AR245" s="75"/>
      <c r="AS245" s="76" t="e">
        <v>#DIV/0!</v>
      </c>
      <c r="AT245" s="23"/>
      <c r="AU245" s="23"/>
      <c r="AV245" s="70" t="e">
        <f>VLOOKUP($AC245,デモテーブル[#All],3,FALSE)</f>
        <v>#N/A</v>
      </c>
      <c r="AW245" s="70" t="e">
        <f>VLOOKUP($AC245,デモテーブル[#All],4,FALSE)</f>
        <v>#N/A</v>
      </c>
      <c r="AX245" s="70" t="e">
        <f>VLOOKUP($AC245,デモテーブル[#All],5,FALSE)</f>
        <v>#N/A</v>
      </c>
      <c r="AY245" s="70" t="e">
        <f>VLOOKUP($AC245,デモテーブル[#All],6,FALSE)</f>
        <v>#N/A</v>
      </c>
      <c r="AZ245" s="70" t="e">
        <f>VLOOKUP($AC245,デモテーブル[#All],7,FALSE)</f>
        <v>#N/A</v>
      </c>
    </row>
    <row r="246" spans="2:52" x14ac:dyDescent="0.15">
      <c r="B246" s="19">
        <v>44661</v>
      </c>
      <c r="C246" s="151">
        <v>245</v>
      </c>
      <c r="D246" s="42" t="s">
        <v>146</v>
      </c>
      <c r="E246" s="70" t="s">
        <v>482</v>
      </c>
      <c r="H246" s="71" t="s">
        <v>352</v>
      </c>
      <c r="I246" s="71"/>
      <c r="J246" s="71"/>
      <c r="K246" s="71"/>
      <c r="L246" s="71"/>
      <c r="M246" s="71"/>
      <c r="N246" s="71"/>
      <c r="O246" s="71"/>
      <c r="Z246" s="13"/>
      <c r="AA246" s="13"/>
      <c r="AB246" s="72"/>
      <c r="AC246" s="77"/>
      <c r="AD246" s="72" t="e">
        <f>VLOOKUP($AC246,デモテーブル[#All],2,FALSE)</f>
        <v>#N/A</v>
      </c>
      <c r="AE246" s="72"/>
      <c r="AF246" s="73"/>
      <c r="AG246" s="72"/>
      <c r="AH246" s="72"/>
      <c r="AI246" s="72"/>
      <c r="AJ246" s="72"/>
      <c r="AK246" s="72"/>
      <c r="AL246" s="72"/>
      <c r="AM246" s="72"/>
      <c r="AN246" s="72"/>
      <c r="AO246" s="72"/>
      <c r="AP246" s="64"/>
      <c r="AQ246" s="72"/>
      <c r="AR246" s="75"/>
      <c r="AS246" s="76" t="e">
        <v>#DIV/0!</v>
      </c>
      <c r="AT246" s="23"/>
      <c r="AU246" s="23"/>
      <c r="AV246" s="70" t="e">
        <f>VLOOKUP($AC246,デモテーブル[#All],3,FALSE)</f>
        <v>#N/A</v>
      </c>
      <c r="AW246" s="70" t="e">
        <f>VLOOKUP($AC246,デモテーブル[#All],4,FALSE)</f>
        <v>#N/A</v>
      </c>
      <c r="AX246" s="70" t="e">
        <f>VLOOKUP($AC246,デモテーブル[#All],5,FALSE)</f>
        <v>#N/A</v>
      </c>
      <c r="AY246" s="70" t="e">
        <f>VLOOKUP($AC246,デモテーブル[#All],6,FALSE)</f>
        <v>#N/A</v>
      </c>
      <c r="AZ246" s="70" t="e">
        <f>VLOOKUP($AC246,デモテーブル[#All],7,FALSE)</f>
        <v>#N/A</v>
      </c>
    </row>
    <row r="247" spans="2:52" x14ac:dyDescent="0.15">
      <c r="B247" s="19">
        <v>44661</v>
      </c>
      <c r="C247" s="151">
        <v>246</v>
      </c>
      <c r="D247" s="42" t="s">
        <v>146</v>
      </c>
      <c r="E247" s="70" t="s">
        <v>482</v>
      </c>
      <c r="H247" s="71" t="s">
        <v>528</v>
      </c>
      <c r="I247" s="71"/>
      <c r="J247" s="71"/>
      <c r="K247" s="71"/>
      <c r="L247" s="71"/>
      <c r="M247" s="71"/>
      <c r="N247" s="71"/>
      <c r="O247" s="71"/>
      <c r="Z247" s="13"/>
      <c r="AA247" s="13"/>
      <c r="AB247" s="72"/>
      <c r="AC247" s="77"/>
      <c r="AD247" s="72" t="e">
        <f>VLOOKUP($AC247,デモテーブル[#All],2,FALSE)</f>
        <v>#N/A</v>
      </c>
      <c r="AE247" s="72"/>
      <c r="AF247" s="73"/>
      <c r="AG247" s="72"/>
      <c r="AH247" s="72"/>
      <c r="AI247" s="72"/>
      <c r="AJ247" s="72"/>
      <c r="AK247" s="72"/>
      <c r="AL247" s="72"/>
      <c r="AM247" s="72"/>
      <c r="AN247" s="72"/>
      <c r="AO247" s="72"/>
      <c r="AP247" s="64"/>
      <c r="AQ247" s="72"/>
      <c r="AR247" s="75"/>
      <c r="AS247" s="76" t="e">
        <v>#DIV/0!</v>
      </c>
      <c r="AT247" s="23"/>
      <c r="AU247" s="23"/>
      <c r="AV247" s="70" t="e">
        <f>VLOOKUP($AC247,デモテーブル[#All],3,FALSE)</f>
        <v>#N/A</v>
      </c>
      <c r="AW247" s="70" t="e">
        <f>VLOOKUP($AC247,デモテーブル[#All],4,FALSE)</f>
        <v>#N/A</v>
      </c>
      <c r="AX247" s="70" t="e">
        <f>VLOOKUP($AC247,デモテーブル[#All],5,FALSE)</f>
        <v>#N/A</v>
      </c>
      <c r="AY247" s="70" t="e">
        <f>VLOOKUP($AC247,デモテーブル[#All],6,FALSE)</f>
        <v>#N/A</v>
      </c>
      <c r="AZ247" s="70" t="e">
        <f>VLOOKUP($AC247,デモテーブル[#All],7,FALSE)</f>
        <v>#N/A</v>
      </c>
    </row>
    <row r="248" spans="2:52" x14ac:dyDescent="0.15">
      <c r="B248" s="19">
        <v>44661</v>
      </c>
      <c r="C248" s="151">
        <v>247</v>
      </c>
      <c r="D248" s="42" t="s">
        <v>146</v>
      </c>
      <c r="E248" s="70" t="s">
        <v>482</v>
      </c>
      <c r="H248" s="71" t="s">
        <v>353</v>
      </c>
      <c r="I248" s="71"/>
      <c r="J248" s="71"/>
      <c r="K248" s="71"/>
      <c r="L248" s="71"/>
      <c r="M248" s="71"/>
      <c r="N248" s="71"/>
      <c r="O248" s="71"/>
      <c r="Z248" s="13"/>
      <c r="AA248" s="13"/>
      <c r="AB248" s="72"/>
      <c r="AC248" s="77"/>
      <c r="AD248" s="72" t="e">
        <f>VLOOKUP($AC248,デモテーブル[#All],2,FALSE)</f>
        <v>#N/A</v>
      </c>
      <c r="AE248" s="72"/>
      <c r="AF248" s="73"/>
      <c r="AG248" s="72"/>
      <c r="AH248" s="72"/>
      <c r="AI248" s="72"/>
      <c r="AJ248" s="72"/>
      <c r="AK248" s="72"/>
      <c r="AL248" s="72"/>
      <c r="AM248" s="72"/>
      <c r="AN248" s="72"/>
      <c r="AO248" s="72"/>
      <c r="AP248" s="64"/>
      <c r="AQ248" s="72"/>
      <c r="AR248" s="75"/>
      <c r="AS248" s="76" t="e">
        <v>#DIV/0!</v>
      </c>
      <c r="AT248" s="23"/>
      <c r="AU248" s="23"/>
      <c r="AV248" s="70" t="e">
        <f>VLOOKUP($AC248,デモテーブル[#All],3,FALSE)</f>
        <v>#N/A</v>
      </c>
      <c r="AW248" s="70" t="e">
        <f>VLOOKUP($AC248,デモテーブル[#All],4,FALSE)</f>
        <v>#N/A</v>
      </c>
      <c r="AX248" s="70" t="e">
        <f>VLOOKUP($AC248,デモテーブル[#All],5,FALSE)</f>
        <v>#N/A</v>
      </c>
      <c r="AY248" s="70" t="e">
        <f>VLOOKUP($AC248,デモテーブル[#All],6,FALSE)</f>
        <v>#N/A</v>
      </c>
      <c r="AZ248" s="70" t="e">
        <f>VLOOKUP($AC248,デモテーブル[#All],7,FALSE)</f>
        <v>#N/A</v>
      </c>
    </row>
    <row r="249" spans="2:52" x14ac:dyDescent="0.15">
      <c r="B249" s="19">
        <v>44661</v>
      </c>
      <c r="C249" s="151">
        <v>248</v>
      </c>
      <c r="D249" s="42" t="s">
        <v>146</v>
      </c>
      <c r="E249" s="70" t="s">
        <v>482</v>
      </c>
      <c r="H249" s="71" t="s">
        <v>529</v>
      </c>
      <c r="I249" s="71"/>
      <c r="J249" s="71"/>
      <c r="K249" s="71"/>
      <c r="L249" s="71"/>
      <c r="M249" s="71"/>
      <c r="N249" s="71"/>
      <c r="O249" s="71"/>
      <c r="Z249" s="13"/>
      <c r="AA249" s="13"/>
      <c r="AB249" s="72"/>
      <c r="AC249" s="77"/>
      <c r="AD249" s="72" t="e">
        <f>VLOOKUP($AC249,デモテーブル[#All],2,FALSE)</f>
        <v>#N/A</v>
      </c>
      <c r="AE249" s="72"/>
      <c r="AF249" s="73"/>
      <c r="AG249" s="72"/>
      <c r="AH249" s="72"/>
      <c r="AI249" s="72"/>
      <c r="AJ249" s="72"/>
      <c r="AK249" s="72"/>
      <c r="AL249" s="72"/>
      <c r="AM249" s="72"/>
      <c r="AN249" s="72"/>
      <c r="AO249" s="72"/>
      <c r="AP249" s="64"/>
      <c r="AQ249" s="72"/>
      <c r="AR249" s="75"/>
      <c r="AS249" s="76" t="e">
        <v>#DIV/0!</v>
      </c>
      <c r="AT249" s="23"/>
      <c r="AU249" s="23"/>
      <c r="AV249" s="70" t="e">
        <f>VLOOKUP($AC249,デモテーブル[#All],3,FALSE)</f>
        <v>#N/A</v>
      </c>
      <c r="AW249" s="70" t="e">
        <f>VLOOKUP($AC249,デモテーブル[#All],4,FALSE)</f>
        <v>#N/A</v>
      </c>
      <c r="AX249" s="70" t="e">
        <f>VLOOKUP($AC249,デモテーブル[#All],5,FALSE)</f>
        <v>#N/A</v>
      </c>
      <c r="AY249" s="70" t="e">
        <f>VLOOKUP($AC249,デモテーブル[#All],6,FALSE)</f>
        <v>#N/A</v>
      </c>
      <c r="AZ249" s="70" t="e">
        <f>VLOOKUP($AC249,デモテーブル[#All],7,FALSE)</f>
        <v>#N/A</v>
      </c>
    </row>
    <row r="250" spans="2:52" x14ac:dyDescent="0.15">
      <c r="B250" s="19">
        <v>44661</v>
      </c>
      <c r="C250" s="151">
        <v>249</v>
      </c>
      <c r="D250" s="42" t="s">
        <v>146</v>
      </c>
      <c r="E250" s="70" t="s">
        <v>482</v>
      </c>
      <c r="H250" s="71" t="s">
        <v>77</v>
      </c>
      <c r="I250" s="71"/>
      <c r="J250" s="71"/>
      <c r="K250" s="71"/>
      <c r="L250" s="71"/>
      <c r="M250" s="71"/>
      <c r="N250" s="71"/>
      <c r="O250" s="71"/>
      <c r="Z250" s="13"/>
      <c r="AA250" s="13"/>
      <c r="AB250" s="72"/>
      <c r="AC250" s="7" t="str">
        <f>IF(H251="","",TEXT(H251,"@"))</f>
        <v>2393</v>
      </c>
      <c r="AD250" s="72" t="str">
        <f>VLOOKUP($AC250,デモテーブル[#All],2,FALSE)</f>
        <v>日本ケアサプライ</v>
      </c>
      <c r="AE250" s="72" t="s">
        <v>15</v>
      </c>
      <c r="AF250" s="73" t="e">
        <f>AP250/AJ250</f>
        <v>#VALUE!</v>
      </c>
      <c r="AG250" s="72"/>
      <c r="AH250" s="74" t="e">
        <f>(AP250-AR250)/AF250</f>
        <v>#VALUE!</v>
      </c>
      <c r="AI250" s="72"/>
      <c r="AJ250" s="80" t="s">
        <v>573</v>
      </c>
      <c r="AK250" s="72"/>
      <c r="AL250" s="72"/>
      <c r="AM250" s="72"/>
      <c r="AN250" s="72"/>
      <c r="AO250" s="72"/>
      <c r="AP250" s="64">
        <f>IF(H254="","",VALUE(LEFT(H254,FIND("円",H254)-1)))</f>
        <v>18070</v>
      </c>
      <c r="AQ250" s="72"/>
      <c r="AR250" s="75">
        <f>IF(H256="","",VALUE(LEFT(H256,FIND("円",H256)-1)))</f>
        <v>1586</v>
      </c>
      <c r="AS250" s="76">
        <f t="shared" ref="AS250" si="39">AR250/(AP250-AR250)</f>
        <v>9.6214511041009462E-2</v>
      </c>
      <c r="AT250" s="23"/>
      <c r="AU250" s="23"/>
      <c r="AV250" s="70" t="str">
        <f>VLOOKUP($AC250,デモテーブル[#All],3,FALSE)</f>
        <v>1株式・投信等</v>
      </c>
      <c r="AW250" s="70" t="str">
        <f>VLOOKUP($AC250,デモテーブル[#All],4,FALSE)</f>
        <v>1株式</v>
      </c>
      <c r="AX250" s="70" t="str">
        <f>VLOOKUP($AC250,デモテーブル[#All],5,FALSE)</f>
        <v>サービス</v>
      </c>
      <c r="AY250" s="70" t="str">
        <f>VLOOKUP($AC250,デモテーブル[#All],6,FALSE)</f>
        <v>サービス</v>
      </c>
      <c r="AZ250" s="70" t="str">
        <f>VLOOKUP($AC250,デモテーブル[#All],7,FALSE)</f>
        <v>01 日本円</v>
      </c>
    </row>
    <row r="251" spans="2:52" x14ac:dyDescent="0.15">
      <c r="B251" s="19">
        <v>44661</v>
      </c>
      <c r="C251" s="151">
        <v>250</v>
      </c>
      <c r="D251" s="42" t="s">
        <v>146</v>
      </c>
      <c r="E251" s="70" t="s">
        <v>482</v>
      </c>
      <c r="H251" s="71">
        <v>2393</v>
      </c>
      <c r="I251" s="71"/>
      <c r="J251" s="71"/>
      <c r="K251" s="71"/>
      <c r="L251" s="71"/>
      <c r="M251" s="71"/>
      <c r="N251" s="71"/>
      <c r="O251" s="71"/>
      <c r="Z251" s="13"/>
      <c r="AA251" s="13"/>
      <c r="AB251" s="72"/>
      <c r="AC251" s="77"/>
      <c r="AD251" s="72" t="e">
        <f>VLOOKUP($AC251,デモテーブル[#All],2,FALSE)</f>
        <v>#N/A</v>
      </c>
      <c r="AE251" s="72"/>
      <c r="AF251" s="73"/>
      <c r="AG251" s="72"/>
      <c r="AH251" s="72"/>
      <c r="AI251" s="72"/>
      <c r="AJ251" s="72"/>
      <c r="AK251" s="72"/>
      <c r="AL251" s="72"/>
      <c r="AM251" s="72"/>
      <c r="AN251" s="72"/>
      <c r="AO251" s="72"/>
      <c r="AP251" s="64"/>
      <c r="AQ251" s="72"/>
      <c r="AR251" s="75"/>
      <c r="AS251" s="76" t="e">
        <v>#DIV/0!</v>
      </c>
      <c r="AT251" s="23"/>
      <c r="AU251" s="23"/>
      <c r="AV251" s="70" t="e">
        <f>VLOOKUP($AC251,デモテーブル[#All],3,FALSE)</f>
        <v>#N/A</v>
      </c>
      <c r="AW251" s="70" t="e">
        <f>VLOOKUP($AC251,デモテーブル[#All],4,FALSE)</f>
        <v>#N/A</v>
      </c>
      <c r="AX251" s="70" t="e">
        <f>VLOOKUP($AC251,デモテーブル[#All],5,FALSE)</f>
        <v>#N/A</v>
      </c>
      <c r="AY251" s="70" t="e">
        <f>VLOOKUP($AC251,デモテーブル[#All],6,FALSE)</f>
        <v>#N/A</v>
      </c>
      <c r="AZ251" s="70" t="e">
        <f>VLOOKUP($AC251,デモテーブル[#All],7,FALSE)</f>
        <v>#N/A</v>
      </c>
    </row>
    <row r="252" spans="2:52" x14ac:dyDescent="0.15">
      <c r="B252" s="19">
        <v>44661</v>
      </c>
      <c r="C252" s="151">
        <v>251</v>
      </c>
      <c r="D252" s="42" t="s">
        <v>146</v>
      </c>
      <c r="E252" s="70" t="s">
        <v>482</v>
      </c>
      <c r="H252" s="71" t="s">
        <v>77</v>
      </c>
      <c r="I252" s="71"/>
      <c r="J252" s="71"/>
      <c r="K252" s="71"/>
      <c r="L252" s="71"/>
      <c r="M252" s="71"/>
      <c r="N252" s="71"/>
      <c r="O252" s="71"/>
      <c r="Z252" s="13"/>
      <c r="AA252" s="13"/>
      <c r="AB252" s="72"/>
      <c r="AC252" s="77"/>
      <c r="AD252" s="72" t="e">
        <f>VLOOKUP($AC252,デモテーブル[#All],2,FALSE)</f>
        <v>#N/A</v>
      </c>
      <c r="AE252" s="72"/>
      <c r="AF252" s="73"/>
      <c r="AG252" s="72"/>
      <c r="AH252" s="72"/>
      <c r="AI252" s="72"/>
      <c r="AJ252" s="72"/>
      <c r="AK252" s="72"/>
      <c r="AL252" s="72"/>
      <c r="AM252" s="72"/>
      <c r="AN252" s="72"/>
      <c r="AO252" s="72"/>
      <c r="AP252" s="64"/>
      <c r="AQ252" s="72"/>
      <c r="AR252" s="75"/>
      <c r="AS252" s="76" t="e">
        <v>#DIV/0!</v>
      </c>
      <c r="AT252" s="23"/>
      <c r="AU252" s="23"/>
      <c r="AV252" s="70" t="e">
        <f>VLOOKUP($AC252,デモテーブル[#All],3,FALSE)</f>
        <v>#N/A</v>
      </c>
      <c r="AW252" s="70" t="e">
        <f>VLOOKUP($AC252,デモテーブル[#All],4,FALSE)</f>
        <v>#N/A</v>
      </c>
      <c r="AX252" s="70" t="e">
        <f>VLOOKUP($AC252,デモテーブル[#All],5,FALSE)</f>
        <v>#N/A</v>
      </c>
      <c r="AY252" s="70" t="e">
        <f>VLOOKUP($AC252,デモテーブル[#All],6,FALSE)</f>
        <v>#N/A</v>
      </c>
      <c r="AZ252" s="70" t="e">
        <f>VLOOKUP($AC252,デモテーブル[#All],7,FALSE)</f>
        <v>#N/A</v>
      </c>
    </row>
    <row r="253" spans="2:52" x14ac:dyDescent="0.15">
      <c r="B253" s="19">
        <v>44661</v>
      </c>
      <c r="C253" s="151">
        <v>252</v>
      </c>
      <c r="D253" s="42" t="s">
        <v>146</v>
      </c>
      <c r="E253" s="70" t="s">
        <v>482</v>
      </c>
      <c r="H253" s="71" t="s">
        <v>352</v>
      </c>
      <c r="I253" s="71"/>
      <c r="J253" s="71"/>
      <c r="K253" s="71"/>
      <c r="L253" s="71"/>
      <c r="M253" s="71"/>
      <c r="N253" s="71"/>
      <c r="O253" s="71"/>
      <c r="Z253" s="13"/>
      <c r="AA253" s="13"/>
      <c r="AB253" s="72"/>
      <c r="AC253" s="77"/>
      <c r="AD253" s="72" t="e">
        <f>VLOOKUP($AC253,デモテーブル[#All],2,FALSE)</f>
        <v>#N/A</v>
      </c>
      <c r="AE253" s="72"/>
      <c r="AF253" s="73"/>
      <c r="AG253" s="72"/>
      <c r="AH253" s="72"/>
      <c r="AI253" s="72"/>
      <c r="AJ253" s="72"/>
      <c r="AK253" s="72"/>
      <c r="AL253" s="72"/>
      <c r="AM253" s="72"/>
      <c r="AN253" s="72"/>
      <c r="AO253" s="72"/>
      <c r="AP253" s="64"/>
      <c r="AQ253" s="72"/>
      <c r="AR253" s="75"/>
      <c r="AS253" s="76" t="e">
        <v>#DIV/0!</v>
      </c>
      <c r="AT253" s="23"/>
      <c r="AU253" s="23"/>
      <c r="AV253" s="70" t="e">
        <f>VLOOKUP($AC253,デモテーブル[#All],3,FALSE)</f>
        <v>#N/A</v>
      </c>
      <c r="AW253" s="70" t="e">
        <f>VLOOKUP($AC253,デモテーブル[#All],4,FALSE)</f>
        <v>#N/A</v>
      </c>
      <c r="AX253" s="70" t="e">
        <f>VLOOKUP($AC253,デモテーブル[#All],5,FALSE)</f>
        <v>#N/A</v>
      </c>
      <c r="AY253" s="70" t="e">
        <f>VLOOKUP($AC253,デモテーブル[#All],6,FALSE)</f>
        <v>#N/A</v>
      </c>
      <c r="AZ253" s="70" t="e">
        <f>VLOOKUP($AC253,デモテーブル[#All],7,FALSE)</f>
        <v>#N/A</v>
      </c>
    </row>
    <row r="254" spans="2:52" x14ac:dyDescent="0.15">
      <c r="B254" s="19">
        <v>44661</v>
      </c>
      <c r="C254" s="151">
        <v>253</v>
      </c>
      <c r="D254" s="42" t="s">
        <v>146</v>
      </c>
      <c r="E254" s="70" t="s">
        <v>482</v>
      </c>
      <c r="H254" s="71" t="s">
        <v>530</v>
      </c>
      <c r="I254" s="71"/>
      <c r="J254" s="71"/>
      <c r="K254" s="71"/>
      <c r="L254" s="71"/>
      <c r="M254" s="71"/>
      <c r="N254" s="71"/>
      <c r="O254" s="71"/>
      <c r="Z254" s="13"/>
      <c r="AA254" s="13"/>
      <c r="AB254" s="72"/>
      <c r="AC254" s="77"/>
      <c r="AD254" s="72" t="e">
        <f>VLOOKUP($AC254,デモテーブル[#All],2,FALSE)</f>
        <v>#N/A</v>
      </c>
      <c r="AE254" s="72"/>
      <c r="AF254" s="73"/>
      <c r="AG254" s="72"/>
      <c r="AH254" s="72"/>
      <c r="AI254" s="72"/>
      <c r="AJ254" s="72"/>
      <c r="AK254" s="72"/>
      <c r="AL254" s="72"/>
      <c r="AM254" s="72"/>
      <c r="AN254" s="72"/>
      <c r="AO254" s="72"/>
      <c r="AP254" s="64"/>
      <c r="AQ254" s="72"/>
      <c r="AR254" s="75"/>
      <c r="AS254" s="76" t="e">
        <v>#DIV/0!</v>
      </c>
      <c r="AT254" s="23"/>
      <c r="AU254" s="23"/>
      <c r="AV254" s="70" t="e">
        <f>VLOOKUP($AC254,デモテーブル[#All],3,FALSE)</f>
        <v>#N/A</v>
      </c>
      <c r="AW254" s="70" t="e">
        <f>VLOOKUP($AC254,デモテーブル[#All],4,FALSE)</f>
        <v>#N/A</v>
      </c>
      <c r="AX254" s="70" t="e">
        <f>VLOOKUP($AC254,デモテーブル[#All],5,FALSE)</f>
        <v>#N/A</v>
      </c>
      <c r="AY254" s="70" t="e">
        <f>VLOOKUP($AC254,デモテーブル[#All],6,FALSE)</f>
        <v>#N/A</v>
      </c>
      <c r="AZ254" s="70" t="e">
        <f>VLOOKUP($AC254,デモテーブル[#All],7,FALSE)</f>
        <v>#N/A</v>
      </c>
    </row>
    <row r="255" spans="2:52" x14ac:dyDescent="0.15">
      <c r="B255" s="19">
        <v>44661</v>
      </c>
      <c r="C255" s="151">
        <v>254</v>
      </c>
      <c r="D255" s="42" t="s">
        <v>146</v>
      </c>
      <c r="E255" s="70" t="s">
        <v>482</v>
      </c>
      <c r="H255" s="71" t="s">
        <v>353</v>
      </c>
      <c r="I255" s="71"/>
      <c r="J255" s="71"/>
      <c r="K255" s="71"/>
      <c r="L255" s="71"/>
      <c r="M255" s="71"/>
      <c r="N255" s="71"/>
      <c r="O255" s="71"/>
      <c r="Z255" s="13"/>
      <c r="AA255" s="13"/>
      <c r="AB255" s="72"/>
      <c r="AC255" s="77"/>
      <c r="AD255" s="72" t="e">
        <f>VLOOKUP($AC255,デモテーブル[#All],2,FALSE)</f>
        <v>#N/A</v>
      </c>
      <c r="AE255" s="72"/>
      <c r="AF255" s="73"/>
      <c r="AG255" s="72"/>
      <c r="AH255" s="72"/>
      <c r="AI255" s="72"/>
      <c r="AJ255" s="72"/>
      <c r="AK255" s="72"/>
      <c r="AL255" s="72"/>
      <c r="AM255" s="72"/>
      <c r="AN255" s="72"/>
      <c r="AO255" s="72"/>
      <c r="AP255" s="64"/>
      <c r="AQ255" s="72"/>
      <c r="AR255" s="75"/>
      <c r="AS255" s="76" t="e">
        <v>#DIV/0!</v>
      </c>
      <c r="AT255" s="23"/>
      <c r="AU255" s="23"/>
      <c r="AV255" s="70" t="e">
        <f>VLOOKUP($AC255,デモテーブル[#All],3,FALSE)</f>
        <v>#N/A</v>
      </c>
      <c r="AW255" s="70" t="e">
        <f>VLOOKUP($AC255,デモテーブル[#All],4,FALSE)</f>
        <v>#N/A</v>
      </c>
      <c r="AX255" s="70" t="e">
        <f>VLOOKUP($AC255,デモテーブル[#All],5,FALSE)</f>
        <v>#N/A</v>
      </c>
      <c r="AY255" s="70" t="e">
        <f>VLOOKUP($AC255,デモテーブル[#All],6,FALSE)</f>
        <v>#N/A</v>
      </c>
      <c r="AZ255" s="70" t="e">
        <f>VLOOKUP($AC255,デモテーブル[#All],7,FALSE)</f>
        <v>#N/A</v>
      </c>
    </row>
    <row r="256" spans="2:52" x14ac:dyDescent="0.15">
      <c r="B256" s="19">
        <v>44661</v>
      </c>
      <c r="C256" s="151">
        <v>255</v>
      </c>
      <c r="D256" s="42" t="s">
        <v>146</v>
      </c>
      <c r="E256" s="70" t="s">
        <v>482</v>
      </c>
      <c r="H256" s="71" t="s">
        <v>531</v>
      </c>
      <c r="I256" s="71"/>
      <c r="J256" s="71"/>
      <c r="K256" s="71"/>
      <c r="L256" s="71"/>
      <c r="M256" s="71"/>
      <c r="N256" s="71"/>
      <c r="O256" s="71"/>
      <c r="Z256" s="13"/>
      <c r="AA256" s="13"/>
      <c r="AB256" s="72"/>
      <c r="AC256" s="77"/>
      <c r="AD256" s="72" t="e">
        <f>VLOOKUP($AC256,デモテーブル[#All],2,FALSE)</f>
        <v>#N/A</v>
      </c>
      <c r="AE256" s="72"/>
      <c r="AF256" s="73"/>
      <c r="AG256" s="72"/>
      <c r="AH256" s="72"/>
      <c r="AI256" s="72"/>
      <c r="AJ256" s="72"/>
      <c r="AK256" s="72"/>
      <c r="AL256" s="72"/>
      <c r="AM256" s="72"/>
      <c r="AN256" s="72"/>
      <c r="AO256" s="72"/>
      <c r="AP256" s="64"/>
      <c r="AQ256" s="72"/>
      <c r="AR256" s="75"/>
      <c r="AS256" s="76" t="e">
        <v>#DIV/0!</v>
      </c>
      <c r="AT256" s="23"/>
      <c r="AU256" s="23"/>
      <c r="AV256" s="70" t="e">
        <f>VLOOKUP($AC256,デモテーブル[#All],3,FALSE)</f>
        <v>#N/A</v>
      </c>
      <c r="AW256" s="70" t="e">
        <f>VLOOKUP($AC256,デモテーブル[#All],4,FALSE)</f>
        <v>#N/A</v>
      </c>
      <c r="AX256" s="70" t="e">
        <f>VLOOKUP($AC256,デモテーブル[#All],5,FALSE)</f>
        <v>#N/A</v>
      </c>
      <c r="AY256" s="70" t="e">
        <f>VLOOKUP($AC256,デモテーブル[#All],6,FALSE)</f>
        <v>#N/A</v>
      </c>
      <c r="AZ256" s="70" t="e">
        <f>VLOOKUP($AC256,デモテーブル[#All],7,FALSE)</f>
        <v>#N/A</v>
      </c>
    </row>
    <row r="257" spans="2:52" x14ac:dyDescent="0.15">
      <c r="B257" s="19">
        <v>44661</v>
      </c>
      <c r="C257" s="151">
        <v>256</v>
      </c>
      <c r="D257" s="42" t="s">
        <v>146</v>
      </c>
      <c r="E257" s="70" t="s">
        <v>482</v>
      </c>
      <c r="H257" s="71" t="s">
        <v>500</v>
      </c>
      <c r="I257" s="71"/>
      <c r="J257" s="71"/>
      <c r="K257" s="71"/>
      <c r="L257" s="71"/>
      <c r="M257" s="71"/>
      <c r="N257" s="71"/>
      <c r="O257" s="71"/>
      <c r="Z257" s="13"/>
      <c r="AA257" s="13"/>
      <c r="AB257" s="72"/>
      <c r="AC257" s="7" t="str">
        <f>IF(H258="","",TEXT(H258,"@"))</f>
        <v>2511</v>
      </c>
      <c r="AD257" s="72" t="str">
        <f>VLOOKUP($AC257,デモテーブル[#All],2,FALSE)</f>
        <v>ＮＦ外債ヘッジ無</v>
      </c>
      <c r="AE257" s="72" t="s">
        <v>15</v>
      </c>
      <c r="AF257" s="73" t="e">
        <f>AP257/AJ257</f>
        <v>#VALUE!</v>
      </c>
      <c r="AG257" s="72"/>
      <c r="AH257" s="74" t="e">
        <f>(AP257-AR257)/AF257</f>
        <v>#VALUE!</v>
      </c>
      <c r="AI257" s="72"/>
      <c r="AJ257" s="80" t="s">
        <v>573</v>
      </c>
      <c r="AK257" s="72"/>
      <c r="AL257" s="72"/>
      <c r="AM257" s="72"/>
      <c r="AN257" s="72"/>
      <c r="AO257" s="72"/>
      <c r="AP257" s="64">
        <f>IF(H261="","",VALUE(LEFT(H261,FIND("円",H261)-1)))</f>
        <v>12702.3</v>
      </c>
      <c r="AQ257" s="72"/>
      <c r="AR257" s="75">
        <f>IF(H263="","",VALUE(LEFT(H263,FIND("円",H263)-1)))</f>
        <v>-414</v>
      </c>
      <c r="AS257" s="76">
        <f t="shared" ref="AS257" si="40">AR257/(AP257-AR257)</f>
        <v>-3.1563779419500927E-2</v>
      </c>
      <c r="AT257" s="23"/>
      <c r="AU257" s="23"/>
      <c r="AV257" s="70" t="str">
        <f>VLOOKUP($AC257,デモテーブル[#All],3,FALSE)</f>
        <v>2現金・米国債など</v>
      </c>
      <c r="AW257" s="70" t="str">
        <f>VLOOKUP($AC257,デモテーブル[#All],4,FALSE)</f>
        <v>2米国債など</v>
      </c>
      <c r="AX257" s="70" t="str">
        <f>VLOOKUP($AC257,デモテーブル[#All],5,FALSE)</f>
        <v>債券</v>
      </c>
      <c r="AY257" s="70" t="str">
        <f>VLOOKUP($AC257,デモテーブル[#All],6,FALSE)</f>
        <v>外国債</v>
      </c>
      <c r="AZ257" s="70" t="str">
        <f>VLOOKUP($AC257,デモテーブル[#All],7,FALSE)</f>
        <v>01 日本円</v>
      </c>
    </row>
    <row r="258" spans="2:52" x14ac:dyDescent="0.15">
      <c r="B258" s="19">
        <v>44661</v>
      </c>
      <c r="C258" s="151">
        <v>257</v>
      </c>
      <c r="D258" s="42" t="s">
        <v>146</v>
      </c>
      <c r="E258" s="70" t="s">
        <v>482</v>
      </c>
      <c r="H258" s="71">
        <v>2511</v>
      </c>
      <c r="I258" s="71"/>
      <c r="J258" s="71"/>
      <c r="K258" s="71"/>
      <c r="L258" s="71"/>
      <c r="M258" s="71"/>
      <c r="N258" s="71"/>
      <c r="O258" s="71"/>
      <c r="Z258" s="13"/>
      <c r="AA258" s="13"/>
      <c r="AB258" s="72"/>
      <c r="AC258" s="77"/>
      <c r="AD258" s="72" t="e">
        <f>VLOOKUP($AC258,デモテーブル[#All],2,FALSE)</f>
        <v>#N/A</v>
      </c>
      <c r="AE258" s="72"/>
      <c r="AF258" s="73"/>
      <c r="AG258" s="72"/>
      <c r="AH258" s="72"/>
      <c r="AI258" s="72"/>
      <c r="AJ258" s="72"/>
      <c r="AK258" s="72"/>
      <c r="AL258" s="72"/>
      <c r="AM258" s="72"/>
      <c r="AN258" s="72"/>
      <c r="AO258" s="72"/>
      <c r="AP258" s="64"/>
      <c r="AQ258" s="72"/>
      <c r="AR258" s="75"/>
      <c r="AS258" s="76" t="e">
        <v>#DIV/0!</v>
      </c>
      <c r="AT258" s="23"/>
      <c r="AU258" s="23"/>
      <c r="AV258" s="70" t="e">
        <f>VLOOKUP($AC258,デモテーブル[#All],3,FALSE)</f>
        <v>#N/A</v>
      </c>
      <c r="AW258" s="70" t="e">
        <f>VLOOKUP($AC258,デモテーブル[#All],4,FALSE)</f>
        <v>#N/A</v>
      </c>
      <c r="AX258" s="70" t="e">
        <f>VLOOKUP($AC258,デモテーブル[#All],5,FALSE)</f>
        <v>#N/A</v>
      </c>
      <c r="AY258" s="70" t="e">
        <f>VLOOKUP($AC258,デモテーブル[#All],6,FALSE)</f>
        <v>#N/A</v>
      </c>
      <c r="AZ258" s="70" t="e">
        <f>VLOOKUP($AC258,デモテーブル[#All],7,FALSE)</f>
        <v>#N/A</v>
      </c>
    </row>
    <row r="259" spans="2:52" x14ac:dyDescent="0.15">
      <c r="B259" s="19">
        <v>44661</v>
      </c>
      <c r="C259" s="151">
        <v>258</v>
      </c>
      <c r="D259" s="42" t="s">
        <v>146</v>
      </c>
      <c r="E259" s="70" t="s">
        <v>482</v>
      </c>
      <c r="H259" s="71" t="s">
        <v>500</v>
      </c>
      <c r="I259" s="71"/>
      <c r="J259" s="71"/>
      <c r="K259" s="71"/>
      <c r="L259" s="71"/>
      <c r="M259" s="71"/>
      <c r="N259" s="71"/>
      <c r="O259" s="71"/>
      <c r="Z259" s="13"/>
      <c r="AA259" s="13"/>
      <c r="AB259" s="72"/>
      <c r="AC259" s="77"/>
      <c r="AD259" s="72" t="e">
        <f>VLOOKUP($AC259,デモテーブル[#All],2,FALSE)</f>
        <v>#N/A</v>
      </c>
      <c r="AE259" s="72"/>
      <c r="AF259" s="73"/>
      <c r="AG259" s="72"/>
      <c r="AH259" s="72"/>
      <c r="AI259" s="72"/>
      <c r="AJ259" s="72"/>
      <c r="AK259" s="72"/>
      <c r="AL259" s="72"/>
      <c r="AM259" s="72"/>
      <c r="AN259" s="72"/>
      <c r="AO259" s="72"/>
      <c r="AP259" s="64"/>
      <c r="AQ259" s="72"/>
      <c r="AR259" s="75"/>
      <c r="AS259" s="76" t="e">
        <v>#DIV/0!</v>
      </c>
      <c r="AT259" s="23"/>
      <c r="AU259" s="23"/>
      <c r="AV259" s="70" t="e">
        <f>VLOOKUP($AC259,デモテーブル[#All],3,FALSE)</f>
        <v>#N/A</v>
      </c>
      <c r="AW259" s="70" t="e">
        <f>VLOOKUP($AC259,デモテーブル[#All],4,FALSE)</f>
        <v>#N/A</v>
      </c>
      <c r="AX259" s="70" t="e">
        <f>VLOOKUP($AC259,デモテーブル[#All],5,FALSE)</f>
        <v>#N/A</v>
      </c>
      <c r="AY259" s="70" t="e">
        <f>VLOOKUP($AC259,デモテーブル[#All],6,FALSE)</f>
        <v>#N/A</v>
      </c>
      <c r="AZ259" s="70" t="e">
        <f>VLOOKUP($AC259,デモテーブル[#All],7,FALSE)</f>
        <v>#N/A</v>
      </c>
    </row>
    <row r="260" spans="2:52" x14ac:dyDescent="0.15">
      <c r="B260" s="19">
        <v>44661</v>
      </c>
      <c r="C260" s="151">
        <v>259</v>
      </c>
      <c r="D260" s="42" t="s">
        <v>146</v>
      </c>
      <c r="E260" s="70" t="s">
        <v>482</v>
      </c>
      <c r="H260" s="71" t="s">
        <v>352</v>
      </c>
      <c r="I260" s="71"/>
      <c r="J260" s="71"/>
      <c r="K260" s="71"/>
      <c r="L260" s="71"/>
      <c r="M260" s="71"/>
      <c r="N260" s="71"/>
      <c r="O260" s="71"/>
      <c r="Z260" s="13"/>
      <c r="AA260" s="13"/>
      <c r="AB260" s="72"/>
      <c r="AC260" s="77"/>
      <c r="AD260" s="72" t="e">
        <f>VLOOKUP($AC260,デモテーブル[#All],2,FALSE)</f>
        <v>#N/A</v>
      </c>
      <c r="AE260" s="72"/>
      <c r="AF260" s="73"/>
      <c r="AG260" s="72"/>
      <c r="AH260" s="72"/>
      <c r="AI260" s="72"/>
      <c r="AJ260" s="72"/>
      <c r="AK260" s="72"/>
      <c r="AL260" s="72"/>
      <c r="AM260" s="72"/>
      <c r="AN260" s="72"/>
      <c r="AO260" s="72"/>
      <c r="AP260" s="64"/>
      <c r="AQ260" s="72"/>
      <c r="AR260" s="75"/>
      <c r="AS260" s="76" t="e">
        <v>#DIV/0!</v>
      </c>
      <c r="AT260" s="23"/>
      <c r="AU260" s="23"/>
      <c r="AV260" s="70" t="e">
        <f>VLOOKUP($AC260,デモテーブル[#All],3,FALSE)</f>
        <v>#N/A</v>
      </c>
      <c r="AW260" s="70" t="e">
        <f>VLOOKUP($AC260,デモテーブル[#All],4,FALSE)</f>
        <v>#N/A</v>
      </c>
      <c r="AX260" s="70" t="e">
        <f>VLOOKUP($AC260,デモテーブル[#All],5,FALSE)</f>
        <v>#N/A</v>
      </c>
      <c r="AY260" s="70" t="e">
        <f>VLOOKUP($AC260,デモテーブル[#All],6,FALSE)</f>
        <v>#N/A</v>
      </c>
      <c r="AZ260" s="70" t="e">
        <f>VLOOKUP($AC260,デモテーブル[#All],7,FALSE)</f>
        <v>#N/A</v>
      </c>
    </row>
    <row r="261" spans="2:52" x14ac:dyDescent="0.15">
      <c r="B261" s="19">
        <v>44661</v>
      </c>
      <c r="C261" s="151">
        <v>260</v>
      </c>
      <c r="D261" s="42" t="s">
        <v>146</v>
      </c>
      <c r="E261" s="70" t="s">
        <v>482</v>
      </c>
      <c r="H261" s="71" t="s">
        <v>532</v>
      </c>
      <c r="I261" s="71"/>
      <c r="J261" s="71"/>
      <c r="K261" s="71"/>
      <c r="L261" s="71"/>
      <c r="M261" s="71"/>
      <c r="N261" s="71"/>
      <c r="O261" s="71"/>
      <c r="Z261" s="13"/>
      <c r="AA261" s="13"/>
      <c r="AB261" s="72"/>
      <c r="AC261" s="77"/>
      <c r="AD261" s="72" t="e">
        <f>VLOOKUP($AC261,デモテーブル[#All],2,FALSE)</f>
        <v>#N/A</v>
      </c>
      <c r="AE261" s="72"/>
      <c r="AF261" s="73"/>
      <c r="AG261" s="72"/>
      <c r="AH261" s="72"/>
      <c r="AI261" s="72"/>
      <c r="AJ261" s="72"/>
      <c r="AK261" s="72"/>
      <c r="AL261" s="72"/>
      <c r="AM261" s="72"/>
      <c r="AN261" s="72"/>
      <c r="AO261" s="72"/>
      <c r="AP261" s="64"/>
      <c r="AQ261" s="72"/>
      <c r="AR261" s="75"/>
      <c r="AS261" s="76" t="e">
        <v>#DIV/0!</v>
      </c>
      <c r="AT261" s="23"/>
      <c r="AU261" s="23"/>
      <c r="AV261" s="70" t="e">
        <f>VLOOKUP($AC261,デモテーブル[#All],3,FALSE)</f>
        <v>#N/A</v>
      </c>
      <c r="AW261" s="70" t="e">
        <f>VLOOKUP($AC261,デモテーブル[#All],4,FALSE)</f>
        <v>#N/A</v>
      </c>
      <c r="AX261" s="70" t="e">
        <f>VLOOKUP($AC261,デモテーブル[#All],5,FALSE)</f>
        <v>#N/A</v>
      </c>
      <c r="AY261" s="70" t="e">
        <f>VLOOKUP($AC261,デモテーブル[#All],6,FALSE)</f>
        <v>#N/A</v>
      </c>
      <c r="AZ261" s="70" t="e">
        <f>VLOOKUP($AC261,デモテーブル[#All],7,FALSE)</f>
        <v>#N/A</v>
      </c>
    </row>
    <row r="262" spans="2:52" x14ac:dyDescent="0.15">
      <c r="B262" s="19">
        <v>44661</v>
      </c>
      <c r="C262" s="151">
        <v>261</v>
      </c>
      <c r="D262" s="42" t="s">
        <v>146</v>
      </c>
      <c r="E262" s="70" t="s">
        <v>482</v>
      </c>
      <c r="H262" s="71" t="s">
        <v>353</v>
      </c>
      <c r="I262" s="71"/>
      <c r="J262" s="71"/>
      <c r="K262" s="71"/>
      <c r="L262" s="71"/>
      <c r="M262" s="71"/>
      <c r="N262" s="71"/>
      <c r="O262" s="71"/>
      <c r="Z262" s="13"/>
      <c r="AA262" s="13"/>
      <c r="AB262" s="72"/>
      <c r="AC262" s="77"/>
      <c r="AD262" s="72" t="e">
        <f>VLOOKUP($AC262,デモテーブル[#All],2,FALSE)</f>
        <v>#N/A</v>
      </c>
      <c r="AE262" s="72"/>
      <c r="AF262" s="73"/>
      <c r="AG262" s="72"/>
      <c r="AH262" s="72"/>
      <c r="AI262" s="72"/>
      <c r="AJ262" s="72"/>
      <c r="AK262" s="72"/>
      <c r="AL262" s="72"/>
      <c r="AM262" s="72"/>
      <c r="AN262" s="72"/>
      <c r="AO262" s="72"/>
      <c r="AP262" s="64"/>
      <c r="AQ262" s="72"/>
      <c r="AR262" s="75"/>
      <c r="AS262" s="76" t="e">
        <v>#DIV/0!</v>
      </c>
      <c r="AT262" s="23"/>
      <c r="AU262" s="23"/>
      <c r="AV262" s="70" t="e">
        <f>VLOOKUP($AC262,デモテーブル[#All],3,FALSE)</f>
        <v>#N/A</v>
      </c>
      <c r="AW262" s="70" t="e">
        <f>VLOOKUP($AC262,デモテーブル[#All],4,FALSE)</f>
        <v>#N/A</v>
      </c>
      <c r="AX262" s="70" t="e">
        <f>VLOOKUP($AC262,デモテーブル[#All],5,FALSE)</f>
        <v>#N/A</v>
      </c>
      <c r="AY262" s="70" t="e">
        <f>VLOOKUP($AC262,デモテーブル[#All],6,FALSE)</f>
        <v>#N/A</v>
      </c>
      <c r="AZ262" s="70" t="e">
        <f>VLOOKUP($AC262,デモテーブル[#All],7,FALSE)</f>
        <v>#N/A</v>
      </c>
    </row>
    <row r="263" spans="2:52" x14ac:dyDescent="0.15">
      <c r="B263" s="19">
        <v>44661</v>
      </c>
      <c r="C263" s="151">
        <v>262</v>
      </c>
      <c r="D263" s="42" t="s">
        <v>146</v>
      </c>
      <c r="E263" s="70" t="s">
        <v>482</v>
      </c>
      <c r="H263" s="71" t="s">
        <v>533</v>
      </c>
      <c r="I263" s="71"/>
      <c r="J263" s="71"/>
      <c r="K263" s="71"/>
      <c r="L263" s="71"/>
      <c r="M263" s="71"/>
      <c r="N263" s="71"/>
      <c r="O263" s="71"/>
      <c r="Z263" s="13"/>
      <c r="AA263" s="13"/>
      <c r="AB263" s="72"/>
      <c r="AC263" s="77"/>
      <c r="AD263" s="72" t="e">
        <f>VLOOKUP($AC263,デモテーブル[#All],2,FALSE)</f>
        <v>#N/A</v>
      </c>
      <c r="AE263" s="72"/>
      <c r="AF263" s="73"/>
      <c r="AG263" s="72"/>
      <c r="AH263" s="72"/>
      <c r="AI263" s="72"/>
      <c r="AJ263" s="72"/>
      <c r="AK263" s="72"/>
      <c r="AL263" s="72"/>
      <c r="AM263" s="72"/>
      <c r="AN263" s="72"/>
      <c r="AO263" s="72"/>
      <c r="AP263" s="64"/>
      <c r="AQ263" s="72"/>
      <c r="AR263" s="75"/>
      <c r="AS263" s="76" t="e">
        <v>#DIV/0!</v>
      </c>
      <c r="AT263" s="23"/>
      <c r="AU263" s="23"/>
      <c r="AV263" s="70" t="e">
        <f>VLOOKUP($AC263,デモテーブル[#All],3,FALSE)</f>
        <v>#N/A</v>
      </c>
      <c r="AW263" s="70" t="e">
        <f>VLOOKUP($AC263,デモテーブル[#All],4,FALSE)</f>
        <v>#N/A</v>
      </c>
      <c r="AX263" s="70" t="e">
        <f>VLOOKUP($AC263,デモテーブル[#All],5,FALSE)</f>
        <v>#N/A</v>
      </c>
      <c r="AY263" s="70" t="e">
        <f>VLOOKUP($AC263,デモテーブル[#All],6,FALSE)</f>
        <v>#N/A</v>
      </c>
      <c r="AZ263" s="70" t="e">
        <f>VLOOKUP($AC263,デモテーブル[#All],7,FALSE)</f>
        <v>#N/A</v>
      </c>
    </row>
    <row r="264" spans="2:52" x14ac:dyDescent="0.15">
      <c r="B264" s="19">
        <v>44661</v>
      </c>
      <c r="C264" s="151">
        <v>263</v>
      </c>
      <c r="D264" s="42" t="s">
        <v>146</v>
      </c>
      <c r="E264" s="70" t="s">
        <v>482</v>
      </c>
      <c r="H264" s="71" t="s">
        <v>127</v>
      </c>
      <c r="I264" s="71"/>
      <c r="J264" s="71"/>
      <c r="K264" s="71"/>
      <c r="L264" s="71"/>
      <c r="M264" s="71"/>
      <c r="N264" s="71"/>
      <c r="O264" s="71"/>
      <c r="Z264" s="13"/>
      <c r="AA264" s="13"/>
      <c r="AB264" s="72"/>
      <c r="AC264" s="7" t="str">
        <f>IF(H265="","",TEXT(H265,"@"))</f>
        <v>2516</v>
      </c>
      <c r="AD264" s="72" t="str">
        <f>VLOOKUP($AC264,デモテーブル[#All],2,FALSE)</f>
        <v>東証マザーズＥＴＦ</v>
      </c>
      <c r="AE264" s="72" t="s">
        <v>15</v>
      </c>
      <c r="AF264" s="73" t="e">
        <f>AP264/AJ264</f>
        <v>#VALUE!</v>
      </c>
      <c r="AG264" s="72"/>
      <c r="AH264" s="74" t="e">
        <f>(AP264-AR264)/AF264</f>
        <v>#VALUE!</v>
      </c>
      <c r="AI264" s="72"/>
      <c r="AJ264" s="80" t="s">
        <v>573</v>
      </c>
      <c r="AK264" s="72"/>
      <c r="AL264" s="72"/>
      <c r="AM264" s="72"/>
      <c r="AN264" s="72"/>
      <c r="AO264" s="72"/>
      <c r="AP264" s="64">
        <f>IF(H268="","",VALUE(LEFT(H268,FIND("円",H268)-1)))</f>
        <v>20550.400000000001</v>
      </c>
      <c r="AQ264" s="72"/>
      <c r="AR264" s="75">
        <f>IF(H270="","",VALUE(LEFT(H270,FIND("円",H270)-1)))</f>
        <v>-12471</v>
      </c>
      <c r="AS264" s="76">
        <f t="shared" ref="AS264" si="41">AR264/(AP264-AR264)</f>
        <v>-0.37766418140963132</v>
      </c>
      <c r="AT264" s="23"/>
      <c r="AU264" s="23"/>
      <c r="AV264" s="70" t="str">
        <f>VLOOKUP($AC264,デモテーブル[#All],3,FALSE)</f>
        <v>1株式・投信等</v>
      </c>
      <c r="AW264" s="70" t="str">
        <f>VLOOKUP($AC264,デモテーブル[#All],4,FALSE)</f>
        <v>1株式</v>
      </c>
      <c r="AX264" s="70" t="str">
        <f>VLOOKUP($AC264,デモテーブル[#All],5,FALSE)</f>
        <v>指数</v>
      </c>
      <c r="AY264" s="70" t="str">
        <f>VLOOKUP($AC264,デモテーブル[#All],6,FALSE)</f>
        <v>マザーズ指数</v>
      </c>
      <c r="AZ264" s="70" t="str">
        <f>VLOOKUP($AC264,デモテーブル[#All],7,FALSE)</f>
        <v>01 日本円</v>
      </c>
    </row>
    <row r="265" spans="2:52" x14ac:dyDescent="0.15">
      <c r="B265" s="19">
        <v>44661</v>
      </c>
      <c r="C265" s="151">
        <v>264</v>
      </c>
      <c r="D265" s="42" t="s">
        <v>146</v>
      </c>
      <c r="E265" s="70" t="s">
        <v>482</v>
      </c>
      <c r="H265" s="71">
        <v>2516</v>
      </c>
      <c r="I265" s="71"/>
      <c r="J265" s="71"/>
      <c r="K265" s="71"/>
      <c r="L265" s="71"/>
      <c r="M265" s="71"/>
      <c r="N265" s="71"/>
      <c r="O265" s="71"/>
      <c r="Z265" s="13"/>
      <c r="AA265" s="13"/>
      <c r="AB265" s="72"/>
      <c r="AC265" s="77"/>
      <c r="AD265" s="72" t="e">
        <f>VLOOKUP($AC265,デモテーブル[#All],2,FALSE)</f>
        <v>#N/A</v>
      </c>
      <c r="AE265" s="72"/>
      <c r="AF265" s="73"/>
      <c r="AG265" s="72"/>
      <c r="AH265" s="72"/>
      <c r="AI265" s="72"/>
      <c r="AJ265" s="72"/>
      <c r="AK265" s="72"/>
      <c r="AL265" s="72"/>
      <c r="AM265" s="72"/>
      <c r="AN265" s="72"/>
      <c r="AO265" s="72"/>
      <c r="AP265" s="64"/>
      <c r="AQ265" s="72"/>
      <c r="AR265" s="75"/>
      <c r="AS265" s="76" t="e">
        <v>#DIV/0!</v>
      </c>
      <c r="AT265" s="23"/>
      <c r="AU265" s="23"/>
      <c r="AV265" s="70" t="e">
        <f>VLOOKUP($AC265,デモテーブル[#All],3,FALSE)</f>
        <v>#N/A</v>
      </c>
      <c r="AW265" s="70" t="e">
        <f>VLOOKUP($AC265,デモテーブル[#All],4,FALSE)</f>
        <v>#N/A</v>
      </c>
      <c r="AX265" s="70" t="e">
        <f>VLOOKUP($AC265,デモテーブル[#All],5,FALSE)</f>
        <v>#N/A</v>
      </c>
      <c r="AY265" s="70" t="e">
        <f>VLOOKUP($AC265,デモテーブル[#All],6,FALSE)</f>
        <v>#N/A</v>
      </c>
      <c r="AZ265" s="70" t="e">
        <f>VLOOKUP($AC265,デモテーブル[#All],7,FALSE)</f>
        <v>#N/A</v>
      </c>
    </row>
    <row r="266" spans="2:52" x14ac:dyDescent="0.15">
      <c r="B266" s="19">
        <v>44661</v>
      </c>
      <c r="C266" s="151">
        <v>265</v>
      </c>
      <c r="D266" s="42" t="s">
        <v>146</v>
      </c>
      <c r="E266" s="70" t="s">
        <v>482</v>
      </c>
      <c r="H266" s="71" t="s">
        <v>127</v>
      </c>
      <c r="I266" s="71"/>
      <c r="J266" s="71"/>
      <c r="K266" s="71"/>
      <c r="L266" s="71"/>
      <c r="M266" s="71"/>
      <c r="N266" s="71"/>
      <c r="O266" s="71"/>
      <c r="Z266" s="13"/>
      <c r="AA266" s="13"/>
      <c r="AB266" s="72"/>
      <c r="AC266" s="77"/>
      <c r="AD266" s="72" t="e">
        <f>VLOOKUP($AC266,デモテーブル[#All],2,FALSE)</f>
        <v>#N/A</v>
      </c>
      <c r="AE266" s="72"/>
      <c r="AF266" s="73"/>
      <c r="AG266" s="72"/>
      <c r="AH266" s="72"/>
      <c r="AI266" s="72"/>
      <c r="AJ266" s="72"/>
      <c r="AK266" s="72"/>
      <c r="AL266" s="72"/>
      <c r="AM266" s="72"/>
      <c r="AN266" s="72"/>
      <c r="AO266" s="72"/>
      <c r="AP266" s="64"/>
      <c r="AQ266" s="72"/>
      <c r="AR266" s="75"/>
      <c r="AS266" s="76" t="e">
        <v>#DIV/0!</v>
      </c>
      <c r="AT266" s="23"/>
      <c r="AU266" s="23"/>
      <c r="AV266" s="70" t="e">
        <f>VLOOKUP($AC266,デモテーブル[#All],3,FALSE)</f>
        <v>#N/A</v>
      </c>
      <c r="AW266" s="70" t="e">
        <f>VLOOKUP($AC266,デモテーブル[#All],4,FALSE)</f>
        <v>#N/A</v>
      </c>
      <c r="AX266" s="70" t="e">
        <f>VLOOKUP($AC266,デモテーブル[#All],5,FALSE)</f>
        <v>#N/A</v>
      </c>
      <c r="AY266" s="70" t="e">
        <f>VLOOKUP($AC266,デモテーブル[#All],6,FALSE)</f>
        <v>#N/A</v>
      </c>
      <c r="AZ266" s="70" t="e">
        <f>VLOOKUP($AC266,デモテーブル[#All],7,FALSE)</f>
        <v>#N/A</v>
      </c>
    </row>
    <row r="267" spans="2:52" x14ac:dyDescent="0.15">
      <c r="B267" s="19">
        <v>44661</v>
      </c>
      <c r="C267" s="151">
        <v>266</v>
      </c>
      <c r="D267" s="42" t="s">
        <v>146</v>
      </c>
      <c r="E267" s="70" t="s">
        <v>482</v>
      </c>
      <c r="H267" s="71" t="s">
        <v>352</v>
      </c>
      <c r="I267" s="71"/>
      <c r="J267" s="71"/>
      <c r="K267" s="71"/>
      <c r="L267" s="71"/>
      <c r="M267" s="71"/>
      <c r="N267" s="71"/>
      <c r="O267" s="71"/>
      <c r="Z267" s="13"/>
      <c r="AA267" s="13"/>
      <c r="AB267" s="72"/>
      <c r="AC267" s="77"/>
      <c r="AD267" s="72" t="e">
        <f>VLOOKUP($AC267,デモテーブル[#All],2,FALSE)</f>
        <v>#N/A</v>
      </c>
      <c r="AE267" s="72"/>
      <c r="AF267" s="73"/>
      <c r="AG267" s="72"/>
      <c r="AH267" s="72"/>
      <c r="AI267" s="72"/>
      <c r="AJ267" s="72"/>
      <c r="AK267" s="72"/>
      <c r="AL267" s="72"/>
      <c r="AM267" s="72"/>
      <c r="AN267" s="72"/>
      <c r="AO267" s="72"/>
      <c r="AP267" s="64"/>
      <c r="AQ267" s="72"/>
      <c r="AR267" s="75"/>
      <c r="AS267" s="76" t="e">
        <v>#DIV/0!</v>
      </c>
      <c r="AT267" s="23"/>
      <c r="AU267" s="23"/>
      <c r="AV267" s="70" t="e">
        <f>VLOOKUP($AC267,デモテーブル[#All],3,FALSE)</f>
        <v>#N/A</v>
      </c>
      <c r="AW267" s="70" t="e">
        <f>VLOOKUP($AC267,デモテーブル[#All],4,FALSE)</f>
        <v>#N/A</v>
      </c>
      <c r="AX267" s="70" t="e">
        <f>VLOOKUP($AC267,デモテーブル[#All],5,FALSE)</f>
        <v>#N/A</v>
      </c>
      <c r="AY267" s="70" t="e">
        <f>VLOOKUP($AC267,デモテーブル[#All],6,FALSE)</f>
        <v>#N/A</v>
      </c>
      <c r="AZ267" s="70" t="e">
        <f>VLOOKUP($AC267,デモテーブル[#All],7,FALSE)</f>
        <v>#N/A</v>
      </c>
    </row>
    <row r="268" spans="2:52" x14ac:dyDescent="0.15">
      <c r="B268" s="19">
        <v>44661</v>
      </c>
      <c r="C268" s="151">
        <v>267</v>
      </c>
      <c r="D268" s="42" t="s">
        <v>146</v>
      </c>
      <c r="E268" s="70" t="s">
        <v>482</v>
      </c>
      <c r="H268" s="71" t="s">
        <v>534</v>
      </c>
      <c r="I268" s="71"/>
      <c r="J268" s="71"/>
      <c r="K268" s="71"/>
      <c r="L268" s="71"/>
      <c r="M268" s="71"/>
      <c r="N268" s="71"/>
      <c r="O268" s="71"/>
      <c r="Z268" s="13"/>
      <c r="AA268" s="13"/>
      <c r="AB268" s="72"/>
      <c r="AC268" s="77"/>
      <c r="AD268" s="72" t="e">
        <f>VLOOKUP($AC268,デモテーブル[#All],2,FALSE)</f>
        <v>#N/A</v>
      </c>
      <c r="AE268" s="72"/>
      <c r="AF268" s="73"/>
      <c r="AG268" s="72"/>
      <c r="AH268" s="72"/>
      <c r="AI268" s="72"/>
      <c r="AJ268" s="72"/>
      <c r="AK268" s="72"/>
      <c r="AL268" s="72"/>
      <c r="AM268" s="72"/>
      <c r="AN268" s="72"/>
      <c r="AO268" s="72"/>
      <c r="AP268" s="64"/>
      <c r="AQ268" s="72"/>
      <c r="AR268" s="75"/>
      <c r="AS268" s="76" t="e">
        <v>#DIV/0!</v>
      </c>
      <c r="AT268" s="23"/>
      <c r="AU268" s="23"/>
      <c r="AV268" s="70" t="e">
        <f>VLOOKUP($AC268,デモテーブル[#All],3,FALSE)</f>
        <v>#N/A</v>
      </c>
      <c r="AW268" s="70" t="e">
        <f>VLOOKUP($AC268,デモテーブル[#All],4,FALSE)</f>
        <v>#N/A</v>
      </c>
      <c r="AX268" s="70" t="e">
        <f>VLOOKUP($AC268,デモテーブル[#All],5,FALSE)</f>
        <v>#N/A</v>
      </c>
      <c r="AY268" s="70" t="e">
        <f>VLOOKUP($AC268,デモテーブル[#All],6,FALSE)</f>
        <v>#N/A</v>
      </c>
      <c r="AZ268" s="70" t="e">
        <f>VLOOKUP($AC268,デモテーブル[#All],7,FALSE)</f>
        <v>#N/A</v>
      </c>
    </row>
    <row r="269" spans="2:52" x14ac:dyDescent="0.15">
      <c r="B269" s="19">
        <v>44661</v>
      </c>
      <c r="C269" s="151">
        <v>268</v>
      </c>
      <c r="D269" s="42" t="s">
        <v>146</v>
      </c>
      <c r="E269" s="70" t="s">
        <v>482</v>
      </c>
      <c r="H269" s="71" t="s">
        <v>353</v>
      </c>
      <c r="I269" s="71"/>
      <c r="J269" s="71"/>
      <c r="K269" s="71"/>
      <c r="L269" s="71"/>
      <c r="M269" s="71"/>
      <c r="N269" s="71"/>
      <c r="O269" s="71"/>
      <c r="Z269" s="13"/>
      <c r="AA269" s="13"/>
      <c r="AB269" s="72"/>
      <c r="AC269" s="77"/>
      <c r="AD269" s="72" t="e">
        <f>VLOOKUP($AC269,デモテーブル[#All],2,FALSE)</f>
        <v>#N/A</v>
      </c>
      <c r="AE269" s="72"/>
      <c r="AF269" s="73"/>
      <c r="AG269" s="72"/>
      <c r="AH269" s="72"/>
      <c r="AI269" s="72"/>
      <c r="AJ269" s="72"/>
      <c r="AK269" s="72"/>
      <c r="AL269" s="72"/>
      <c r="AM269" s="72"/>
      <c r="AN269" s="72"/>
      <c r="AO269" s="72"/>
      <c r="AP269" s="64"/>
      <c r="AQ269" s="72"/>
      <c r="AR269" s="75"/>
      <c r="AS269" s="76" t="e">
        <v>#DIV/0!</v>
      </c>
      <c r="AT269" s="23"/>
      <c r="AU269" s="23"/>
      <c r="AV269" s="70" t="e">
        <f>VLOOKUP($AC269,デモテーブル[#All],3,FALSE)</f>
        <v>#N/A</v>
      </c>
      <c r="AW269" s="70" t="e">
        <f>VLOOKUP($AC269,デモテーブル[#All],4,FALSE)</f>
        <v>#N/A</v>
      </c>
      <c r="AX269" s="70" t="e">
        <f>VLOOKUP($AC269,デモテーブル[#All],5,FALSE)</f>
        <v>#N/A</v>
      </c>
      <c r="AY269" s="70" t="e">
        <f>VLOOKUP($AC269,デモテーブル[#All],6,FALSE)</f>
        <v>#N/A</v>
      </c>
      <c r="AZ269" s="70" t="e">
        <f>VLOOKUP($AC269,デモテーブル[#All],7,FALSE)</f>
        <v>#N/A</v>
      </c>
    </row>
    <row r="270" spans="2:52" x14ac:dyDescent="0.15">
      <c r="B270" s="19">
        <v>44661</v>
      </c>
      <c r="C270" s="151">
        <v>269</v>
      </c>
      <c r="D270" s="42" t="s">
        <v>146</v>
      </c>
      <c r="E270" s="70" t="s">
        <v>482</v>
      </c>
      <c r="H270" s="71" t="s">
        <v>535</v>
      </c>
      <c r="I270" s="71"/>
      <c r="J270" s="71"/>
      <c r="K270" s="71"/>
      <c r="L270" s="71"/>
      <c r="M270" s="71"/>
      <c r="N270" s="71"/>
      <c r="O270" s="71"/>
      <c r="Z270" s="13"/>
      <c r="AA270" s="13"/>
      <c r="AB270" s="72"/>
      <c r="AC270" s="77"/>
      <c r="AD270" s="72" t="e">
        <f>VLOOKUP($AC270,デモテーブル[#All],2,FALSE)</f>
        <v>#N/A</v>
      </c>
      <c r="AE270" s="72"/>
      <c r="AF270" s="73"/>
      <c r="AG270" s="72"/>
      <c r="AH270" s="72"/>
      <c r="AI270" s="72"/>
      <c r="AJ270" s="72"/>
      <c r="AK270" s="72"/>
      <c r="AL270" s="72"/>
      <c r="AM270" s="72"/>
      <c r="AN270" s="72"/>
      <c r="AO270" s="72"/>
      <c r="AP270" s="64"/>
      <c r="AQ270" s="72"/>
      <c r="AR270" s="75"/>
      <c r="AS270" s="76" t="e">
        <v>#DIV/0!</v>
      </c>
      <c r="AT270" s="23"/>
      <c r="AU270" s="23"/>
      <c r="AV270" s="70" t="e">
        <f>VLOOKUP($AC270,デモテーブル[#All],3,FALSE)</f>
        <v>#N/A</v>
      </c>
      <c r="AW270" s="70" t="e">
        <f>VLOOKUP($AC270,デモテーブル[#All],4,FALSE)</f>
        <v>#N/A</v>
      </c>
      <c r="AX270" s="70" t="e">
        <f>VLOOKUP($AC270,デモテーブル[#All],5,FALSE)</f>
        <v>#N/A</v>
      </c>
      <c r="AY270" s="70" t="e">
        <f>VLOOKUP($AC270,デモテーブル[#All],6,FALSE)</f>
        <v>#N/A</v>
      </c>
      <c r="AZ270" s="70" t="e">
        <f>VLOOKUP($AC270,デモテーブル[#All],7,FALSE)</f>
        <v>#N/A</v>
      </c>
    </row>
    <row r="271" spans="2:52" x14ac:dyDescent="0.15">
      <c r="B271" s="19">
        <v>44661</v>
      </c>
      <c r="C271" s="151">
        <v>270</v>
      </c>
      <c r="D271" s="42" t="s">
        <v>146</v>
      </c>
      <c r="E271" s="70" t="s">
        <v>482</v>
      </c>
      <c r="H271" s="71" t="s">
        <v>501</v>
      </c>
      <c r="I271" s="71"/>
      <c r="J271" s="71"/>
      <c r="K271" s="71"/>
      <c r="L271" s="71"/>
      <c r="M271" s="71"/>
      <c r="N271" s="71"/>
      <c r="O271" s="71"/>
      <c r="Z271" s="13"/>
      <c r="AA271" s="13"/>
      <c r="AB271" s="72"/>
      <c r="AC271" s="7" t="str">
        <f>IF(H272="","",TEXT(H272,"@"))</f>
        <v>2556</v>
      </c>
      <c r="AD271" s="72" t="str">
        <f>VLOOKUP($AC271,デモテーブル[#All],2,FALSE)</f>
        <v>ＯＮＥＥＴＦ東証ＲＥＩＴ</v>
      </c>
      <c r="AE271" s="72" t="s">
        <v>15</v>
      </c>
      <c r="AF271" s="73" t="e">
        <f>AP271/AJ271</f>
        <v>#VALUE!</v>
      </c>
      <c r="AG271" s="72"/>
      <c r="AH271" s="74" t="e">
        <f>(AP271-AR271)/AF271</f>
        <v>#VALUE!</v>
      </c>
      <c r="AI271" s="72"/>
      <c r="AJ271" s="80" t="s">
        <v>573</v>
      </c>
      <c r="AK271" s="72"/>
      <c r="AL271" s="72"/>
      <c r="AM271" s="72"/>
      <c r="AN271" s="72"/>
      <c r="AO271" s="72"/>
      <c r="AP271" s="64">
        <f>IF(H275="","",VALUE(LEFT(H275,FIND("円",H275)-1)))</f>
        <v>60155.5</v>
      </c>
      <c r="AQ271" s="72"/>
      <c r="AR271" s="75">
        <f>IF(H277="","",VALUE(LEFT(H277,FIND("円",H277)-1)))</f>
        <v>7176</v>
      </c>
      <c r="AS271" s="76">
        <f t="shared" ref="AS271" si="42">AR271/(AP271-AR271)</f>
        <v>0.13544861691786445</v>
      </c>
      <c r="AT271" s="23"/>
      <c r="AU271" s="23"/>
      <c r="AV271" s="70" t="str">
        <f>VLOOKUP($AC271,デモテーブル[#All],3,FALSE)</f>
        <v>1株式・投信等</v>
      </c>
      <c r="AW271" s="70" t="str">
        <f>VLOOKUP($AC271,デモテーブル[#All],4,FALSE)</f>
        <v>1株式</v>
      </c>
      <c r="AX271" s="70" t="str">
        <f>VLOOKUP($AC271,デモテーブル[#All],5,FALSE)</f>
        <v>不動産</v>
      </c>
      <c r="AY271" s="70" t="str">
        <f>VLOOKUP($AC271,デモテーブル[#All],6,FALSE)</f>
        <v>Jリート</v>
      </c>
      <c r="AZ271" s="70" t="str">
        <f>VLOOKUP($AC271,デモテーブル[#All],7,FALSE)</f>
        <v>01 日本円</v>
      </c>
    </row>
    <row r="272" spans="2:52" x14ac:dyDescent="0.15">
      <c r="B272" s="19">
        <v>44661</v>
      </c>
      <c r="C272" s="151">
        <v>271</v>
      </c>
      <c r="D272" s="42" t="s">
        <v>146</v>
      </c>
      <c r="E272" s="70" t="s">
        <v>482</v>
      </c>
      <c r="H272" s="71">
        <v>2556</v>
      </c>
      <c r="I272" s="71"/>
      <c r="J272" s="71"/>
      <c r="K272" s="71"/>
      <c r="L272" s="71"/>
      <c r="M272" s="71"/>
      <c r="N272" s="71"/>
      <c r="O272" s="71"/>
      <c r="Z272" s="13"/>
      <c r="AA272" s="13"/>
      <c r="AB272" s="72"/>
      <c r="AC272" s="77"/>
      <c r="AD272" s="72" t="e">
        <f>VLOOKUP($AC272,デモテーブル[#All],2,FALSE)</f>
        <v>#N/A</v>
      </c>
      <c r="AE272" s="72"/>
      <c r="AF272" s="73"/>
      <c r="AG272" s="72"/>
      <c r="AH272" s="72"/>
      <c r="AI272" s="72"/>
      <c r="AJ272" s="72"/>
      <c r="AK272" s="72"/>
      <c r="AL272" s="72"/>
      <c r="AM272" s="72"/>
      <c r="AN272" s="72"/>
      <c r="AO272" s="72"/>
      <c r="AP272" s="64"/>
      <c r="AQ272" s="72"/>
      <c r="AR272" s="75"/>
      <c r="AS272" s="76" t="e">
        <v>#DIV/0!</v>
      </c>
      <c r="AT272" s="23"/>
      <c r="AU272" s="23"/>
      <c r="AV272" s="70" t="e">
        <f>VLOOKUP($AC272,デモテーブル[#All],3,FALSE)</f>
        <v>#N/A</v>
      </c>
      <c r="AW272" s="70" t="e">
        <f>VLOOKUP($AC272,デモテーブル[#All],4,FALSE)</f>
        <v>#N/A</v>
      </c>
      <c r="AX272" s="70" t="e">
        <f>VLOOKUP($AC272,デモテーブル[#All],5,FALSE)</f>
        <v>#N/A</v>
      </c>
      <c r="AY272" s="70" t="e">
        <f>VLOOKUP($AC272,デモテーブル[#All],6,FALSE)</f>
        <v>#N/A</v>
      </c>
      <c r="AZ272" s="70" t="e">
        <f>VLOOKUP($AC272,デモテーブル[#All],7,FALSE)</f>
        <v>#N/A</v>
      </c>
    </row>
    <row r="273" spans="2:52" x14ac:dyDescent="0.15">
      <c r="B273" s="19">
        <v>44661</v>
      </c>
      <c r="C273" s="151">
        <v>272</v>
      </c>
      <c r="D273" s="42" t="s">
        <v>146</v>
      </c>
      <c r="E273" s="70" t="s">
        <v>482</v>
      </c>
      <c r="H273" s="71" t="s">
        <v>501</v>
      </c>
      <c r="I273" s="71"/>
      <c r="J273" s="71"/>
      <c r="K273" s="71"/>
      <c r="L273" s="71"/>
      <c r="M273" s="71"/>
      <c r="N273" s="71"/>
      <c r="O273" s="71"/>
      <c r="Z273" s="13"/>
      <c r="AA273" s="13"/>
      <c r="AB273" s="72"/>
      <c r="AC273" s="77"/>
      <c r="AD273" s="72" t="e">
        <f>VLOOKUP($AC273,デモテーブル[#All],2,FALSE)</f>
        <v>#N/A</v>
      </c>
      <c r="AE273" s="72"/>
      <c r="AF273" s="73"/>
      <c r="AG273" s="72"/>
      <c r="AH273" s="72"/>
      <c r="AI273" s="72"/>
      <c r="AJ273" s="72"/>
      <c r="AK273" s="72"/>
      <c r="AL273" s="72"/>
      <c r="AM273" s="72"/>
      <c r="AN273" s="72"/>
      <c r="AO273" s="72"/>
      <c r="AP273" s="64"/>
      <c r="AQ273" s="72"/>
      <c r="AR273" s="75"/>
      <c r="AS273" s="76" t="e">
        <v>#DIV/0!</v>
      </c>
      <c r="AT273" s="23"/>
      <c r="AU273" s="23"/>
      <c r="AV273" s="70" t="e">
        <f>VLOOKUP($AC273,デモテーブル[#All],3,FALSE)</f>
        <v>#N/A</v>
      </c>
      <c r="AW273" s="70" t="e">
        <f>VLOOKUP($AC273,デモテーブル[#All],4,FALSE)</f>
        <v>#N/A</v>
      </c>
      <c r="AX273" s="70" t="e">
        <f>VLOOKUP($AC273,デモテーブル[#All],5,FALSE)</f>
        <v>#N/A</v>
      </c>
      <c r="AY273" s="70" t="e">
        <f>VLOOKUP($AC273,デモテーブル[#All],6,FALSE)</f>
        <v>#N/A</v>
      </c>
      <c r="AZ273" s="70" t="e">
        <f>VLOOKUP($AC273,デモテーブル[#All],7,FALSE)</f>
        <v>#N/A</v>
      </c>
    </row>
    <row r="274" spans="2:52" x14ac:dyDescent="0.15">
      <c r="B274" s="19">
        <v>44661</v>
      </c>
      <c r="C274" s="151">
        <v>273</v>
      </c>
      <c r="D274" s="42" t="s">
        <v>146</v>
      </c>
      <c r="E274" s="70" t="s">
        <v>482</v>
      </c>
      <c r="H274" s="71" t="s">
        <v>352</v>
      </c>
      <c r="I274" s="71"/>
      <c r="J274" s="71"/>
      <c r="K274" s="71"/>
      <c r="L274" s="71"/>
      <c r="M274" s="71"/>
      <c r="N274" s="71"/>
      <c r="O274" s="71"/>
      <c r="Z274" s="13"/>
      <c r="AA274" s="13"/>
      <c r="AB274" s="72"/>
      <c r="AC274" s="77"/>
      <c r="AD274" s="72" t="e">
        <f>VLOOKUP($AC274,デモテーブル[#All],2,FALSE)</f>
        <v>#N/A</v>
      </c>
      <c r="AE274" s="72"/>
      <c r="AF274" s="73"/>
      <c r="AG274" s="72"/>
      <c r="AH274" s="72"/>
      <c r="AI274" s="72"/>
      <c r="AJ274" s="72"/>
      <c r="AK274" s="72"/>
      <c r="AL274" s="72"/>
      <c r="AM274" s="72"/>
      <c r="AN274" s="72"/>
      <c r="AO274" s="72"/>
      <c r="AP274" s="64"/>
      <c r="AQ274" s="72"/>
      <c r="AR274" s="75"/>
      <c r="AS274" s="76" t="e">
        <v>#DIV/0!</v>
      </c>
      <c r="AT274" s="23"/>
      <c r="AU274" s="23"/>
      <c r="AV274" s="70" t="e">
        <f>VLOOKUP($AC274,デモテーブル[#All],3,FALSE)</f>
        <v>#N/A</v>
      </c>
      <c r="AW274" s="70" t="e">
        <f>VLOOKUP($AC274,デモテーブル[#All],4,FALSE)</f>
        <v>#N/A</v>
      </c>
      <c r="AX274" s="70" t="e">
        <f>VLOOKUP($AC274,デモテーブル[#All],5,FALSE)</f>
        <v>#N/A</v>
      </c>
      <c r="AY274" s="70" t="e">
        <f>VLOOKUP($AC274,デモテーブル[#All],6,FALSE)</f>
        <v>#N/A</v>
      </c>
      <c r="AZ274" s="70" t="e">
        <f>VLOOKUP($AC274,デモテーブル[#All],7,FALSE)</f>
        <v>#N/A</v>
      </c>
    </row>
    <row r="275" spans="2:52" x14ac:dyDescent="0.15">
      <c r="B275" s="19">
        <v>44661</v>
      </c>
      <c r="C275" s="151">
        <v>274</v>
      </c>
      <c r="D275" s="42" t="s">
        <v>146</v>
      </c>
      <c r="E275" s="70" t="s">
        <v>482</v>
      </c>
      <c r="H275" s="71" t="s">
        <v>514</v>
      </c>
      <c r="I275" s="71"/>
      <c r="J275" s="71"/>
      <c r="K275" s="71"/>
      <c r="L275" s="71"/>
      <c r="M275" s="71"/>
      <c r="N275" s="71"/>
      <c r="O275" s="71"/>
      <c r="Z275" s="13"/>
      <c r="AA275" s="13"/>
      <c r="AB275" s="72"/>
      <c r="AC275" s="77"/>
      <c r="AD275" s="72" t="e">
        <f>VLOOKUP($AC275,デモテーブル[#All],2,FALSE)</f>
        <v>#N/A</v>
      </c>
      <c r="AE275" s="72"/>
      <c r="AF275" s="73"/>
      <c r="AG275" s="72"/>
      <c r="AH275" s="72"/>
      <c r="AI275" s="72"/>
      <c r="AJ275" s="72"/>
      <c r="AK275" s="72"/>
      <c r="AL275" s="72"/>
      <c r="AM275" s="72"/>
      <c r="AN275" s="72"/>
      <c r="AO275" s="72"/>
      <c r="AP275" s="64"/>
      <c r="AQ275" s="72"/>
      <c r="AR275" s="75"/>
      <c r="AS275" s="76" t="e">
        <v>#DIV/0!</v>
      </c>
      <c r="AT275" s="23"/>
      <c r="AU275" s="23"/>
      <c r="AV275" s="70" t="e">
        <f>VLOOKUP($AC275,デモテーブル[#All],3,FALSE)</f>
        <v>#N/A</v>
      </c>
      <c r="AW275" s="70" t="e">
        <f>VLOOKUP($AC275,デモテーブル[#All],4,FALSE)</f>
        <v>#N/A</v>
      </c>
      <c r="AX275" s="70" t="e">
        <f>VLOOKUP($AC275,デモテーブル[#All],5,FALSE)</f>
        <v>#N/A</v>
      </c>
      <c r="AY275" s="70" t="e">
        <f>VLOOKUP($AC275,デモテーブル[#All],6,FALSE)</f>
        <v>#N/A</v>
      </c>
      <c r="AZ275" s="70" t="e">
        <f>VLOOKUP($AC275,デモテーブル[#All],7,FALSE)</f>
        <v>#N/A</v>
      </c>
    </row>
    <row r="276" spans="2:52" x14ac:dyDescent="0.15">
      <c r="B276" s="19">
        <v>44661</v>
      </c>
      <c r="C276" s="151">
        <v>275</v>
      </c>
      <c r="D276" s="42" t="s">
        <v>146</v>
      </c>
      <c r="E276" s="70" t="s">
        <v>482</v>
      </c>
      <c r="H276" s="71" t="s">
        <v>353</v>
      </c>
      <c r="I276" s="71"/>
      <c r="J276" s="71"/>
      <c r="K276" s="71"/>
      <c r="L276" s="71"/>
      <c r="M276" s="71"/>
      <c r="N276" s="71"/>
      <c r="O276" s="71"/>
      <c r="Z276" s="13"/>
      <c r="AA276" s="13"/>
      <c r="AB276" s="72"/>
      <c r="AC276" s="77"/>
      <c r="AD276" s="72" t="e">
        <f>VLOOKUP($AC276,デモテーブル[#All],2,FALSE)</f>
        <v>#N/A</v>
      </c>
      <c r="AE276" s="72"/>
      <c r="AF276" s="73"/>
      <c r="AG276" s="72"/>
      <c r="AH276" s="72"/>
      <c r="AI276" s="72"/>
      <c r="AJ276" s="72"/>
      <c r="AK276" s="72"/>
      <c r="AL276" s="72"/>
      <c r="AM276" s="72"/>
      <c r="AN276" s="72"/>
      <c r="AO276" s="72"/>
      <c r="AP276" s="64"/>
      <c r="AQ276" s="72"/>
      <c r="AR276" s="75"/>
      <c r="AS276" s="76" t="e">
        <v>#DIV/0!</v>
      </c>
      <c r="AT276" s="23"/>
      <c r="AU276" s="23"/>
      <c r="AV276" s="70" t="e">
        <f>VLOOKUP($AC276,デモテーブル[#All],3,FALSE)</f>
        <v>#N/A</v>
      </c>
      <c r="AW276" s="70" t="e">
        <f>VLOOKUP($AC276,デモテーブル[#All],4,FALSE)</f>
        <v>#N/A</v>
      </c>
      <c r="AX276" s="70" t="e">
        <f>VLOOKUP($AC276,デモテーブル[#All],5,FALSE)</f>
        <v>#N/A</v>
      </c>
      <c r="AY276" s="70" t="e">
        <f>VLOOKUP($AC276,デモテーブル[#All],6,FALSE)</f>
        <v>#N/A</v>
      </c>
      <c r="AZ276" s="70" t="e">
        <f>VLOOKUP($AC276,デモテーブル[#All],7,FALSE)</f>
        <v>#N/A</v>
      </c>
    </row>
    <row r="277" spans="2:52" x14ac:dyDescent="0.15">
      <c r="B277" s="19">
        <v>44661</v>
      </c>
      <c r="C277" s="151">
        <v>276</v>
      </c>
      <c r="D277" s="42" t="s">
        <v>146</v>
      </c>
      <c r="E277" s="70" t="s">
        <v>482</v>
      </c>
      <c r="H277" s="71" t="s">
        <v>536</v>
      </c>
      <c r="I277" s="71"/>
      <c r="J277" s="71"/>
      <c r="K277" s="71"/>
      <c r="L277" s="71"/>
      <c r="M277" s="71"/>
      <c r="N277" s="71"/>
      <c r="O277" s="71"/>
      <c r="Z277" s="13"/>
      <c r="AA277" s="13"/>
      <c r="AB277" s="72"/>
      <c r="AC277" s="77"/>
      <c r="AD277" s="72" t="e">
        <f>VLOOKUP($AC277,デモテーブル[#All],2,FALSE)</f>
        <v>#N/A</v>
      </c>
      <c r="AE277" s="72"/>
      <c r="AF277" s="73"/>
      <c r="AG277" s="72"/>
      <c r="AH277" s="72"/>
      <c r="AI277" s="72"/>
      <c r="AJ277" s="72"/>
      <c r="AK277" s="72"/>
      <c r="AL277" s="72"/>
      <c r="AM277" s="72"/>
      <c r="AN277" s="72"/>
      <c r="AO277" s="72"/>
      <c r="AP277" s="64"/>
      <c r="AQ277" s="72"/>
      <c r="AR277" s="75"/>
      <c r="AS277" s="76" t="e">
        <v>#DIV/0!</v>
      </c>
      <c r="AT277" s="23"/>
      <c r="AU277" s="23"/>
      <c r="AV277" s="70" t="e">
        <f>VLOOKUP($AC277,デモテーブル[#All],3,FALSE)</f>
        <v>#N/A</v>
      </c>
      <c r="AW277" s="70" t="e">
        <f>VLOOKUP($AC277,デモテーブル[#All],4,FALSE)</f>
        <v>#N/A</v>
      </c>
      <c r="AX277" s="70" t="e">
        <f>VLOOKUP($AC277,デモテーブル[#All],5,FALSE)</f>
        <v>#N/A</v>
      </c>
      <c r="AY277" s="70" t="e">
        <f>VLOOKUP($AC277,デモテーブル[#All],6,FALSE)</f>
        <v>#N/A</v>
      </c>
      <c r="AZ277" s="70" t="e">
        <f>VLOOKUP($AC277,デモテーブル[#All],7,FALSE)</f>
        <v>#N/A</v>
      </c>
    </row>
    <row r="278" spans="2:52" x14ac:dyDescent="0.15">
      <c r="B278" s="19">
        <v>44661</v>
      </c>
      <c r="C278" s="151">
        <v>277</v>
      </c>
      <c r="D278" s="42" t="s">
        <v>146</v>
      </c>
      <c r="E278" s="70" t="s">
        <v>482</v>
      </c>
      <c r="H278" s="71" t="s">
        <v>78</v>
      </c>
      <c r="I278" s="71"/>
      <c r="J278" s="71"/>
      <c r="K278" s="71"/>
      <c r="L278" s="71"/>
      <c r="M278" s="71"/>
      <c r="N278" s="71"/>
      <c r="O278" s="71"/>
      <c r="Z278" s="13"/>
      <c r="AA278" s="13"/>
      <c r="AB278" s="72"/>
      <c r="AC278" s="7" t="str">
        <f>IF(H279="","",TEXT(H279,"@"))</f>
        <v>2558</v>
      </c>
      <c r="AD278" s="72" t="str">
        <f>VLOOKUP($AC278,デモテーブル[#All],2,FALSE)</f>
        <v>ＭＡＸＩＳ米国株式（Ｓ＆Ｐ５００）上場投信</v>
      </c>
      <c r="AE278" s="72" t="s">
        <v>15</v>
      </c>
      <c r="AF278" s="73" t="e">
        <f>AP278/AJ278</f>
        <v>#VALUE!</v>
      </c>
      <c r="AG278" s="72"/>
      <c r="AH278" s="74" t="e">
        <f>(AP278-AR278)/AF278</f>
        <v>#VALUE!</v>
      </c>
      <c r="AI278" s="72"/>
      <c r="AJ278" s="80" t="s">
        <v>573</v>
      </c>
      <c r="AK278" s="72"/>
      <c r="AL278" s="72"/>
      <c r="AM278" s="72"/>
      <c r="AN278" s="72"/>
      <c r="AO278" s="72"/>
      <c r="AP278" s="64">
        <f>IF(H282="","",VALUE(LEFT(H282,FIND("円",H282)-1)))</f>
        <v>56940</v>
      </c>
      <c r="AQ278" s="72"/>
      <c r="AR278" s="75">
        <f>IF(H284="","",VALUE(LEFT(H284,FIND("円",H284)-1)))</f>
        <v>17848</v>
      </c>
      <c r="AS278" s="76">
        <f t="shared" ref="AS278" si="43">AR278/(AP278-AR278)</f>
        <v>0.45656400286503634</v>
      </c>
      <c r="AT278" s="23"/>
      <c r="AU278" s="23"/>
      <c r="AV278" s="70" t="str">
        <f>VLOOKUP($AC278,デモテーブル[#All],3,FALSE)</f>
        <v>1株式・投信等</v>
      </c>
      <c r="AW278" s="70" t="str">
        <f>VLOOKUP($AC278,デモテーブル[#All],4,FALSE)</f>
        <v>1株式</v>
      </c>
      <c r="AX278" s="70" t="str">
        <f>VLOOKUP($AC278,デモテーブル[#All],5,FALSE)</f>
        <v>指数</v>
      </c>
      <c r="AY278" s="70" t="str">
        <f>VLOOKUP($AC278,デモテーブル[#All],6,FALSE)</f>
        <v>SP500指数</v>
      </c>
      <c r="AZ278" s="70" t="str">
        <f>VLOOKUP($AC278,デモテーブル[#All],7,FALSE)</f>
        <v>01 日本円</v>
      </c>
    </row>
    <row r="279" spans="2:52" x14ac:dyDescent="0.15">
      <c r="B279" s="19">
        <v>44661</v>
      </c>
      <c r="C279" s="151">
        <v>278</v>
      </c>
      <c r="D279" s="42" t="s">
        <v>146</v>
      </c>
      <c r="E279" s="70" t="s">
        <v>482</v>
      </c>
      <c r="H279" s="71">
        <v>2558</v>
      </c>
      <c r="I279" s="71"/>
      <c r="J279" s="71"/>
      <c r="K279" s="71"/>
      <c r="L279" s="71"/>
      <c r="M279" s="71"/>
      <c r="N279" s="71"/>
      <c r="O279" s="71"/>
      <c r="Z279" s="13"/>
      <c r="AA279" s="13"/>
      <c r="AB279" s="72"/>
      <c r="AC279" s="77"/>
      <c r="AD279" s="72" t="e">
        <f>VLOOKUP($AC279,デモテーブル[#All],2,FALSE)</f>
        <v>#N/A</v>
      </c>
      <c r="AE279" s="72"/>
      <c r="AF279" s="73"/>
      <c r="AG279" s="72"/>
      <c r="AH279" s="72"/>
      <c r="AI279" s="72"/>
      <c r="AJ279" s="72"/>
      <c r="AK279" s="72"/>
      <c r="AL279" s="72"/>
      <c r="AM279" s="72"/>
      <c r="AN279" s="72"/>
      <c r="AO279" s="72"/>
      <c r="AP279" s="64"/>
      <c r="AQ279" s="72"/>
      <c r="AR279" s="75"/>
      <c r="AS279" s="76" t="e">
        <v>#DIV/0!</v>
      </c>
      <c r="AT279" s="23"/>
      <c r="AU279" s="23"/>
      <c r="AV279" s="70" t="e">
        <f>VLOOKUP($AC279,デモテーブル[#All],3,FALSE)</f>
        <v>#N/A</v>
      </c>
      <c r="AW279" s="70" t="e">
        <f>VLOOKUP($AC279,デモテーブル[#All],4,FALSE)</f>
        <v>#N/A</v>
      </c>
      <c r="AX279" s="70" t="e">
        <f>VLOOKUP($AC279,デモテーブル[#All],5,FALSE)</f>
        <v>#N/A</v>
      </c>
      <c r="AY279" s="70" t="e">
        <f>VLOOKUP($AC279,デモテーブル[#All],6,FALSE)</f>
        <v>#N/A</v>
      </c>
      <c r="AZ279" s="70" t="e">
        <f>VLOOKUP($AC279,デモテーブル[#All],7,FALSE)</f>
        <v>#N/A</v>
      </c>
    </row>
    <row r="280" spans="2:52" x14ac:dyDescent="0.15">
      <c r="B280" s="19">
        <v>44661</v>
      </c>
      <c r="C280" s="151">
        <v>279</v>
      </c>
      <c r="D280" s="42" t="s">
        <v>146</v>
      </c>
      <c r="E280" s="70" t="s">
        <v>482</v>
      </c>
      <c r="H280" s="71" t="s">
        <v>78</v>
      </c>
      <c r="I280" s="71"/>
      <c r="J280" s="71"/>
      <c r="K280" s="71"/>
      <c r="L280" s="71"/>
      <c r="M280" s="71"/>
      <c r="N280" s="71"/>
      <c r="O280" s="71"/>
      <c r="Z280" s="13"/>
      <c r="AA280" s="13"/>
      <c r="AB280" s="72"/>
      <c r="AC280" s="77"/>
      <c r="AD280" s="72" t="e">
        <f>VLOOKUP($AC280,デモテーブル[#All],2,FALSE)</f>
        <v>#N/A</v>
      </c>
      <c r="AE280" s="72"/>
      <c r="AF280" s="73"/>
      <c r="AG280" s="72"/>
      <c r="AH280" s="72"/>
      <c r="AI280" s="72"/>
      <c r="AJ280" s="72"/>
      <c r="AK280" s="72"/>
      <c r="AL280" s="72"/>
      <c r="AM280" s="72"/>
      <c r="AN280" s="72"/>
      <c r="AO280" s="72"/>
      <c r="AP280" s="64"/>
      <c r="AQ280" s="72"/>
      <c r="AR280" s="75"/>
      <c r="AS280" s="76" t="e">
        <v>#DIV/0!</v>
      </c>
      <c r="AT280" s="23"/>
      <c r="AU280" s="23"/>
      <c r="AV280" s="70" t="e">
        <f>VLOOKUP($AC280,デモテーブル[#All],3,FALSE)</f>
        <v>#N/A</v>
      </c>
      <c r="AW280" s="70" t="e">
        <f>VLOOKUP($AC280,デモテーブル[#All],4,FALSE)</f>
        <v>#N/A</v>
      </c>
      <c r="AX280" s="70" t="e">
        <f>VLOOKUP($AC280,デモテーブル[#All],5,FALSE)</f>
        <v>#N/A</v>
      </c>
      <c r="AY280" s="70" t="e">
        <f>VLOOKUP($AC280,デモテーブル[#All],6,FALSE)</f>
        <v>#N/A</v>
      </c>
      <c r="AZ280" s="70" t="e">
        <f>VLOOKUP($AC280,デモテーブル[#All],7,FALSE)</f>
        <v>#N/A</v>
      </c>
    </row>
    <row r="281" spans="2:52" x14ac:dyDescent="0.15">
      <c r="B281" s="19">
        <v>44661</v>
      </c>
      <c r="C281" s="151">
        <v>280</v>
      </c>
      <c r="D281" s="42" t="s">
        <v>146</v>
      </c>
      <c r="E281" s="70" t="s">
        <v>482</v>
      </c>
      <c r="H281" s="71" t="s">
        <v>352</v>
      </c>
      <c r="I281" s="71"/>
      <c r="J281" s="71"/>
      <c r="K281" s="71"/>
      <c r="L281" s="71"/>
      <c r="M281" s="71"/>
      <c r="N281" s="71"/>
      <c r="O281" s="71"/>
      <c r="Z281" s="13"/>
      <c r="AA281" s="13"/>
      <c r="AB281" s="72"/>
      <c r="AC281" s="77"/>
      <c r="AD281" s="72" t="e">
        <f>VLOOKUP($AC281,デモテーブル[#All],2,FALSE)</f>
        <v>#N/A</v>
      </c>
      <c r="AE281" s="72"/>
      <c r="AF281" s="73"/>
      <c r="AG281" s="72"/>
      <c r="AH281" s="72"/>
      <c r="AI281" s="72"/>
      <c r="AJ281" s="72"/>
      <c r="AK281" s="72"/>
      <c r="AL281" s="72"/>
      <c r="AM281" s="72"/>
      <c r="AN281" s="72"/>
      <c r="AO281" s="72"/>
      <c r="AP281" s="64"/>
      <c r="AQ281" s="72"/>
      <c r="AR281" s="75"/>
      <c r="AS281" s="76" t="e">
        <v>#DIV/0!</v>
      </c>
      <c r="AT281" s="23"/>
      <c r="AU281" s="23"/>
      <c r="AV281" s="70" t="e">
        <f>VLOOKUP($AC281,デモテーブル[#All],3,FALSE)</f>
        <v>#N/A</v>
      </c>
      <c r="AW281" s="70" t="e">
        <f>VLOOKUP($AC281,デモテーブル[#All],4,FALSE)</f>
        <v>#N/A</v>
      </c>
      <c r="AX281" s="70" t="e">
        <f>VLOOKUP($AC281,デモテーブル[#All],5,FALSE)</f>
        <v>#N/A</v>
      </c>
      <c r="AY281" s="70" t="e">
        <f>VLOOKUP($AC281,デモテーブル[#All],6,FALSE)</f>
        <v>#N/A</v>
      </c>
      <c r="AZ281" s="70" t="e">
        <f>VLOOKUP($AC281,デモテーブル[#All],7,FALSE)</f>
        <v>#N/A</v>
      </c>
    </row>
    <row r="282" spans="2:52" x14ac:dyDescent="0.15">
      <c r="B282" s="19">
        <v>44661</v>
      </c>
      <c r="C282" s="151">
        <v>281</v>
      </c>
      <c r="D282" s="42" t="s">
        <v>146</v>
      </c>
      <c r="E282" s="70" t="s">
        <v>482</v>
      </c>
      <c r="H282" s="71" t="s">
        <v>537</v>
      </c>
      <c r="I282" s="71"/>
      <c r="J282" s="71"/>
      <c r="K282" s="71"/>
      <c r="L282" s="71"/>
      <c r="M282" s="71"/>
      <c r="N282" s="71"/>
      <c r="O282" s="71"/>
      <c r="Z282" s="13"/>
      <c r="AA282" s="13"/>
      <c r="AB282" s="72"/>
      <c r="AC282" s="77"/>
      <c r="AD282" s="72" t="e">
        <f>VLOOKUP($AC282,デモテーブル[#All],2,FALSE)</f>
        <v>#N/A</v>
      </c>
      <c r="AE282" s="72"/>
      <c r="AF282" s="73"/>
      <c r="AG282" s="72"/>
      <c r="AH282" s="72"/>
      <c r="AI282" s="72"/>
      <c r="AJ282" s="72"/>
      <c r="AK282" s="72"/>
      <c r="AL282" s="72"/>
      <c r="AM282" s="72"/>
      <c r="AN282" s="72"/>
      <c r="AO282" s="72"/>
      <c r="AP282" s="64"/>
      <c r="AQ282" s="72"/>
      <c r="AR282" s="75"/>
      <c r="AS282" s="76" t="e">
        <v>#DIV/0!</v>
      </c>
      <c r="AT282" s="23"/>
      <c r="AU282" s="23"/>
      <c r="AV282" s="70" t="e">
        <f>VLOOKUP($AC282,デモテーブル[#All],3,FALSE)</f>
        <v>#N/A</v>
      </c>
      <c r="AW282" s="70" t="e">
        <f>VLOOKUP($AC282,デモテーブル[#All],4,FALSE)</f>
        <v>#N/A</v>
      </c>
      <c r="AX282" s="70" t="e">
        <f>VLOOKUP($AC282,デモテーブル[#All],5,FALSE)</f>
        <v>#N/A</v>
      </c>
      <c r="AY282" s="70" t="e">
        <f>VLOOKUP($AC282,デモテーブル[#All],6,FALSE)</f>
        <v>#N/A</v>
      </c>
      <c r="AZ282" s="70" t="e">
        <f>VLOOKUP($AC282,デモテーブル[#All],7,FALSE)</f>
        <v>#N/A</v>
      </c>
    </row>
    <row r="283" spans="2:52" x14ac:dyDescent="0.15">
      <c r="B283" s="19">
        <v>44661</v>
      </c>
      <c r="C283" s="151">
        <v>282</v>
      </c>
      <c r="D283" s="42" t="s">
        <v>146</v>
      </c>
      <c r="E283" s="70" t="s">
        <v>482</v>
      </c>
      <c r="H283" s="71" t="s">
        <v>353</v>
      </c>
      <c r="I283" s="71"/>
      <c r="J283" s="71"/>
      <c r="K283" s="71"/>
      <c r="L283" s="71"/>
      <c r="M283" s="71"/>
      <c r="N283" s="71"/>
      <c r="O283" s="71"/>
      <c r="Z283" s="13"/>
      <c r="AA283" s="13"/>
      <c r="AB283" s="72"/>
      <c r="AC283" s="77"/>
      <c r="AD283" s="72" t="e">
        <f>VLOOKUP($AC283,デモテーブル[#All],2,FALSE)</f>
        <v>#N/A</v>
      </c>
      <c r="AE283" s="72"/>
      <c r="AF283" s="73"/>
      <c r="AG283" s="72"/>
      <c r="AH283" s="72"/>
      <c r="AI283" s="72"/>
      <c r="AJ283" s="72"/>
      <c r="AK283" s="72"/>
      <c r="AL283" s="72"/>
      <c r="AM283" s="72"/>
      <c r="AN283" s="72"/>
      <c r="AO283" s="72"/>
      <c r="AP283" s="64"/>
      <c r="AQ283" s="72"/>
      <c r="AR283" s="75"/>
      <c r="AS283" s="76" t="e">
        <v>#DIV/0!</v>
      </c>
      <c r="AT283" s="23"/>
      <c r="AU283" s="23"/>
      <c r="AV283" s="70" t="e">
        <f>VLOOKUP($AC283,デモテーブル[#All],3,FALSE)</f>
        <v>#N/A</v>
      </c>
      <c r="AW283" s="70" t="e">
        <f>VLOOKUP($AC283,デモテーブル[#All],4,FALSE)</f>
        <v>#N/A</v>
      </c>
      <c r="AX283" s="70" t="e">
        <f>VLOOKUP($AC283,デモテーブル[#All],5,FALSE)</f>
        <v>#N/A</v>
      </c>
      <c r="AY283" s="70" t="e">
        <f>VLOOKUP($AC283,デモテーブル[#All],6,FALSE)</f>
        <v>#N/A</v>
      </c>
      <c r="AZ283" s="70" t="e">
        <f>VLOOKUP($AC283,デモテーブル[#All],7,FALSE)</f>
        <v>#N/A</v>
      </c>
    </row>
    <row r="284" spans="2:52" x14ac:dyDescent="0.15">
      <c r="B284" s="19">
        <v>44661</v>
      </c>
      <c r="C284" s="151">
        <v>283</v>
      </c>
      <c r="D284" s="42" t="s">
        <v>146</v>
      </c>
      <c r="E284" s="70" t="s">
        <v>482</v>
      </c>
      <c r="H284" s="71" t="s">
        <v>538</v>
      </c>
      <c r="I284" s="71"/>
      <c r="J284" s="71"/>
      <c r="K284" s="71"/>
      <c r="L284" s="71"/>
      <c r="M284" s="71"/>
      <c r="N284" s="71"/>
      <c r="O284" s="71"/>
      <c r="Z284" s="13"/>
      <c r="AA284" s="13"/>
      <c r="AB284" s="72"/>
      <c r="AC284" s="77"/>
      <c r="AD284" s="72" t="e">
        <f>VLOOKUP($AC284,デモテーブル[#All],2,FALSE)</f>
        <v>#N/A</v>
      </c>
      <c r="AE284" s="72"/>
      <c r="AF284" s="73"/>
      <c r="AG284" s="72"/>
      <c r="AH284" s="72"/>
      <c r="AI284" s="72"/>
      <c r="AJ284" s="72"/>
      <c r="AK284" s="72"/>
      <c r="AL284" s="72"/>
      <c r="AM284" s="72"/>
      <c r="AN284" s="72"/>
      <c r="AO284" s="72"/>
      <c r="AP284" s="64"/>
      <c r="AQ284" s="72"/>
      <c r="AR284" s="75"/>
      <c r="AS284" s="76" t="e">
        <v>#DIV/0!</v>
      </c>
      <c r="AT284" s="23"/>
      <c r="AU284" s="23"/>
      <c r="AV284" s="70" t="e">
        <f>VLOOKUP($AC284,デモテーブル[#All],3,FALSE)</f>
        <v>#N/A</v>
      </c>
      <c r="AW284" s="70" t="e">
        <f>VLOOKUP($AC284,デモテーブル[#All],4,FALSE)</f>
        <v>#N/A</v>
      </c>
      <c r="AX284" s="70" t="e">
        <f>VLOOKUP($AC284,デモテーブル[#All],5,FALSE)</f>
        <v>#N/A</v>
      </c>
      <c r="AY284" s="70" t="e">
        <f>VLOOKUP($AC284,デモテーブル[#All],6,FALSE)</f>
        <v>#N/A</v>
      </c>
      <c r="AZ284" s="70" t="e">
        <f>VLOOKUP($AC284,デモテーブル[#All],7,FALSE)</f>
        <v>#N/A</v>
      </c>
    </row>
    <row r="285" spans="2:52" x14ac:dyDescent="0.15">
      <c r="B285" s="19">
        <v>44661</v>
      </c>
      <c r="C285" s="151">
        <v>284</v>
      </c>
      <c r="D285" s="42" t="s">
        <v>146</v>
      </c>
      <c r="E285" s="70" t="s">
        <v>482</v>
      </c>
      <c r="H285" s="71" t="s">
        <v>79</v>
      </c>
      <c r="I285" s="71"/>
      <c r="J285" s="71"/>
      <c r="K285" s="71"/>
      <c r="L285" s="71"/>
      <c r="M285" s="71"/>
      <c r="N285" s="71"/>
      <c r="O285" s="71"/>
      <c r="Z285" s="13"/>
      <c r="AA285" s="13"/>
      <c r="AB285" s="72"/>
      <c r="AC285" s="7" t="str">
        <f>IF(H286="","",TEXT(H286,"@"))</f>
        <v>2559</v>
      </c>
      <c r="AD285" s="72" t="str">
        <f>VLOOKUP($AC285,デモテーブル[#All],2,FALSE)</f>
        <v>ＭＡＸＩＳ全世界株式（オール・カントリー）上場投信</v>
      </c>
      <c r="AE285" s="72" t="s">
        <v>15</v>
      </c>
      <c r="AF285" s="73" t="e">
        <f>AP285/AJ285</f>
        <v>#VALUE!</v>
      </c>
      <c r="AG285" s="72"/>
      <c r="AH285" s="74" t="e">
        <f>(AP285-AR285)/AF285</f>
        <v>#VALUE!</v>
      </c>
      <c r="AI285" s="72"/>
      <c r="AJ285" s="80" t="s">
        <v>573</v>
      </c>
      <c r="AK285" s="72"/>
      <c r="AL285" s="72"/>
      <c r="AM285" s="72"/>
      <c r="AN285" s="72"/>
      <c r="AO285" s="72"/>
      <c r="AP285" s="64">
        <f>IF(H289="","",VALUE(LEFT(H289,FIND("円",H289)-1)))</f>
        <v>26160</v>
      </c>
      <c r="AQ285" s="72"/>
      <c r="AR285" s="75">
        <f>IF(H291="","",VALUE(LEFT(H291,FIND("円",H291)-1)))</f>
        <v>10800</v>
      </c>
      <c r="AS285" s="76">
        <f t="shared" ref="AS285" si="44">AR285/(AP285-AR285)</f>
        <v>0.703125</v>
      </c>
      <c r="AT285" s="23"/>
      <c r="AU285" s="23"/>
      <c r="AV285" s="70" t="str">
        <f>VLOOKUP($AC285,デモテーブル[#All],3,FALSE)</f>
        <v>1株式・投信等</v>
      </c>
      <c r="AW285" s="70" t="str">
        <f>VLOOKUP($AC285,デモテーブル[#All],4,FALSE)</f>
        <v>1株式</v>
      </c>
      <c r="AX285" s="70" t="str">
        <f>VLOOKUP($AC285,デモテーブル[#All],5,FALSE)</f>
        <v>指数</v>
      </c>
      <c r="AY285" s="70" t="str">
        <f>VLOOKUP($AC285,デモテーブル[#All],6,FALSE)</f>
        <v>全世界指数</v>
      </c>
      <c r="AZ285" s="70" t="str">
        <f>VLOOKUP($AC285,デモテーブル[#All],7,FALSE)</f>
        <v>01 日本円</v>
      </c>
    </row>
    <row r="286" spans="2:52" x14ac:dyDescent="0.15">
      <c r="B286" s="19">
        <v>44661</v>
      </c>
      <c r="C286" s="151">
        <v>285</v>
      </c>
      <c r="D286" s="42" t="s">
        <v>146</v>
      </c>
      <c r="E286" s="70" t="s">
        <v>482</v>
      </c>
      <c r="H286" s="71">
        <v>2559</v>
      </c>
      <c r="I286" s="71"/>
      <c r="J286" s="71"/>
      <c r="K286" s="71"/>
      <c r="L286" s="71"/>
      <c r="M286" s="71"/>
      <c r="N286" s="71"/>
      <c r="O286" s="71"/>
      <c r="Z286" s="13"/>
      <c r="AA286" s="13"/>
      <c r="AB286" s="72"/>
      <c r="AC286" s="77"/>
      <c r="AD286" s="72" t="e">
        <f>VLOOKUP($AC286,デモテーブル[#All],2,FALSE)</f>
        <v>#N/A</v>
      </c>
      <c r="AE286" s="72"/>
      <c r="AF286" s="73"/>
      <c r="AG286" s="72"/>
      <c r="AH286" s="72"/>
      <c r="AI286" s="72"/>
      <c r="AJ286" s="72"/>
      <c r="AK286" s="72"/>
      <c r="AL286" s="72"/>
      <c r="AM286" s="72"/>
      <c r="AN286" s="72"/>
      <c r="AO286" s="72"/>
      <c r="AP286" s="64"/>
      <c r="AQ286" s="72"/>
      <c r="AR286" s="75"/>
      <c r="AS286" s="76" t="e">
        <v>#DIV/0!</v>
      </c>
      <c r="AT286" s="23"/>
      <c r="AU286" s="23"/>
      <c r="AV286" s="70" t="e">
        <f>VLOOKUP($AC286,デモテーブル[#All],3,FALSE)</f>
        <v>#N/A</v>
      </c>
      <c r="AW286" s="70" t="e">
        <f>VLOOKUP($AC286,デモテーブル[#All],4,FALSE)</f>
        <v>#N/A</v>
      </c>
      <c r="AX286" s="70" t="e">
        <f>VLOOKUP($AC286,デモテーブル[#All],5,FALSE)</f>
        <v>#N/A</v>
      </c>
      <c r="AY286" s="70" t="e">
        <f>VLOOKUP($AC286,デモテーブル[#All],6,FALSE)</f>
        <v>#N/A</v>
      </c>
      <c r="AZ286" s="70" t="e">
        <f>VLOOKUP($AC286,デモテーブル[#All],7,FALSE)</f>
        <v>#N/A</v>
      </c>
    </row>
    <row r="287" spans="2:52" x14ac:dyDescent="0.15">
      <c r="B287" s="19">
        <v>44661</v>
      </c>
      <c r="C287" s="151">
        <v>286</v>
      </c>
      <c r="D287" s="42" t="s">
        <v>146</v>
      </c>
      <c r="E287" s="70" t="s">
        <v>482</v>
      </c>
      <c r="H287" s="71" t="s">
        <v>79</v>
      </c>
      <c r="I287" s="71"/>
      <c r="J287" s="71"/>
      <c r="K287" s="71"/>
      <c r="L287" s="71"/>
      <c r="M287" s="71"/>
      <c r="N287" s="71"/>
      <c r="O287" s="71"/>
      <c r="Z287" s="13"/>
      <c r="AA287" s="13"/>
      <c r="AB287" s="72"/>
      <c r="AC287" s="77"/>
      <c r="AD287" s="72" t="e">
        <f>VLOOKUP($AC287,デモテーブル[#All],2,FALSE)</f>
        <v>#N/A</v>
      </c>
      <c r="AE287" s="72"/>
      <c r="AF287" s="73"/>
      <c r="AG287" s="72"/>
      <c r="AH287" s="72"/>
      <c r="AI287" s="72"/>
      <c r="AJ287" s="72"/>
      <c r="AK287" s="72"/>
      <c r="AL287" s="72"/>
      <c r="AM287" s="72"/>
      <c r="AN287" s="72"/>
      <c r="AO287" s="72"/>
      <c r="AP287" s="64"/>
      <c r="AQ287" s="72"/>
      <c r="AR287" s="75"/>
      <c r="AS287" s="76" t="e">
        <v>#DIV/0!</v>
      </c>
      <c r="AT287" s="23"/>
      <c r="AU287" s="23"/>
      <c r="AV287" s="70" t="e">
        <f>VLOOKUP($AC287,デモテーブル[#All],3,FALSE)</f>
        <v>#N/A</v>
      </c>
      <c r="AW287" s="70" t="e">
        <f>VLOOKUP($AC287,デモテーブル[#All],4,FALSE)</f>
        <v>#N/A</v>
      </c>
      <c r="AX287" s="70" t="e">
        <f>VLOOKUP($AC287,デモテーブル[#All],5,FALSE)</f>
        <v>#N/A</v>
      </c>
      <c r="AY287" s="70" t="e">
        <f>VLOOKUP($AC287,デモテーブル[#All],6,FALSE)</f>
        <v>#N/A</v>
      </c>
      <c r="AZ287" s="70" t="e">
        <f>VLOOKUP($AC287,デモテーブル[#All],7,FALSE)</f>
        <v>#N/A</v>
      </c>
    </row>
    <row r="288" spans="2:52" x14ac:dyDescent="0.15">
      <c r="B288" s="19">
        <v>44661</v>
      </c>
      <c r="C288" s="151">
        <v>287</v>
      </c>
      <c r="D288" s="42" t="s">
        <v>146</v>
      </c>
      <c r="E288" s="70" t="s">
        <v>482</v>
      </c>
      <c r="H288" s="71" t="s">
        <v>352</v>
      </c>
      <c r="I288" s="71"/>
      <c r="J288" s="71"/>
      <c r="K288" s="71"/>
      <c r="L288" s="71"/>
      <c r="M288" s="71"/>
      <c r="N288" s="71"/>
      <c r="O288" s="71"/>
      <c r="Z288" s="13"/>
      <c r="AA288" s="13"/>
      <c r="AB288" s="72"/>
      <c r="AC288" s="77"/>
      <c r="AD288" s="72" t="e">
        <f>VLOOKUP($AC288,デモテーブル[#All],2,FALSE)</f>
        <v>#N/A</v>
      </c>
      <c r="AE288" s="72"/>
      <c r="AF288" s="73"/>
      <c r="AG288" s="72"/>
      <c r="AH288" s="72"/>
      <c r="AI288" s="72"/>
      <c r="AJ288" s="72"/>
      <c r="AK288" s="72"/>
      <c r="AL288" s="72"/>
      <c r="AM288" s="72"/>
      <c r="AN288" s="72"/>
      <c r="AO288" s="72"/>
      <c r="AP288" s="64"/>
      <c r="AQ288" s="72"/>
      <c r="AR288" s="75"/>
      <c r="AS288" s="76" t="e">
        <v>#DIV/0!</v>
      </c>
      <c r="AT288" s="23"/>
      <c r="AU288" s="23"/>
      <c r="AV288" s="70" t="e">
        <f>VLOOKUP($AC288,デモテーブル[#All],3,FALSE)</f>
        <v>#N/A</v>
      </c>
      <c r="AW288" s="70" t="e">
        <f>VLOOKUP($AC288,デモテーブル[#All],4,FALSE)</f>
        <v>#N/A</v>
      </c>
      <c r="AX288" s="70" t="e">
        <f>VLOOKUP($AC288,デモテーブル[#All],5,FALSE)</f>
        <v>#N/A</v>
      </c>
      <c r="AY288" s="70" t="e">
        <f>VLOOKUP($AC288,デモテーブル[#All],6,FALSE)</f>
        <v>#N/A</v>
      </c>
      <c r="AZ288" s="70" t="e">
        <f>VLOOKUP($AC288,デモテーブル[#All],7,FALSE)</f>
        <v>#N/A</v>
      </c>
    </row>
    <row r="289" spans="2:52" x14ac:dyDescent="0.15">
      <c r="B289" s="19">
        <v>44661</v>
      </c>
      <c r="C289" s="151">
        <v>288</v>
      </c>
      <c r="D289" s="42" t="s">
        <v>146</v>
      </c>
      <c r="E289" s="70" t="s">
        <v>482</v>
      </c>
      <c r="H289" s="71" t="s">
        <v>539</v>
      </c>
      <c r="I289" s="71"/>
      <c r="J289" s="71"/>
      <c r="K289" s="71"/>
      <c r="L289" s="71"/>
      <c r="M289" s="71"/>
      <c r="N289" s="71"/>
      <c r="O289" s="71"/>
      <c r="Z289" s="13"/>
      <c r="AA289" s="13"/>
      <c r="AB289" s="72"/>
      <c r="AC289" s="77"/>
      <c r="AD289" s="72" t="e">
        <f>VLOOKUP($AC289,デモテーブル[#All],2,FALSE)</f>
        <v>#N/A</v>
      </c>
      <c r="AE289" s="72"/>
      <c r="AF289" s="73"/>
      <c r="AG289" s="72"/>
      <c r="AH289" s="72"/>
      <c r="AI289" s="72"/>
      <c r="AJ289" s="72"/>
      <c r="AK289" s="72"/>
      <c r="AL289" s="72"/>
      <c r="AM289" s="72"/>
      <c r="AN289" s="72"/>
      <c r="AO289" s="72"/>
      <c r="AP289" s="64"/>
      <c r="AQ289" s="72"/>
      <c r="AR289" s="75"/>
      <c r="AS289" s="76" t="e">
        <v>#DIV/0!</v>
      </c>
      <c r="AT289" s="23"/>
      <c r="AU289" s="23"/>
      <c r="AV289" s="70" t="e">
        <f>VLOOKUP($AC289,デモテーブル[#All],3,FALSE)</f>
        <v>#N/A</v>
      </c>
      <c r="AW289" s="70" t="e">
        <f>VLOOKUP($AC289,デモテーブル[#All],4,FALSE)</f>
        <v>#N/A</v>
      </c>
      <c r="AX289" s="70" t="e">
        <f>VLOOKUP($AC289,デモテーブル[#All],5,FALSE)</f>
        <v>#N/A</v>
      </c>
      <c r="AY289" s="70" t="e">
        <f>VLOOKUP($AC289,デモテーブル[#All],6,FALSE)</f>
        <v>#N/A</v>
      </c>
      <c r="AZ289" s="70" t="e">
        <f>VLOOKUP($AC289,デモテーブル[#All],7,FALSE)</f>
        <v>#N/A</v>
      </c>
    </row>
    <row r="290" spans="2:52" x14ac:dyDescent="0.15">
      <c r="B290" s="19">
        <v>44661</v>
      </c>
      <c r="C290" s="151">
        <v>289</v>
      </c>
      <c r="D290" s="42" t="s">
        <v>146</v>
      </c>
      <c r="E290" s="70" t="s">
        <v>482</v>
      </c>
      <c r="H290" s="71" t="s">
        <v>353</v>
      </c>
      <c r="I290" s="71"/>
      <c r="J290" s="71"/>
      <c r="K290" s="71"/>
      <c r="L290" s="71"/>
      <c r="M290" s="71"/>
      <c r="N290" s="71"/>
      <c r="O290" s="71"/>
      <c r="Z290" s="13"/>
      <c r="AA290" s="13"/>
      <c r="AB290" s="72"/>
      <c r="AC290" s="77"/>
      <c r="AD290" s="72" t="e">
        <f>VLOOKUP($AC290,デモテーブル[#All],2,FALSE)</f>
        <v>#N/A</v>
      </c>
      <c r="AE290" s="72"/>
      <c r="AF290" s="73"/>
      <c r="AG290" s="72"/>
      <c r="AH290" s="72"/>
      <c r="AI290" s="72"/>
      <c r="AJ290" s="72"/>
      <c r="AK290" s="72"/>
      <c r="AL290" s="72"/>
      <c r="AM290" s="72"/>
      <c r="AN290" s="72"/>
      <c r="AO290" s="72"/>
      <c r="AP290" s="64"/>
      <c r="AQ290" s="72"/>
      <c r="AR290" s="75"/>
      <c r="AS290" s="76" t="e">
        <v>#DIV/0!</v>
      </c>
      <c r="AT290" s="23"/>
      <c r="AU290" s="23"/>
      <c r="AV290" s="70" t="e">
        <f>VLOOKUP($AC290,デモテーブル[#All],3,FALSE)</f>
        <v>#N/A</v>
      </c>
      <c r="AW290" s="70" t="e">
        <f>VLOOKUP($AC290,デモテーブル[#All],4,FALSE)</f>
        <v>#N/A</v>
      </c>
      <c r="AX290" s="70" t="e">
        <f>VLOOKUP($AC290,デモテーブル[#All],5,FALSE)</f>
        <v>#N/A</v>
      </c>
      <c r="AY290" s="70" t="e">
        <f>VLOOKUP($AC290,デモテーブル[#All],6,FALSE)</f>
        <v>#N/A</v>
      </c>
      <c r="AZ290" s="70" t="e">
        <f>VLOOKUP($AC290,デモテーブル[#All],7,FALSE)</f>
        <v>#N/A</v>
      </c>
    </row>
    <row r="291" spans="2:52" x14ac:dyDescent="0.15">
      <c r="B291" s="19">
        <v>44661</v>
      </c>
      <c r="C291" s="151">
        <v>290</v>
      </c>
      <c r="D291" s="42" t="s">
        <v>146</v>
      </c>
      <c r="E291" s="70" t="s">
        <v>482</v>
      </c>
      <c r="H291" s="71" t="s">
        <v>540</v>
      </c>
      <c r="I291" s="71"/>
      <c r="J291" s="71"/>
      <c r="K291" s="71"/>
      <c r="L291" s="71"/>
      <c r="M291" s="71"/>
      <c r="N291" s="71"/>
      <c r="O291" s="71"/>
      <c r="Z291" s="13"/>
      <c r="AA291" s="13"/>
      <c r="AB291" s="72"/>
      <c r="AC291" s="77"/>
      <c r="AD291" s="72" t="e">
        <f>VLOOKUP($AC291,デモテーブル[#All],2,FALSE)</f>
        <v>#N/A</v>
      </c>
      <c r="AE291" s="72"/>
      <c r="AF291" s="73"/>
      <c r="AG291" s="72"/>
      <c r="AH291" s="72"/>
      <c r="AI291" s="72"/>
      <c r="AJ291" s="72"/>
      <c r="AK291" s="72"/>
      <c r="AL291" s="72"/>
      <c r="AM291" s="72"/>
      <c r="AN291" s="72"/>
      <c r="AO291" s="72"/>
      <c r="AP291" s="64"/>
      <c r="AQ291" s="72"/>
      <c r="AR291" s="75"/>
      <c r="AS291" s="76" t="e">
        <v>#DIV/0!</v>
      </c>
      <c r="AT291" s="23"/>
      <c r="AU291" s="23"/>
      <c r="AV291" s="70" t="e">
        <f>VLOOKUP($AC291,デモテーブル[#All],3,FALSE)</f>
        <v>#N/A</v>
      </c>
      <c r="AW291" s="70" t="e">
        <f>VLOOKUP($AC291,デモテーブル[#All],4,FALSE)</f>
        <v>#N/A</v>
      </c>
      <c r="AX291" s="70" t="e">
        <f>VLOOKUP($AC291,デモテーブル[#All],5,FALSE)</f>
        <v>#N/A</v>
      </c>
      <c r="AY291" s="70" t="e">
        <f>VLOOKUP($AC291,デモテーブル[#All],6,FALSE)</f>
        <v>#N/A</v>
      </c>
      <c r="AZ291" s="70" t="e">
        <f>VLOOKUP($AC291,デモテーブル[#All],7,FALSE)</f>
        <v>#N/A</v>
      </c>
    </row>
    <row r="292" spans="2:52" x14ac:dyDescent="0.15">
      <c r="B292" s="19">
        <v>44661</v>
      </c>
      <c r="C292" s="151">
        <v>291</v>
      </c>
      <c r="D292" s="42" t="s">
        <v>146</v>
      </c>
      <c r="E292" s="70" t="s">
        <v>482</v>
      </c>
      <c r="H292" s="71" t="s">
        <v>502</v>
      </c>
      <c r="I292" s="71"/>
      <c r="J292" s="71"/>
      <c r="K292" s="71"/>
      <c r="L292" s="71"/>
      <c r="M292" s="71"/>
      <c r="N292" s="71"/>
      <c r="O292" s="71"/>
      <c r="Z292" s="13"/>
      <c r="AA292" s="13"/>
      <c r="AB292" s="72"/>
      <c r="AC292" s="7" t="str">
        <f>IF(H293="","",TEXT(H293,"@"))</f>
        <v>2621</v>
      </c>
      <c r="AD292" s="72" t="str">
        <f>VLOOKUP($AC292,デモテーブル[#All],2,FALSE)</f>
        <v>ｉＳ米国債二十ヘジ</v>
      </c>
      <c r="AE292" s="72" t="s">
        <v>15</v>
      </c>
      <c r="AF292" s="73" t="e">
        <f>AP292/AJ292</f>
        <v>#VALUE!</v>
      </c>
      <c r="AG292" s="72"/>
      <c r="AH292" s="74" t="e">
        <f>(AP292-AR292)/AF292</f>
        <v>#VALUE!</v>
      </c>
      <c r="AI292" s="72"/>
      <c r="AJ292" s="80" t="s">
        <v>573</v>
      </c>
      <c r="AK292" s="72"/>
      <c r="AL292" s="72"/>
      <c r="AM292" s="72"/>
      <c r="AN292" s="72"/>
      <c r="AO292" s="72"/>
      <c r="AP292" s="64">
        <f>IF(H296="","",VALUE(LEFT(H296,FIND("円",H296)-1)))</f>
        <v>39330</v>
      </c>
      <c r="AQ292" s="72"/>
      <c r="AR292" s="75">
        <f>IF(H298="","",VALUE(LEFT(H298,FIND("円",H298)-1)))</f>
        <v>-798</v>
      </c>
      <c r="AS292" s="76">
        <f t="shared" ref="AS292" si="45">AR292/(AP292-AR292)</f>
        <v>-1.9886363636363636E-2</v>
      </c>
      <c r="AT292" s="23"/>
      <c r="AU292" s="23"/>
      <c r="AV292" s="70" t="str">
        <f>VLOOKUP($AC292,デモテーブル[#All],3,FALSE)</f>
        <v>2現金・米国債など</v>
      </c>
      <c r="AW292" s="70" t="str">
        <f>VLOOKUP($AC292,デモテーブル[#All],4,FALSE)</f>
        <v>2米国債など</v>
      </c>
      <c r="AX292" s="70" t="str">
        <f>VLOOKUP($AC292,デモテーブル[#All],5,FALSE)</f>
        <v>債券</v>
      </c>
      <c r="AY292" s="70" t="str">
        <f>VLOOKUP($AC292,デモテーブル[#All],6,FALSE)</f>
        <v>米国債</v>
      </c>
      <c r="AZ292" s="70" t="str">
        <f>VLOOKUP($AC292,デモテーブル[#All],7,FALSE)</f>
        <v>01 日本円</v>
      </c>
    </row>
    <row r="293" spans="2:52" x14ac:dyDescent="0.15">
      <c r="B293" s="19">
        <v>44661</v>
      </c>
      <c r="C293" s="151">
        <v>292</v>
      </c>
      <c r="D293" s="42" t="s">
        <v>146</v>
      </c>
      <c r="E293" s="70" t="s">
        <v>482</v>
      </c>
      <c r="H293" s="71">
        <v>2621</v>
      </c>
      <c r="I293" s="71"/>
      <c r="J293" s="71"/>
      <c r="K293" s="71"/>
      <c r="L293" s="71"/>
      <c r="M293" s="71"/>
      <c r="N293" s="71"/>
      <c r="O293" s="71"/>
      <c r="Z293" s="13"/>
      <c r="AA293" s="13"/>
      <c r="AB293" s="72"/>
      <c r="AC293" s="77"/>
      <c r="AD293" s="72" t="e">
        <f>VLOOKUP($AC293,デモテーブル[#All],2,FALSE)</f>
        <v>#N/A</v>
      </c>
      <c r="AE293" s="72"/>
      <c r="AF293" s="73"/>
      <c r="AG293" s="72"/>
      <c r="AH293" s="72"/>
      <c r="AI293" s="72"/>
      <c r="AJ293" s="72"/>
      <c r="AK293" s="72"/>
      <c r="AL293" s="72"/>
      <c r="AM293" s="72"/>
      <c r="AN293" s="72"/>
      <c r="AO293" s="72"/>
      <c r="AP293" s="64"/>
      <c r="AQ293" s="72"/>
      <c r="AR293" s="75"/>
      <c r="AS293" s="76" t="e">
        <v>#DIV/0!</v>
      </c>
      <c r="AT293" s="23"/>
      <c r="AU293" s="23"/>
      <c r="AV293" s="70" t="e">
        <f>VLOOKUP($AC293,デモテーブル[#All],3,FALSE)</f>
        <v>#N/A</v>
      </c>
      <c r="AW293" s="70" t="e">
        <f>VLOOKUP($AC293,デモテーブル[#All],4,FALSE)</f>
        <v>#N/A</v>
      </c>
      <c r="AX293" s="70" t="e">
        <f>VLOOKUP($AC293,デモテーブル[#All],5,FALSE)</f>
        <v>#N/A</v>
      </c>
      <c r="AY293" s="70" t="e">
        <f>VLOOKUP($AC293,デモテーブル[#All],6,FALSE)</f>
        <v>#N/A</v>
      </c>
      <c r="AZ293" s="70" t="e">
        <f>VLOOKUP($AC293,デモテーブル[#All],7,FALSE)</f>
        <v>#N/A</v>
      </c>
    </row>
    <row r="294" spans="2:52" x14ac:dyDescent="0.15">
      <c r="B294" s="19">
        <v>44661</v>
      </c>
      <c r="C294" s="151">
        <v>293</v>
      </c>
      <c r="D294" s="42" t="s">
        <v>146</v>
      </c>
      <c r="E294" s="70" t="s">
        <v>482</v>
      </c>
      <c r="H294" s="71" t="s">
        <v>502</v>
      </c>
      <c r="I294" s="71"/>
      <c r="J294" s="71"/>
      <c r="K294" s="71"/>
      <c r="L294" s="71"/>
      <c r="M294" s="71"/>
      <c r="N294" s="71"/>
      <c r="O294" s="71"/>
      <c r="Z294" s="13"/>
      <c r="AA294" s="13"/>
      <c r="AB294" s="72"/>
      <c r="AC294" s="77"/>
      <c r="AD294" s="72" t="e">
        <f>VLOOKUP($AC294,デモテーブル[#All],2,FALSE)</f>
        <v>#N/A</v>
      </c>
      <c r="AE294" s="72"/>
      <c r="AF294" s="73"/>
      <c r="AG294" s="72"/>
      <c r="AH294" s="72"/>
      <c r="AI294" s="72"/>
      <c r="AJ294" s="72"/>
      <c r="AK294" s="72"/>
      <c r="AL294" s="72"/>
      <c r="AM294" s="72"/>
      <c r="AN294" s="72"/>
      <c r="AO294" s="72"/>
      <c r="AP294" s="64"/>
      <c r="AQ294" s="72"/>
      <c r="AR294" s="75"/>
      <c r="AS294" s="76" t="e">
        <v>#DIV/0!</v>
      </c>
      <c r="AT294" s="23"/>
      <c r="AU294" s="23"/>
      <c r="AV294" s="70" t="e">
        <f>VLOOKUP($AC294,デモテーブル[#All],3,FALSE)</f>
        <v>#N/A</v>
      </c>
      <c r="AW294" s="70" t="e">
        <f>VLOOKUP($AC294,デモテーブル[#All],4,FALSE)</f>
        <v>#N/A</v>
      </c>
      <c r="AX294" s="70" t="e">
        <f>VLOOKUP($AC294,デモテーブル[#All],5,FALSE)</f>
        <v>#N/A</v>
      </c>
      <c r="AY294" s="70" t="e">
        <f>VLOOKUP($AC294,デモテーブル[#All],6,FALSE)</f>
        <v>#N/A</v>
      </c>
      <c r="AZ294" s="70" t="e">
        <f>VLOOKUP($AC294,デモテーブル[#All],7,FALSE)</f>
        <v>#N/A</v>
      </c>
    </row>
    <row r="295" spans="2:52" x14ac:dyDescent="0.15">
      <c r="B295" s="19">
        <v>44661</v>
      </c>
      <c r="C295" s="151">
        <v>294</v>
      </c>
      <c r="D295" s="42" t="s">
        <v>146</v>
      </c>
      <c r="E295" s="70" t="s">
        <v>482</v>
      </c>
      <c r="H295" s="71" t="s">
        <v>352</v>
      </c>
      <c r="I295" s="71"/>
      <c r="J295" s="71"/>
      <c r="K295" s="71"/>
      <c r="L295" s="71"/>
      <c r="M295" s="71"/>
      <c r="N295" s="71"/>
      <c r="O295" s="71"/>
      <c r="Z295" s="13"/>
      <c r="AA295" s="13"/>
      <c r="AB295" s="72"/>
      <c r="AC295" s="77"/>
      <c r="AD295" s="72" t="e">
        <f>VLOOKUP($AC295,デモテーブル[#All],2,FALSE)</f>
        <v>#N/A</v>
      </c>
      <c r="AE295" s="72"/>
      <c r="AF295" s="73"/>
      <c r="AG295" s="72"/>
      <c r="AH295" s="72"/>
      <c r="AI295" s="72"/>
      <c r="AJ295" s="72"/>
      <c r="AK295" s="72"/>
      <c r="AL295" s="72"/>
      <c r="AM295" s="72"/>
      <c r="AN295" s="72"/>
      <c r="AO295" s="72"/>
      <c r="AP295" s="64"/>
      <c r="AQ295" s="72"/>
      <c r="AR295" s="75"/>
      <c r="AS295" s="76" t="e">
        <v>#DIV/0!</v>
      </c>
      <c r="AT295" s="23"/>
      <c r="AU295" s="23"/>
      <c r="AV295" s="70" t="e">
        <f>VLOOKUP($AC295,デモテーブル[#All],3,FALSE)</f>
        <v>#N/A</v>
      </c>
      <c r="AW295" s="70" t="e">
        <f>VLOOKUP($AC295,デモテーブル[#All],4,FALSE)</f>
        <v>#N/A</v>
      </c>
      <c r="AX295" s="70" t="e">
        <f>VLOOKUP($AC295,デモテーブル[#All],5,FALSE)</f>
        <v>#N/A</v>
      </c>
      <c r="AY295" s="70" t="e">
        <f>VLOOKUP($AC295,デモテーブル[#All],6,FALSE)</f>
        <v>#N/A</v>
      </c>
      <c r="AZ295" s="70" t="e">
        <f>VLOOKUP($AC295,デモテーブル[#All],7,FALSE)</f>
        <v>#N/A</v>
      </c>
    </row>
    <row r="296" spans="2:52" x14ac:dyDescent="0.15">
      <c r="B296" s="19">
        <v>44661</v>
      </c>
      <c r="C296" s="151">
        <v>295</v>
      </c>
      <c r="D296" s="42" t="s">
        <v>146</v>
      </c>
      <c r="E296" s="70" t="s">
        <v>482</v>
      </c>
      <c r="H296" s="71" t="s">
        <v>541</v>
      </c>
      <c r="I296" s="71"/>
      <c r="J296" s="71"/>
      <c r="K296" s="71"/>
      <c r="L296" s="71"/>
      <c r="M296" s="71"/>
      <c r="N296" s="71"/>
      <c r="O296" s="71"/>
      <c r="Z296" s="13"/>
      <c r="AA296" s="13"/>
      <c r="AB296" s="72"/>
      <c r="AC296" s="77"/>
      <c r="AD296" s="72" t="e">
        <f>VLOOKUP($AC296,デモテーブル[#All],2,FALSE)</f>
        <v>#N/A</v>
      </c>
      <c r="AE296" s="72"/>
      <c r="AF296" s="73"/>
      <c r="AG296" s="72"/>
      <c r="AH296" s="72"/>
      <c r="AI296" s="72"/>
      <c r="AJ296" s="72"/>
      <c r="AK296" s="72"/>
      <c r="AL296" s="72"/>
      <c r="AM296" s="72"/>
      <c r="AN296" s="72"/>
      <c r="AO296" s="72"/>
      <c r="AP296" s="64"/>
      <c r="AQ296" s="72"/>
      <c r="AR296" s="75"/>
      <c r="AS296" s="76" t="e">
        <v>#DIV/0!</v>
      </c>
      <c r="AT296" s="23"/>
      <c r="AU296" s="23"/>
      <c r="AV296" s="70" t="e">
        <f>VLOOKUP($AC296,デモテーブル[#All],3,FALSE)</f>
        <v>#N/A</v>
      </c>
      <c r="AW296" s="70" t="e">
        <f>VLOOKUP($AC296,デモテーブル[#All],4,FALSE)</f>
        <v>#N/A</v>
      </c>
      <c r="AX296" s="70" t="e">
        <f>VLOOKUP($AC296,デモテーブル[#All],5,FALSE)</f>
        <v>#N/A</v>
      </c>
      <c r="AY296" s="70" t="e">
        <f>VLOOKUP($AC296,デモテーブル[#All],6,FALSE)</f>
        <v>#N/A</v>
      </c>
      <c r="AZ296" s="70" t="e">
        <f>VLOOKUP($AC296,デモテーブル[#All],7,FALSE)</f>
        <v>#N/A</v>
      </c>
    </row>
    <row r="297" spans="2:52" x14ac:dyDescent="0.15">
      <c r="B297" s="19">
        <v>44661</v>
      </c>
      <c r="C297" s="151">
        <v>296</v>
      </c>
      <c r="D297" s="42" t="s">
        <v>146</v>
      </c>
      <c r="E297" s="70" t="s">
        <v>482</v>
      </c>
      <c r="H297" s="71" t="s">
        <v>353</v>
      </c>
      <c r="I297" s="71"/>
      <c r="J297" s="71"/>
      <c r="K297" s="71"/>
      <c r="L297" s="71"/>
      <c r="M297" s="71"/>
      <c r="N297" s="71"/>
      <c r="O297" s="71"/>
      <c r="Z297" s="13"/>
      <c r="AA297" s="13"/>
      <c r="AB297" s="72"/>
      <c r="AC297" s="77"/>
      <c r="AD297" s="72" t="e">
        <f>VLOOKUP($AC297,デモテーブル[#All],2,FALSE)</f>
        <v>#N/A</v>
      </c>
      <c r="AE297" s="72"/>
      <c r="AF297" s="73"/>
      <c r="AG297" s="72"/>
      <c r="AH297" s="72"/>
      <c r="AI297" s="72"/>
      <c r="AJ297" s="72"/>
      <c r="AK297" s="72"/>
      <c r="AL297" s="72"/>
      <c r="AM297" s="72"/>
      <c r="AN297" s="72"/>
      <c r="AO297" s="72"/>
      <c r="AP297" s="64"/>
      <c r="AQ297" s="72"/>
      <c r="AR297" s="75"/>
      <c r="AS297" s="76" t="e">
        <v>#DIV/0!</v>
      </c>
      <c r="AT297" s="23"/>
      <c r="AU297" s="23"/>
      <c r="AV297" s="70" t="e">
        <f>VLOOKUP($AC297,デモテーブル[#All],3,FALSE)</f>
        <v>#N/A</v>
      </c>
      <c r="AW297" s="70" t="e">
        <f>VLOOKUP($AC297,デモテーブル[#All],4,FALSE)</f>
        <v>#N/A</v>
      </c>
      <c r="AX297" s="70" t="e">
        <f>VLOOKUP($AC297,デモテーブル[#All],5,FALSE)</f>
        <v>#N/A</v>
      </c>
      <c r="AY297" s="70" t="e">
        <f>VLOOKUP($AC297,デモテーブル[#All],6,FALSE)</f>
        <v>#N/A</v>
      </c>
      <c r="AZ297" s="70" t="e">
        <f>VLOOKUP($AC297,デモテーブル[#All],7,FALSE)</f>
        <v>#N/A</v>
      </c>
    </row>
    <row r="298" spans="2:52" x14ac:dyDescent="0.15">
      <c r="B298" s="19">
        <v>44661</v>
      </c>
      <c r="C298" s="151">
        <v>297</v>
      </c>
      <c r="D298" s="42" t="s">
        <v>146</v>
      </c>
      <c r="E298" s="70" t="s">
        <v>482</v>
      </c>
      <c r="H298" s="71" t="s">
        <v>542</v>
      </c>
      <c r="I298" s="71"/>
      <c r="J298" s="71"/>
      <c r="K298" s="71"/>
      <c r="L298" s="71"/>
      <c r="M298" s="71"/>
      <c r="N298" s="71"/>
      <c r="O298" s="71"/>
      <c r="Z298" s="13"/>
      <c r="AA298" s="13"/>
      <c r="AB298" s="72"/>
      <c r="AC298" s="77"/>
      <c r="AD298" s="72" t="e">
        <f>VLOOKUP($AC298,デモテーブル[#All],2,FALSE)</f>
        <v>#N/A</v>
      </c>
      <c r="AE298" s="72"/>
      <c r="AF298" s="73"/>
      <c r="AG298" s="72"/>
      <c r="AH298" s="72"/>
      <c r="AI298" s="72"/>
      <c r="AJ298" s="72"/>
      <c r="AK298" s="72"/>
      <c r="AL298" s="72"/>
      <c r="AM298" s="72"/>
      <c r="AN298" s="72"/>
      <c r="AO298" s="72"/>
      <c r="AP298" s="64"/>
      <c r="AQ298" s="72"/>
      <c r="AR298" s="75"/>
      <c r="AS298" s="76" t="e">
        <v>#DIV/0!</v>
      </c>
      <c r="AT298" s="23"/>
      <c r="AU298" s="23"/>
      <c r="AV298" s="70" t="e">
        <f>VLOOKUP($AC298,デモテーブル[#All],3,FALSE)</f>
        <v>#N/A</v>
      </c>
      <c r="AW298" s="70" t="e">
        <f>VLOOKUP($AC298,デモテーブル[#All],4,FALSE)</f>
        <v>#N/A</v>
      </c>
      <c r="AX298" s="70" t="e">
        <f>VLOOKUP($AC298,デモテーブル[#All],5,FALSE)</f>
        <v>#N/A</v>
      </c>
      <c r="AY298" s="70" t="e">
        <f>VLOOKUP($AC298,デモテーブル[#All],6,FALSE)</f>
        <v>#N/A</v>
      </c>
      <c r="AZ298" s="70" t="e">
        <f>VLOOKUP($AC298,デモテーブル[#All],7,FALSE)</f>
        <v>#N/A</v>
      </c>
    </row>
    <row r="299" spans="2:52" x14ac:dyDescent="0.15">
      <c r="B299" s="19">
        <v>44661</v>
      </c>
      <c r="C299" s="151">
        <v>298</v>
      </c>
      <c r="D299" s="42" t="s">
        <v>146</v>
      </c>
      <c r="E299" s="70" t="s">
        <v>482</v>
      </c>
      <c r="H299" s="71" t="s">
        <v>80</v>
      </c>
      <c r="I299" s="71"/>
      <c r="J299" s="71"/>
      <c r="K299" s="71"/>
      <c r="L299" s="71"/>
      <c r="M299" s="71"/>
      <c r="N299" s="71"/>
      <c r="O299" s="71"/>
      <c r="Z299" s="13"/>
      <c r="AA299" s="13"/>
      <c r="AB299" s="72"/>
      <c r="AC299" s="7" t="str">
        <f>IF(H300="","",TEXT(H300,"@"))</f>
        <v>3407</v>
      </c>
      <c r="AD299" s="72" t="str">
        <f>VLOOKUP($AC299,デモテーブル[#All],2,FALSE)</f>
        <v>旭化成</v>
      </c>
      <c r="AE299" s="72" t="s">
        <v>15</v>
      </c>
      <c r="AF299" s="73" t="e">
        <f>AP299/AJ299</f>
        <v>#VALUE!</v>
      </c>
      <c r="AG299" s="72"/>
      <c r="AH299" s="74" t="e">
        <f>(AP299-AR299)/AF299</f>
        <v>#VALUE!</v>
      </c>
      <c r="AI299" s="72"/>
      <c r="AJ299" s="80" t="s">
        <v>573</v>
      </c>
      <c r="AK299" s="72"/>
      <c r="AL299" s="72"/>
      <c r="AM299" s="72"/>
      <c r="AN299" s="72"/>
      <c r="AO299" s="72"/>
      <c r="AP299" s="64">
        <f>IF(H303="","",VALUE(LEFT(H303,FIND("円",H303)-1)))</f>
        <v>25325</v>
      </c>
      <c r="AQ299" s="72"/>
      <c r="AR299" s="75">
        <f>IF(H305="","",VALUE(LEFT(H305,FIND("円",H305)-1)))</f>
        <v>6225</v>
      </c>
      <c r="AS299" s="76">
        <f t="shared" ref="AS299" si="46">AR299/(AP299-AR299)</f>
        <v>0.32591623036649214</v>
      </c>
      <c r="AT299" s="23"/>
      <c r="AU299" s="23"/>
      <c r="AV299" s="70" t="str">
        <f>VLOOKUP($AC299,デモテーブル[#All],3,FALSE)</f>
        <v>1株式・投信等</v>
      </c>
      <c r="AW299" s="70" t="str">
        <f>VLOOKUP($AC299,デモテーブル[#All],4,FALSE)</f>
        <v>1株式</v>
      </c>
      <c r="AX299" s="70" t="str">
        <f>VLOOKUP($AC299,デモテーブル[#All],5,FALSE)</f>
        <v>化学</v>
      </c>
      <c r="AY299" s="70" t="str">
        <f>VLOOKUP($AC299,デモテーブル[#All],6,FALSE)</f>
        <v>化学</v>
      </c>
      <c r="AZ299" s="70" t="str">
        <f>VLOOKUP($AC299,デモテーブル[#All],7,FALSE)</f>
        <v>01 日本円</v>
      </c>
    </row>
    <row r="300" spans="2:52" x14ac:dyDescent="0.15">
      <c r="B300" s="19">
        <v>44661</v>
      </c>
      <c r="C300" s="151">
        <v>299</v>
      </c>
      <c r="D300" s="42" t="s">
        <v>146</v>
      </c>
      <c r="E300" s="70" t="s">
        <v>482</v>
      </c>
      <c r="H300" s="71">
        <v>3407</v>
      </c>
      <c r="I300" s="71"/>
      <c r="J300" s="71"/>
      <c r="K300" s="71"/>
      <c r="L300" s="71"/>
      <c r="M300" s="71"/>
      <c r="N300" s="71"/>
      <c r="O300" s="71"/>
      <c r="Z300" s="13"/>
      <c r="AA300" s="13"/>
      <c r="AB300" s="72"/>
      <c r="AC300" s="77"/>
      <c r="AD300" s="72" t="e">
        <f>VLOOKUP($AC300,デモテーブル[#All],2,FALSE)</f>
        <v>#N/A</v>
      </c>
      <c r="AE300" s="72"/>
      <c r="AF300" s="73"/>
      <c r="AG300" s="72"/>
      <c r="AH300" s="72"/>
      <c r="AI300" s="72"/>
      <c r="AJ300" s="72"/>
      <c r="AK300" s="72"/>
      <c r="AL300" s="72"/>
      <c r="AM300" s="72"/>
      <c r="AN300" s="72"/>
      <c r="AO300" s="72"/>
      <c r="AP300" s="64"/>
      <c r="AQ300" s="72"/>
      <c r="AR300" s="75"/>
      <c r="AS300" s="76" t="e">
        <v>#DIV/0!</v>
      </c>
      <c r="AT300" s="23"/>
      <c r="AU300" s="23"/>
      <c r="AV300" s="70" t="e">
        <f>VLOOKUP($AC300,デモテーブル[#All],3,FALSE)</f>
        <v>#N/A</v>
      </c>
      <c r="AW300" s="70" t="e">
        <f>VLOOKUP($AC300,デモテーブル[#All],4,FALSE)</f>
        <v>#N/A</v>
      </c>
      <c r="AX300" s="70" t="e">
        <f>VLOOKUP($AC300,デモテーブル[#All],5,FALSE)</f>
        <v>#N/A</v>
      </c>
      <c r="AY300" s="70" t="e">
        <f>VLOOKUP($AC300,デモテーブル[#All],6,FALSE)</f>
        <v>#N/A</v>
      </c>
      <c r="AZ300" s="70" t="e">
        <f>VLOOKUP($AC300,デモテーブル[#All],7,FALSE)</f>
        <v>#N/A</v>
      </c>
    </row>
    <row r="301" spans="2:52" x14ac:dyDescent="0.15">
      <c r="B301" s="19">
        <v>44661</v>
      </c>
      <c r="C301" s="151">
        <v>300</v>
      </c>
      <c r="D301" s="42" t="s">
        <v>146</v>
      </c>
      <c r="E301" s="70" t="s">
        <v>482</v>
      </c>
      <c r="H301" s="71" t="s">
        <v>80</v>
      </c>
      <c r="I301" s="71"/>
      <c r="J301" s="71"/>
      <c r="K301" s="71"/>
      <c r="L301" s="71"/>
      <c r="M301" s="71"/>
      <c r="N301" s="71"/>
      <c r="O301" s="71"/>
      <c r="Z301" s="13"/>
      <c r="AA301" s="13"/>
      <c r="AB301" s="72"/>
      <c r="AC301" s="77"/>
      <c r="AD301" s="72" t="e">
        <f>VLOOKUP($AC301,デモテーブル[#All],2,FALSE)</f>
        <v>#N/A</v>
      </c>
      <c r="AE301" s="72"/>
      <c r="AF301" s="73"/>
      <c r="AG301" s="72"/>
      <c r="AH301" s="72"/>
      <c r="AI301" s="72"/>
      <c r="AJ301" s="72"/>
      <c r="AK301" s="72"/>
      <c r="AL301" s="72"/>
      <c r="AM301" s="72"/>
      <c r="AN301" s="72"/>
      <c r="AO301" s="72"/>
      <c r="AP301" s="64"/>
      <c r="AQ301" s="72"/>
      <c r="AR301" s="75"/>
      <c r="AS301" s="76" t="e">
        <v>#DIV/0!</v>
      </c>
      <c r="AT301" s="23"/>
      <c r="AU301" s="23"/>
      <c r="AV301" s="70" t="e">
        <f>VLOOKUP($AC301,デモテーブル[#All],3,FALSE)</f>
        <v>#N/A</v>
      </c>
      <c r="AW301" s="70" t="e">
        <f>VLOOKUP($AC301,デモテーブル[#All],4,FALSE)</f>
        <v>#N/A</v>
      </c>
      <c r="AX301" s="70" t="e">
        <f>VLOOKUP($AC301,デモテーブル[#All],5,FALSE)</f>
        <v>#N/A</v>
      </c>
      <c r="AY301" s="70" t="e">
        <f>VLOOKUP($AC301,デモテーブル[#All],6,FALSE)</f>
        <v>#N/A</v>
      </c>
      <c r="AZ301" s="70" t="e">
        <f>VLOOKUP($AC301,デモテーブル[#All],7,FALSE)</f>
        <v>#N/A</v>
      </c>
    </row>
    <row r="302" spans="2:52" x14ac:dyDescent="0.15">
      <c r="B302" s="19">
        <v>44661</v>
      </c>
      <c r="C302" s="151">
        <v>301</v>
      </c>
      <c r="D302" s="42" t="s">
        <v>146</v>
      </c>
      <c r="E302" s="70" t="s">
        <v>482</v>
      </c>
      <c r="H302" s="71" t="s">
        <v>352</v>
      </c>
      <c r="I302" s="71"/>
      <c r="J302" s="71"/>
      <c r="K302" s="71"/>
      <c r="L302" s="71"/>
      <c r="M302" s="71"/>
      <c r="N302" s="71"/>
      <c r="O302" s="71"/>
      <c r="Z302" s="13"/>
      <c r="AA302" s="13"/>
      <c r="AB302" s="72"/>
      <c r="AC302" s="77"/>
      <c r="AD302" s="72" t="e">
        <f>VLOOKUP($AC302,デモテーブル[#All],2,FALSE)</f>
        <v>#N/A</v>
      </c>
      <c r="AE302" s="72"/>
      <c r="AF302" s="73"/>
      <c r="AG302" s="72"/>
      <c r="AH302" s="72"/>
      <c r="AI302" s="72"/>
      <c r="AJ302" s="72"/>
      <c r="AK302" s="72"/>
      <c r="AL302" s="72"/>
      <c r="AM302" s="72"/>
      <c r="AN302" s="72"/>
      <c r="AO302" s="72"/>
      <c r="AP302" s="64"/>
      <c r="AQ302" s="72"/>
      <c r="AR302" s="75"/>
      <c r="AS302" s="76" t="e">
        <v>#DIV/0!</v>
      </c>
      <c r="AT302" s="23"/>
      <c r="AU302" s="23"/>
      <c r="AV302" s="70" t="e">
        <f>VLOOKUP($AC302,デモテーブル[#All],3,FALSE)</f>
        <v>#N/A</v>
      </c>
      <c r="AW302" s="70" t="e">
        <f>VLOOKUP($AC302,デモテーブル[#All],4,FALSE)</f>
        <v>#N/A</v>
      </c>
      <c r="AX302" s="70" t="e">
        <f>VLOOKUP($AC302,デモテーブル[#All],5,FALSE)</f>
        <v>#N/A</v>
      </c>
      <c r="AY302" s="70" t="e">
        <f>VLOOKUP($AC302,デモテーブル[#All],6,FALSE)</f>
        <v>#N/A</v>
      </c>
      <c r="AZ302" s="70" t="e">
        <f>VLOOKUP($AC302,デモテーブル[#All],7,FALSE)</f>
        <v>#N/A</v>
      </c>
    </row>
    <row r="303" spans="2:52" x14ac:dyDescent="0.15">
      <c r="B303" s="19">
        <v>44661</v>
      </c>
      <c r="C303" s="151">
        <v>302</v>
      </c>
      <c r="D303" s="42" t="s">
        <v>146</v>
      </c>
      <c r="E303" s="70" t="s">
        <v>482</v>
      </c>
      <c r="H303" s="71" t="s">
        <v>543</v>
      </c>
      <c r="I303" s="71"/>
      <c r="J303" s="71"/>
      <c r="K303" s="71"/>
      <c r="L303" s="71"/>
      <c r="M303" s="71"/>
      <c r="N303" s="71"/>
      <c r="O303" s="71"/>
      <c r="Z303" s="13"/>
      <c r="AA303" s="13"/>
      <c r="AB303" s="72"/>
      <c r="AC303" s="77"/>
      <c r="AD303" s="72" t="e">
        <f>VLOOKUP($AC303,デモテーブル[#All],2,FALSE)</f>
        <v>#N/A</v>
      </c>
      <c r="AE303" s="72"/>
      <c r="AF303" s="73"/>
      <c r="AG303" s="72"/>
      <c r="AH303" s="72"/>
      <c r="AI303" s="72"/>
      <c r="AJ303" s="72"/>
      <c r="AK303" s="72"/>
      <c r="AL303" s="72"/>
      <c r="AM303" s="72"/>
      <c r="AN303" s="72"/>
      <c r="AO303" s="72"/>
      <c r="AP303" s="64"/>
      <c r="AQ303" s="72"/>
      <c r="AR303" s="75"/>
      <c r="AS303" s="76" t="e">
        <v>#DIV/0!</v>
      </c>
      <c r="AT303" s="23"/>
      <c r="AU303" s="23"/>
      <c r="AV303" s="70" t="e">
        <f>VLOOKUP($AC303,デモテーブル[#All],3,FALSE)</f>
        <v>#N/A</v>
      </c>
      <c r="AW303" s="70" t="e">
        <f>VLOOKUP($AC303,デモテーブル[#All],4,FALSE)</f>
        <v>#N/A</v>
      </c>
      <c r="AX303" s="70" t="e">
        <f>VLOOKUP($AC303,デモテーブル[#All],5,FALSE)</f>
        <v>#N/A</v>
      </c>
      <c r="AY303" s="70" t="e">
        <f>VLOOKUP($AC303,デモテーブル[#All],6,FALSE)</f>
        <v>#N/A</v>
      </c>
      <c r="AZ303" s="70" t="e">
        <f>VLOOKUP($AC303,デモテーブル[#All],7,FALSE)</f>
        <v>#N/A</v>
      </c>
    </row>
    <row r="304" spans="2:52" x14ac:dyDescent="0.15">
      <c r="B304" s="19">
        <v>44661</v>
      </c>
      <c r="C304" s="151">
        <v>303</v>
      </c>
      <c r="D304" s="42" t="s">
        <v>146</v>
      </c>
      <c r="E304" s="70" t="s">
        <v>482</v>
      </c>
      <c r="H304" s="71" t="s">
        <v>353</v>
      </c>
      <c r="I304" s="71"/>
      <c r="J304" s="71"/>
      <c r="K304" s="71"/>
      <c r="L304" s="71"/>
      <c r="M304" s="71"/>
      <c r="N304" s="71"/>
      <c r="O304" s="71"/>
      <c r="Z304" s="13"/>
      <c r="AA304" s="13"/>
      <c r="AB304" s="72"/>
      <c r="AC304" s="77"/>
      <c r="AD304" s="72" t="e">
        <f>VLOOKUP($AC304,デモテーブル[#All],2,FALSE)</f>
        <v>#N/A</v>
      </c>
      <c r="AE304" s="72"/>
      <c r="AF304" s="73"/>
      <c r="AG304" s="72"/>
      <c r="AH304" s="72"/>
      <c r="AI304" s="72"/>
      <c r="AJ304" s="72"/>
      <c r="AK304" s="72"/>
      <c r="AL304" s="72"/>
      <c r="AM304" s="72"/>
      <c r="AN304" s="72"/>
      <c r="AO304" s="72"/>
      <c r="AP304" s="64"/>
      <c r="AQ304" s="72"/>
      <c r="AR304" s="75"/>
      <c r="AS304" s="76" t="e">
        <v>#DIV/0!</v>
      </c>
      <c r="AT304" s="23"/>
      <c r="AU304" s="23"/>
      <c r="AV304" s="70" t="e">
        <f>VLOOKUP($AC304,デモテーブル[#All],3,FALSE)</f>
        <v>#N/A</v>
      </c>
      <c r="AW304" s="70" t="e">
        <f>VLOOKUP($AC304,デモテーブル[#All],4,FALSE)</f>
        <v>#N/A</v>
      </c>
      <c r="AX304" s="70" t="e">
        <f>VLOOKUP($AC304,デモテーブル[#All],5,FALSE)</f>
        <v>#N/A</v>
      </c>
      <c r="AY304" s="70" t="e">
        <f>VLOOKUP($AC304,デモテーブル[#All],6,FALSE)</f>
        <v>#N/A</v>
      </c>
      <c r="AZ304" s="70" t="e">
        <f>VLOOKUP($AC304,デモテーブル[#All],7,FALSE)</f>
        <v>#N/A</v>
      </c>
    </row>
    <row r="305" spans="2:52" x14ac:dyDescent="0.15">
      <c r="B305" s="19">
        <v>44661</v>
      </c>
      <c r="C305" s="151">
        <v>304</v>
      </c>
      <c r="D305" s="42" t="s">
        <v>146</v>
      </c>
      <c r="E305" s="70" t="s">
        <v>482</v>
      </c>
      <c r="H305" s="71" t="s">
        <v>544</v>
      </c>
      <c r="I305" s="71"/>
      <c r="J305" s="71"/>
      <c r="K305" s="71"/>
      <c r="L305" s="71"/>
      <c r="M305" s="71"/>
      <c r="N305" s="71"/>
      <c r="O305" s="71"/>
      <c r="Z305" s="13"/>
      <c r="AA305" s="13"/>
      <c r="AB305" s="72"/>
      <c r="AC305" s="77"/>
      <c r="AD305" s="72" t="e">
        <f>VLOOKUP($AC305,デモテーブル[#All],2,FALSE)</f>
        <v>#N/A</v>
      </c>
      <c r="AE305" s="72"/>
      <c r="AF305" s="73"/>
      <c r="AG305" s="72"/>
      <c r="AH305" s="72"/>
      <c r="AI305" s="72"/>
      <c r="AJ305" s="72"/>
      <c r="AK305" s="72"/>
      <c r="AL305" s="72"/>
      <c r="AM305" s="72"/>
      <c r="AN305" s="72"/>
      <c r="AO305" s="72"/>
      <c r="AP305" s="64"/>
      <c r="AQ305" s="72"/>
      <c r="AR305" s="75"/>
      <c r="AS305" s="76" t="e">
        <v>#DIV/0!</v>
      </c>
      <c r="AT305" s="23"/>
      <c r="AU305" s="23"/>
      <c r="AV305" s="70" t="e">
        <f>VLOOKUP($AC305,デモテーブル[#All],3,FALSE)</f>
        <v>#N/A</v>
      </c>
      <c r="AW305" s="70" t="e">
        <f>VLOOKUP($AC305,デモテーブル[#All],4,FALSE)</f>
        <v>#N/A</v>
      </c>
      <c r="AX305" s="70" t="e">
        <f>VLOOKUP($AC305,デモテーブル[#All],5,FALSE)</f>
        <v>#N/A</v>
      </c>
      <c r="AY305" s="70" t="e">
        <f>VLOOKUP($AC305,デモテーブル[#All],6,FALSE)</f>
        <v>#N/A</v>
      </c>
      <c r="AZ305" s="70" t="e">
        <f>VLOOKUP($AC305,デモテーブル[#All],7,FALSE)</f>
        <v>#N/A</v>
      </c>
    </row>
    <row r="306" spans="2:52" x14ac:dyDescent="0.15">
      <c r="B306" s="19">
        <v>44661</v>
      </c>
      <c r="C306" s="151">
        <v>305</v>
      </c>
      <c r="D306" s="42" t="s">
        <v>146</v>
      </c>
      <c r="E306" s="70" t="s">
        <v>482</v>
      </c>
      <c r="H306" s="71" t="s">
        <v>81</v>
      </c>
      <c r="I306" s="71"/>
      <c r="J306" s="71"/>
      <c r="K306" s="71"/>
      <c r="L306" s="71"/>
      <c r="M306" s="71"/>
      <c r="N306" s="71"/>
      <c r="O306" s="71"/>
      <c r="Z306" s="13"/>
      <c r="AA306" s="13"/>
      <c r="AB306" s="72"/>
      <c r="AC306" s="7" t="str">
        <f>IF(H307="","",TEXT(H307,"@"))</f>
        <v>3597</v>
      </c>
      <c r="AD306" s="72" t="str">
        <f>VLOOKUP($AC306,デモテーブル[#All],2,FALSE)</f>
        <v>自重堂</v>
      </c>
      <c r="AE306" s="72" t="s">
        <v>15</v>
      </c>
      <c r="AF306" s="73" t="e">
        <f>AP306/AJ306</f>
        <v>#VALUE!</v>
      </c>
      <c r="AG306" s="72"/>
      <c r="AH306" s="74" t="e">
        <f>(AP306-AR306)/AF306</f>
        <v>#VALUE!</v>
      </c>
      <c r="AI306" s="72"/>
      <c r="AJ306" s="80" t="s">
        <v>573</v>
      </c>
      <c r="AK306" s="72"/>
      <c r="AL306" s="72"/>
      <c r="AM306" s="72"/>
      <c r="AN306" s="72"/>
      <c r="AO306" s="72"/>
      <c r="AP306" s="64">
        <f>IF(H310="","",VALUE(LEFT(H310,FIND("円",H310)-1)))</f>
        <v>46130</v>
      </c>
      <c r="AQ306" s="72"/>
      <c r="AR306" s="75">
        <f>IF(H312="","",VALUE(LEFT(H312,FIND("円",H312)-1)))</f>
        <v>4305</v>
      </c>
      <c r="AS306" s="76">
        <f t="shared" ref="AS306" si="47">AR306/(AP306-AR306)</f>
        <v>0.10292887029288703</v>
      </c>
      <c r="AT306" s="23"/>
      <c r="AU306" s="23"/>
      <c r="AV306" s="70" t="str">
        <f>VLOOKUP($AC306,デモテーブル[#All],3,FALSE)</f>
        <v>1株式・投信等</v>
      </c>
      <c r="AW306" s="70" t="str">
        <f>VLOOKUP($AC306,デモテーブル[#All],4,FALSE)</f>
        <v>1株式</v>
      </c>
      <c r="AX306" s="70" t="str">
        <f>VLOOKUP($AC306,デモテーブル[#All],5,FALSE)</f>
        <v>製造業</v>
      </c>
      <c r="AY306" s="70" t="str">
        <f>VLOOKUP($AC306,デモテーブル[#All],6,FALSE)</f>
        <v>製造業・繊維製品</v>
      </c>
      <c r="AZ306" s="70" t="str">
        <f>VLOOKUP($AC306,デモテーブル[#All],7,FALSE)</f>
        <v>01 日本円</v>
      </c>
    </row>
    <row r="307" spans="2:52" x14ac:dyDescent="0.15">
      <c r="B307" s="19">
        <v>44661</v>
      </c>
      <c r="C307" s="151">
        <v>306</v>
      </c>
      <c r="D307" s="42" t="s">
        <v>146</v>
      </c>
      <c r="E307" s="70" t="s">
        <v>482</v>
      </c>
      <c r="H307" s="71">
        <v>3597</v>
      </c>
      <c r="I307" s="71"/>
      <c r="J307" s="71"/>
      <c r="K307" s="71"/>
      <c r="L307" s="71"/>
      <c r="M307" s="71"/>
      <c r="N307" s="71"/>
      <c r="O307" s="71"/>
      <c r="Z307" s="13"/>
      <c r="AA307" s="13"/>
      <c r="AB307" s="72"/>
      <c r="AC307" s="77"/>
      <c r="AD307" s="72" t="e">
        <f>VLOOKUP($AC307,デモテーブル[#All],2,FALSE)</f>
        <v>#N/A</v>
      </c>
      <c r="AE307" s="72"/>
      <c r="AF307" s="73"/>
      <c r="AG307" s="72"/>
      <c r="AH307" s="72"/>
      <c r="AI307" s="72"/>
      <c r="AJ307" s="72"/>
      <c r="AK307" s="72"/>
      <c r="AL307" s="72"/>
      <c r="AM307" s="72"/>
      <c r="AN307" s="72"/>
      <c r="AO307" s="72"/>
      <c r="AP307" s="64"/>
      <c r="AQ307" s="72"/>
      <c r="AR307" s="75"/>
      <c r="AS307" s="76" t="e">
        <v>#DIV/0!</v>
      </c>
      <c r="AT307" s="23"/>
      <c r="AU307" s="23"/>
      <c r="AV307" s="70" t="e">
        <f>VLOOKUP($AC307,デモテーブル[#All],3,FALSE)</f>
        <v>#N/A</v>
      </c>
      <c r="AW307" s="70" t="e">
        <f>VLOOKUP($AC307,デモテーブル[#All],4,FALSE)</f>
        <v>#N/A</v>
      </c>
      <c r="AX307" s="70" t="e">
        <f>VLOOKUP($AC307,デモテーブル[#All],5,FALSE)</f>
        <v>#N/A</v>
      </c>
      <c r="AY307" s="70" t="e">
        <f>VLOOKUP($AC307,デモテーブル[#All],6,FALSE)</f>
        <v>#N/A</v>
      </c>
      <c r="AZ307" s="70" t="e">
        <f>VLOOKUP($AC307,デモテーブル[#All],7,FALSE)</f>
        <v>#N/A</v>
      </c>
    </row>
    <row r="308" spans="2:52" x14ac:dyDescent="0.15">
      <c r="B308" s="19">
        <v>44661</v>
      </c>
      <c r="C308" s="151">
        <v>307</v>
      </c>
      <c r="D308" s="42" t="s">
        <v>146</v>
      </c>
      <c r="E308" s="70" t="s">
        <v>482</v>
      </c>
      <c r="H308" s="71" t="s">
        <v>81</v>
      </c>
      <c r="I308" s="71"/>
      <c r="J308" s="71"/>
      <c r="K308" s="71"/>
      <c r="L308" s="71"/>
      <c r="M308" s="71"/>
      <c r="N308" s="71"/>
      <c r="O308" s="71"/>
      <c r="Z308" s="13"/>
      <c r="AA308" s="13"/>
      <c r="AB308" s="72"/>
      <c r="AC308" s="77"/>
      <c r="AD308" s="72" t="e">
        <f>VLOOKUP($AC308,デモテーブル[#All],2,FALSE)</f>
        <v>#N/A</v>
      </c>
      <c r="AE308" s="72"/>
      <c r="AF308" s="73"/>
      <c r="AG308" s="72"/>
      <c r="AH308" s="72"/>
      <c r="AI308" s="72"/>
      <c r="AJ308" s="72"/>
      <c r="AK308" s="72"/>
      <c r="AL308" s="72"/>
      <c r="AM308" s="72"/>
      <c r="AN308" s="72"/>
      <c r="AO308" s="72"/>
      <c r="AP308" s="64"/>
      <c r="AQ308" s="72"/>
      <c r="AR308" s="75"/>
      <c r="AS308" s="76" t="e">
        <v>#DIV/0!</v>
      </c>
      <c r="AT308" s="23"/>
      <c r="AU308" s="23"/>
      <c r="AV308" s="70" t="e">
        <f>VLOOKUP($AC308,デモテーブル[#All],3,FALSE)</f>
        <v>#N/A</v>
      </c>
      <c r="AW308" s="70" t="e">
        <f>VLOOKUP($AC308,デモテーブル[#All],4,FALSE)</f>
        <v>#N/A</v>
      </c>
      <c r="AX308" s="70" t="e">
        <f>VLOOKUP($AC308,デモテーブル[#All],5,FALSE)</f>
        <v>#N/A</v>
      </c>
      <c r="AY308" s="70" t="e">
        <f>VLOOKUP($AC308,デモテーブル[#All],6,FALSE)</f>
        <v>#N/A</v>
      </c>
      <c r="AZ308" s="70" t="e">
        <f>VLOOKUP($AC308,デモテーブル[#All],7,FALSE)</f>
        <v>#N/A</v>
      </c>
    </row>
    <row r="309" spans="2:52" x14ac:dyDescent="0.15">
      <c r="B309" s="19">
        <v>44661</v>
      </c>
      <c r="C309" s="151">
        <v>308</v>
      </c>
      <c r="D309" s="42" t="s">
        <v>146</v>
      </c>
      <c r="E309" s="70" t="s">
        <v>482</v>
      </c>
      <c r="H309" s="71" t="s">
        <v>352</v>
      </c>
      <c r="I309" s="71"/>
      <c r="J309" s="71"/>
      <c r="K309" s="71"/>
      <c r="L309" s="71"/>
      <c r="M309" s="71"/>
      <c r="N309" s="71"/>
      <c r="O309" s="71"/>
      <c r="Z309" s="13"/>
      <c r="AA309" s="13"/>
      <c r="AB309" s="72"/>
      <c r="AC309" s="77"/>
      <c r="AD309" s="72" t="e">
        <f>VLOOKUP($AC309,デモテーブル[#All],2,FALSE)</f>
        <v>#N/A</v>
      </c>
      <c r="AE309" s="72"/>
      <c r="AF309" s="73"/>
      <c r="AG309" s="72"/>
      <c r="AH309" s="72"/>
      <c r="AI309" s="72"/>
      <c r="AJ309" s="72"/>
      <c r="AK309" s="72"/>
      <c r="AL309" s="72"/>
      <c r="AM309" s="72"/>
      <c r="AN309" s="72"/>
      <c r="AO309" s="72"/>
      <c r="AP309" s="64"/>
      <c r="AQ309" s="72"/>
      <c r="AR309" s="75"/>
      <c r="AS309" s="76" t="e">
        <v>#DIV/0!</v>
      </c>
      <c r="AT309" s="23"/>
      <c r="AU309" s="23"/>
      <c r="AV309" s="70" t="e">
        <f>VLOOKUP($AC309,デモテーブル[#All],3,FALSE)</f>
        <v>#N/A</v>
      </c>
      <c r="AW309" s="70" t="e">
        <f>VLOOKUP($AC309,デモテーブル[#All],4,FALSE)</f>
        <v>#N/A</v>
      </c>
      <c r="AX309" s="70" t="e">
        <f>VLOOKUP($AC309,デモテーブル[#All],5,FALSE)</f>
        <v>#N/A</v>
      </c>
      <c r="AY309" s="70" t="e">
        <f>VLOOKUP($AC309,デモテーブル[#All],6,FALSE)</f>
        <v>#N/A</v>
      </c>
      <c r="AZ309" s="70" t="e">
        <f>VLOOKUP($AC309,デモテーブル[#All],7,FALSE)</f>
        <v>#N/A</v>
      </c>
    </row>
    <row r="310" spans="2:52" x14ac:dyDescent="0.15">
      <c r="B310" s="19">
        <v>44661</v>
      </c>
      <c r="C310" s="151">
        <v>309</v>
      </c>
      <c r="D310" s="42" t="s">
        <v>146</v>
      </c>
      <c r="E310" s="70" t="s">
        <v>482</v>
      </c>
      <c r="H310" s="71" t="s">
        <v>545</v>
      </c>
      <c r="I310" s="71"/>
      <c r="J310" s="71"/>
      <c r="K310" s="71"/>
      <c r="L310" s="71"/>
      <c r="M310" s="71"/>
      <c r="N310" s="71"/>
      <c r="O310" s="71"/>
      <c r="Z310" s="13"/>
      <c r="AA310" s="13"/>
      <c r="AB310" s="72"/>
      <c r="AC310" s="77"/>
      <c r="AD310" s="72" t="e">
        <f>VLOOKUP($AC310,デモテーブル[#All],2,FALSE)</f>
        <v>#N/A</v>
      </c>
      <c r="AE310" s="72"/>
      <c r="AF310" s="73"/>
      <c r="AG310" s="72"/>
      <c r="AH310" s="72"/>
      <c r="AI310" s="72"/>
      <c r="AJ310" s="72"/>
      <c r="AK310" s="72"/>
      <c r="AL310" s="72"/>
      <c r="AM310" s="72"/>
      <c r="AN310" s="72"/>
      <c r="AO310" s="72"/>
      <c r="AP310" s="64"/>
      <c r="AQ310" s="72"/>
      <c r="AR310" s="75"/>
      <c r="AS310" s="76" t="e">
        <v>#DIV/0!</v>
      </c>
      <c r="AT310" s="23"/>
      <c r="AU310" s="23"/>
      <c r="AV310" s="70" t="e">
        <f>VLOOKUP($AC310,デモテーブル[#All],3,FALSE)</f>
        <v>#N/A</v>
      </c>
      <c r="AW310" s="70" t="e">
        <f>VLOOKUP($AC310,デモテーブル[#All],4,FALSE)</f>
        <v>#N/A</v>
      </c>
      <c r="AX310" s="70" t="e">
        <f>VLOOKUP($AC310,デモテーブル[#All],5,FALSE)</f>
        <v>#N/A</v>
      </c>
      <c r="AY310" s="70" t="e">
        <f>VLOOKUP($AC310,デモテーブル[#All],6,FALSE)</f>
        <v>#N/A</v>
      </c>
      <c r="AZ310" s="70" t="e">
        <f>VLOOKUP($AC310,デモテーブル[#All],7,FALSE)</f>
        <v>#N/A</v>
      </c>
    </row>
    <row r="311" spans="2:52" x14ac:dyDescent="0.15">
      <c r="B311" s="19">
        <v>44661</v>
      </c>
      <c r="C311" s="151">
        <v>310</v>
      </c>
      <c r="D311" s="42" t="s">
        <v>146</v>
      </c>
      <c r="E311" s="70" t="s">
        <v>482</v>
      </c>
      <c r="H311" s="71" t="s">
        <v>353</v>
      </c>
      <c r="I311" s="71"/>
      <c r="J311" s="71"/>
      <c r="K311" s="71"/>
      <c r="L311" s="71"/>
      <c r="M311" s="71"/>
      <c r="N311" s="71"/>
      <c r="O311" s="71"/>
      <c r="Z311" s="13"/>
      <c r="AA311" s="13"/>
      <c r="AB311" s="72"/>
      <c r="AC311" s="77"/>
      <c r="AD311" s="72" t="e">
        <f>VLOOKUP($AC311,デモテーブル[#All],2,FALSE)</f>
        <v>#N/A</v>
      </c>
      <c r="AE311" s="72"/>
      <c r="AF311" s="73"/>
      <c r="AG311" s="72"/>
      <c r="AH311" s="72"/>
      <c r="AI311" s="72"/>
      <c r="AJ311" s="72"/>
      <c r="AK311" s="72"/>
      <c r="AL311" s="72"/>
      <c r="AM311" s="72"/>
      <c r="AN311" s="72"/>
      <c r="AO311" s="72"/>
      <c r="AP311" s="64"/>
      <c r="AQ311" s="72"/>
      <c r="AR311" s="75"/>
      <c r="AS311" s="76" t="e">
        <v>#DIV/0!</v>
      </c>
      <c r="AT311" s="23"/>
      <c r="AU311" s="23"/>
      <c r="AV311" s="70" t="e">
        <f>VLOOKUP($AC311,デモテーブル[#All],3,FALSE)</f>
        <v>#N/A</v>
      </c>
      <c r="AW311" s="70" t="e">
        <f>VLOOKUP($AC311,デモテーブル[#All],4,FALSE)</f>
        <v>#N/A</v>
      </c>
      <c r="AX311" s="70" t="e">
        <f>VLOOKUP($AC311,デモテーブル[#All],5,FALSE)</f>
        <v>#N/A</v>
      </c>
      <c r="AY311" s="70" t="e">
        <f>VLOOKUP($AC311,デモテーブル[#All],6,FALSE)</f>
        <v>#N/A</v>
      </c>
      <c r="AZ311" s="70" t="e">
        <f>VLOOKUP($AC311,デモテーブル[#All],7,FALSE)</f>
        <v>#N/A</v>
      </c>
    </row>
    <row r="312" spans="2:52" x14ac:dyDescent="0.15">
      <c r="B312" s="19">
        <v>44661</v>
      </c>
      <c r="C312" s="151">
        <v>311</v>
      </c>
      <c r="D312" s="42" t="s">
        <v>146</v>
      </c>
      <c r="E312" s="70" t="s">
        <v>482</v>
      </c>
      <c r="H312" s="71" t="s">
        <v>546</v>
      </c>
      <c r="I312" s="71"/>
      <c r="J312" s="71"/>
      <c r="K312" s="71"/>
      <c r="L312" s="71"/>
      <c r="M312" s="71"/>
      <c r="N312" s="71"/>
      <c r="O312" s="71"/>
      <c r="Z312" s="13"/>
      <c r="AA312" s="13"/>
      <c r="AB312" s="72"/>
      <c r="AC312" s="77"/>
      <c r="AD312" s="72" t="e">
        <f>VLOOKUP($AC312,デモテーブル[#All],2,FALSE)</f>
        <v>#N/A</v>
      </c>
      <c r="AE312" s="72"/>
      <c r="AF312" s="73"/>
      <c r="AG312" s="72"/>
      <c r="AH312" s="72"/>
      <c r="AI312" s="72"/>
      <c r="AJ312" s="72"/>
      <c r="AK312" s="72"/>
      <c r="AL312" s="72"/>
      <c r="AM312" s="72"/>
      <c r="AN312" s="72"/>
      <c r="AO312" s="72"/>
      <c r="AP312" s="64"/>
      <c r="AQ312" s="72"/>
      <c r="AR312" s="75"/>
      <c r="AS312" s="76" t="e">
        <v>#DIV/0!</v>
      </c>
      <c r="AT312" s="23"/>
      <c r="AU312" s="23"/>
      <c r="AV312" s="70" t="e">
        <f>VLOOKUP($AC312,デモテーブル[#All],3,FALSE)</f>
        <v>#N/A</v>
      </c>
      <c r="AW312" s="70" t="e">
        <f>VLOOKUP($AC312,デモテーブル[#All],4,FALSE)</f>
        <v>#N/A</v>
      </c>
      <c r="AX312" s="70" t="e">
        <f>VLOOKUP($AC312,デモテーブル[#All],5,FALSE)</f>
        <v>#N/A</v>
      </c>
      <c r="AY312" s="70" t="e">
        <f>VLOOKUP($AC312,デモテーブル[#All],6,FALSE)</f>
        <v>#N/A</v>
      </c>
      <c r="AZ312" s="70" t="e">
        <f>VLOOKUP($AC312,デモテーブル[#All],7,FALSE)</f>
        <v>#N/A</v>
      </c>
    </row>
    <row r="313" spans="2:52" x14ac:dyDescent="0.15">
      <c r="B313" s="19">
        <v>44661</v>
      </c>
      <c r="C313" s="151">
        <v>312</v>
      </c>
      <c r="D313" s="42" t="s">
        <v>146</v>
      </c>
      <c r="E313" s="70" t="s">
        <v>482</v>
      </c>
      <c r="H313" s="71" t="s">
        <v>82</v>
      </c>
      <c r="I313" s="71"/>
      <c r="J313" s="71"/>
      <c r="K313" s="71"/>
      <c r="L313" s="71"/>
      <c r="M313" s="71"/>
      <c r="N313" s="71"/>
      <c r="O313" s="71"/>
      <c r="Z313" s="13"/>
      <c r="AA313" s="13"/>
      <c r="AB313" s="72"/>
      <c r="AC313" s="7" t="str">
        <f>IF(H314="","",TEXT(H314,"@"))</f>
        <v>3763</v>
      </c>
      <c r="AD313" s="72" t="str">
        <f>VLOOKUP($AC313,デモテーブル[#All],2,FALSE)</f>
        <v>プロシップ</v>
      </c>
      <c r="AE313" s="72" t="s">
        <v>15</v>
      </c>
      <c r="AF313" s="73" t="e">
        <f>AP313/AJ313</f>
        <v>#VALUE!</v>
      </c>
      <c r="AG313" s="72"/>
      <c r="AH313" s="74" t="e">
        <f>(AP313-AR313)/AF313</f>
        <v>#VALUE!</v>
      </c>
      <c r="AI313" s="72"/>
      <c r="AJ313" s="80" t="s">
        <v>573</v>
      </c>
      <c r="AK313" s="72"/>
      <c r="AL313" s="72"/>
      <c r="AM313" s="72"/>
      <c r="AN313" s="72"/>
      <c r="AO313" s="72"/>
      <c r="AP313" s="64">
        <f>IF(H317="","",VALUE(LEFT(H317,FIND("円",H317)-1)))</f>
        <v>11560</v>
      </c>
      <c r="AQ313" s="72"/>
      <c r="AR313" s="75">
        <f>IF(H319="","",VALUE(LEFT(H319,FIND("円",H319)-1)))</f>
        <v>3008</v>
      </c>
      <c r="AS313" s="76">
        <f t="shared" ref="AS313" si="48">AR313/(AP313-AR313)</f>
        <v>0.3517305893358279</v>
      </c>
      <c r="AT313" s="23"/>
      <c r="AU313" s="23"/>
      <c r="AV313" s="70" t="str">
        <f>VLOOKUP($AC313,デモテーブル[#All],3,FALSE)</f>
        <v>1株式・投信等</v>
      </c>
      <c r="AW313" s="70" t="str">
        <f>VLOOKUP($AC313,デモテーブル[#All],4,FALSE)</f>
        <v>1株式</v>
      </c>
      <c r="AX313" s="70" t="str">
        <f>VLOOKUP($AC313,デモテーブル[#All],5,FALSE)</f>
        <v>情報・通信</v>
      </c>
      <c r="AY313" s="70" t="str">
        <f>VLOOKUP($AC313,デモテーブル[#All],6,FALSE)</f>
        <v>情報・通信</v>
      </c>
      <c r="AZ313" s="70" t="str">
        <f>VLOOKUP($AC313,デモテーブル[#All],7,FALSE)</f>
        <v>01 日本円</v>
      </c>
    </row>
    <row r="314" spans="2:52" x14ac:dyDescent="0.15">
      <c r="B314" s="19">
        <v>44661</v>
      </c>
      <c r="C314" s="151">
        <v>313</v>
      </c>
      <c r="D314" s="42" t="s">
        <v>146</v>
      </c>
      <c r="E314" s="70" t="s">
        <v>482</v>
      </c>
      <c r="H314" s="71">
        <v>3763</v>
      </c>
      <c r="I314" s="71"/>
      <c r="J314" s="71"/>
      <c r="K314" s="71"/>
      <c r="L314" s="71"/>
      <c r="M314" s="71"/>
      <c r="N314" s="71"/>
      <c r="O314" s="71"/>
      <c r="Z314" s="13"/>
      <c r="AA314" s="13"/>
      <c r="AB314" s="72"/>
      <c r="AC314" s="77"/>
      <c r="AD314" s="72" t="e">
        <f>VLOOKUP($AC314,デモテーブル[#All],2,FALSE)</f>
        <v>#N/A</v>
      </c>
      <c r="AE314" s="72"/>
      <c r="AF314" s="73"/>
      <c r="AG314" s="72"/>
      <c r="AH314" s="72"/>
      <c r="AI314" s="72"/>
      <c r="AJ314" s="72"/>
      <c r="AK314" s="72"/>
      <c r="AL314" s="72"/>
      <c r="AM314" s="72"/>
      <c r="AN314" s="72"/>
      <c r="AO314" s="72"/>
      <c r="AP314" s="64"/>
      <c r="AQ314" s="72"/>
      <c r="AR314" s="75"/>
      <c r="AS314" s="76" t="e">
        <v>#DIV/0!</v>
      </c>
      <c r="AT314" s="23"/>
      <c r="AU314" s="23"/>
      <c r="AV314" s="70" t="e">
        <f>VLOOKUP($AC314,デモテーブル[#All],3,FALSE)</f>
        <v>#N/A</v>
      </c>
      <c r="AW314" s="70" t="e">
        <f>VLOOKUP($AC314,デモテーブル[#All],4,FALSE)</f>
        <v>#N/A</v>
      </c>
      <c r="AX314" s="70" t="e">
        <f>VLOOKUP($AC314,デモテーブル[#All],5,FALSE)</f>
        <v>#N/A</v>
      </c>
      <c r="AY314" s="70" t="e">
        <f>VLOOKUP($AC314,デモテーブル[#All],6,FALSE)</f>
        <v>#N/A</v>
      </c>
      <c r="AZ314" s="70" t="e">
        <f>VLOOKUP($AC314,デモテーブル[#All],7,FALSE)</f>
        <v>#N/A</v>
      </c>
    </row>
    <row r="315" spans="2:52" x14ac:dyDescent="0.15">
      <c r="B315" s="19">
        <v>44661</v>
      </c>
      <c r="C315" s="151">
        <v>314</v>
      </c>
      <c r="D315" s="42" t="s">
        <v>146</v>
      </c>
      <c r="E315" s="70" t="s">
        <v>482</v>
      </c>
      <c r="H315" s="71" t="s">
        <v>82</v>
      </c>
      <c r="I315" s="71"/>
      <c r="J315" s="71"/>
      <c r="K315" s="71"/>
      <c r="L315" s="71"/>
      <c r="M315" s="71"/>
      <c r="N315" s="71"/>
      <c r="O315" s="71"/>
      <c r="Z315" s="13"/>
      <c r="AA315" s="13"/>
      <c r="AB315" s="72"/>
      <c r="AC315" s="77"/>
      <c r="AD315" s="72" t="e">
        <f>VLOOKUP($AC315,デモテーブル[#All],2,FALSE)</f>
        <v>#N/A</v>
      </c>
      <c r="AE315" s="72"/>
      <c r="AF315" s="73"/>
      <c r="AG315" s="72"/>
      <c r="AH315" s="72"/>
      <c r="AI315" s="72"/>
      <c r="AJ315" s="72"/>
      <c r="AK315" s="72"/>
      <c r="AL315" s="72"/>
      <c r="AM315" s="72"/>
      <c r="AN315" s="72"/>
      <c r="AO315" s="72"/>
      <c r="AP315" s="64"/>
      <c r="AQ315" s="72"/>
      <c r="AR315" s="75"/>
      <c r="AS315" s="76" t="e">
        <v>#DIV/0!</v>
      </c>
      <c r="AT315" s="23"/>
      <c r="AU315" s="23"/>
      <c r="AV315" s="70" t="e">
        <f>VLOOKUP($AC315,デモテーブル[#All],3,FALSE)</f>
        <v>#N/A</v>
      </c>
      <c r="AW315" s="70" t="e">
        <f>VLOOKUP($AC315,デモテーブル[#All],4,FALSE)</f>
        <v>#N/A</v>
      </c>
      <c r="AX315" s="70" t="e">
        <f>VLOOKUP($AC315,デモテーブル[#All],5,FALSE)</f>
        <v>#N/A</v>
      </c>
      <c r="AY315" s="70" t="e">
        <f>VLOOKUP($AC315,デモテーブル[#All],6,FALSE)</f>
        <v>#N/A</v>
      </c>
      <c r="AZ315" s="70" t="e">
        <f>VLOOKUP($AC315,デモテーブル[#All],7,FALSE)</f>
        <v>#N/A</v>
      </c>
    </row>
    <row r="316" spans="2:52" x14ac:dyDescent="0.15">
      <c r="B316" s="19">
        <v>44661</v>
      </c>
      <c r="C316" s="151">
        <v>315</v>
      </c>
      <c r="D316" s="42" t="s">
        <v>146</v>
      </c>
      <c r="E316" s="70" t="s">
        <v>482</v>
      </c>
      <c r="H316" s="71" t="s">
        <v>352</v>
      </c>
      <c r="I316" s="71"/>
      <c r="J316" s="71"/>
      <c r="K316" s="71"/>
      <c r="L316" s="71"/>
      <c r="M316" s="71"/>
      <c r="N316" s="71"/>
      <c r="O316" s="71"/>
      <c r="Z316" s="13"/>
      <c r="AA316" s="13"/>
      <c r="AB316" s="72"/>
      <c r="AC316" s="77"/>
      <c r="AD316" s="72" t="e">
        <f>VLOOKUP($AC316,デモテーブル[#All],2,FALSE)</f>
        <v>#N/A</v>
      </c>
      <c r="AE316" s="72"/>
      <c r="AF316" s="73"/>
      <c r="AG316" s="72"/>
      <c r="AH316" s="72"/>
      <c r="AI316" s="72"/>
      <c r="AJ316" s="72"/>
      <c r="AK316" s="72"/>
      <c r="AL316" s="72"/>
      <c r="AM316" s="72"/>
      <c r="AN316" s="72"/>
      <c r="AO316" s="72"/>
      <c r="AP316" s="64"/>
      <c r="AQ316" s="72"/>
      <c r="AR316" s="75"/>
      <c r="AS316" s="76" t="e">
        <v>#DIV/0!</v>
      </c>
      <c r="AT316" s="23"/>
      <c r="AU316" s="23"/>
      <c r="AV316" s="70" t="e">
        <f>VLOOKUP($AC316,デモテーブル[#All],3,FALSE)</f>
        <v>#N/A</v>
      </c>
      <c r="AW316" s="70" t="e">
        <f>VLOOKUP($AC316,デモテーブル[#All],4,FALSE)</f>
        <v>#N/A</v>
      </c>
      <c r="AX316" s="70" t="e">
        <f>VLOOKUP($AC316,デモテーブル[#All],5,FALSE)</f>
        <v>#N/A</v>
      </c>
      <c r="AY316" s="70" t="e">
        <f>VLOOKUP($AC316,デモテーブル[#All],6,FALSE)</f>
        <v>#N/A</v>
      </c>
      <c r="AZ316" s="70" t="e">
        <f>VLOOKUP($AC316,デモテーブル[#All],7,FALSE)</f>
        <v>#N/A</v>
      </c>
    </row>
    <row r="317" spans="2:52" x14ac:dyDescent="0.15">
      <c r="B317" s="19">
        <v>44661</v>
      </c>
      <c r="C317" s="151">
        <v>316</v>
      </c>
      <c r="D317" s="42" t="s">
        <v>146</v>
      </c>
      <c r="E317" s="70" t="s">
        <v>482</v>
      </c>
      <c r="H317" s="71" t="s">
        <v>547</v>
      </c>
      <c r="I317" s="71"/>
      <c r="J317" s="71"/>
      <c r="K317" s="71"/>
      <c r="L317" s="71"/>
      <c r="M317" s="71"/>
      <c r="N317" s="71"/>
      <c r="O317" s="71"/>
      <c r="Z317" s="13"/>
      <c r="AA317" s="13"/>
      <c r="AB317" s="72"/>
      <c r="AC317" s="77"/>
      <c r="AD317" s="72" t="e">
        <f>VLOOKUP($AC317,デモテーブル[#All],2,FALSE)</f>
        <v>#N/A</v>
      </c>
      <c r="AE317" s="72"/>
      <c r="AF317" s="73"/>
      <c r="AG317" s="72"/>
      <c r="AH317" s="72"/>
      <c r="AI317" s="72"/>
      <c r="AJ317" s="72"/>
      <c r="AK317" s="72"/>
      <c r="AL317" s="72"/>
      <c r="AM317" s="72"/>
      <c r="AN317" s="72"/>
      <c r="AO317" s="72"/>
      <c r="AP317" s="64"/>
      <c r="AQ317" s="72"/>
      <c r="AR317" s="75"/>
      <c r="AS317" s="76" t="e">
        <v>#DIV/0!</v>
      </c>
      <c r="AT317" s="23"/>
      <c r="AU317" s="23"/>
      <c r="AV317" s="70" t="e">
        <f>VLOOKUP($AC317,デモテーブル[#All],3,FALSE)</f>
        <v>#N/A</v>
      </c>
      <c r="AW317" s="70" t="e">
        <f>VLOOKUP($AC317,デモテーブル[#All],4,FALSE)</f>
        <v>#N/A</v>
      </c>
      <c r="AX317" s="70" t="e">
        <f>VLOOKUP($AC317,デモテーブル[#All],5,FALSE)</f>
        <v>#N/A</v>
      </c>
      <c r="AY317" s="70" t="e">
        <f>VLOOKUP($AC317,デモテーブル[#All],6,FALSE)</f>
        <v>#N/A</v>
      </c>
      <c r="AZ317" s="70" t="e">
        <f>VLOOKUP($AC317,デモテーブル[#All],7,FALSE)</f>
        <v>#N/A</v>
      </c>
    </row>
    <row r="318" spans="2:52" x14ac:dyDescent="0.15">
      <c r="B318" s="19">
        <v>44661</v>
      </c>
      <c r="C318" s="151">
        <v>317</v>
      </c>
      <c r="D318" s="42" t="s">
        <v>146</v>
      </c>
      <c r="E318" s="70" t="s">
        <v>482</v>
      </c>
      <c r="H318" s="71" t="s">
        <v>353</v>
      </c>
      <c r="I318" s="71"/>
      <c r="J318" s="71"/>
      <c r="K318" s="71"/>
      <c r="L318" s="71"/>
      <c r="M318" s="71"/>
      <c r="N318" s="71"/>
      <c r="O318" s="71"/>
      <c r="Z318" s="13"/>
      <c r="AA318" s="13"/>
      <c r="AB318" s="72"/>
      <c r="AC318" s="77"/>
      <c r="AD318" s="72" t="e">
        <f>VLOOKUP($AC318,デモテーブル[#All],2,FALSE)</f>
        <v>#N/A</v>
      </c>
      <c r="AE318" s="72"/>
      <c r="AF318" s="73"/>
      <c r="AG318" s="72"/>
      <c r="AH318" s="72"/>
      <c r="AI318" s="72"/>
      <c r="AJ318" s="72"/>
      <c r="AK318" s="72"/>
      <c r="AL318" s="72"/>
      <c r="AM318" s="72"/>
      <c r="AN318" s="72"/>
      <c r="AO318" s="72"/>
      <c r="AP318" s="64"/>
      <c r="AQ318" s="72"/>
      <c r="AR318" s="75"/>
      <c r="AS318" s="76" t="e">
        <v>#DIV/0!</v>
      </c>
      <c r="AT318" s="23"/>
      <c r="AU318" s="23"/>
      <c r="AV318" s="70" t="e">
        <f>VLOOKUP($AC318,デモテーブル[#All],3,FALSE)</f>
        <v>#N/A</v>
      </c>
      <c r="AW318" s="70" t="e">
        <f>VLOOKUP($AC318,デモテーブル[#All],4,FALSE)</f>
        <v>#N/A</v>
      </c>
      <c r="AX318" s="70" t="e">
        <f>VLOOKUP($AC318,デモテーブル[#All],5,FALSE)</f>
        <v>#N/A</v>
      </c>
      <c r="AY318" s="70" t="e">
        <f>VLOOKUP($AC318,デモテーブル[#All],6,FALSE)</f>
        <v>#N/A</v>
      </c>
      <c r="AZ318" s="70" t="e">
        <f>VLOOKUP($AC318,デモテーブル[#All],7,FALSE)</f>
        <v>#N/A</v>
      </c>
    </row>
    <row r="319" spans="2:52" x14ac:dyDescent="0.15">
      <c r="B319" s="19">
        <v>44661</v>
      </c>
      <c r="C319" s="151">
        <v>318</v>
      </c>
      <c r="D319" s="42" t="s">
        <v>146</v>
      </c>
      <c r="E319" s="70" t="s">
        <v>482</v>
      </c>
      <c r="H319" s="71" t="s">
        <v>548</v>
      </c>
      <c r="I319" s="71"/>
      <c r="J319" s="71"/>
      <c r="K319" s="71"/>
      <c r="L319" s="71"/>
      <c r="M319" s="71"/>
      <c r="N319" s="71"/>
      <c r="O319" s="71"/>
      <c r="Z319" s="13"/>
      <c r="AA319" s="13"/>
      <c r="AB319" s="72"/>
      <c r="AC319" s="77"/>
      <c r="AD319" s="72" t="e">
        <f>VLOOKUP($AC319,デモテーブル[#All],2,FALSE)</f>
        <v>#N/A</v>
      </c>
      <c r="AE319" s="72"/>
      <c r="AF319" s="73"/>
      <c r="AG319" s="72"/>
      <c r="AH319" s="72"/>
      <c r="AI319" s="72"/>
      <c r="AJ319" s="72"/>
      <c r="AK319" s="72"/>
      <c r="AL319" s="72"/>
      <c r="AM319" s="72"/>
      <c r="AN319" s="72"/>
      <c r="AO319" s="72"/>
      <c r="AP319" s="64"/>
      <c r="AQ319" s="72"/>
      <c r="AR319" s="75"/>
      <c r="AS319" s="76" t="e">
        <v>#DIV/0!</v>
      </c>
      <c r="AT319" s="23"/>
      <c r="AU319" s="23"/>
      <c r="AV319" s="70" t="e">
        <f>VLOOKUP($AC319,デモテーブル[#All],3,FALSE)</f>
        <v>#N/A</v>
      </c>
      <c r="AW319" s="70" t="e">
        <f>VLOOKUP($AC319,デモテーブル[#All],4,FALSE)</f>
        <v>#N/A</v>
      </c>
      <c r="AX319" s="70" t="e">
        <f>VLOOKUP($AC319,デモテーブル[#All],5,FALSE)</f>
        <v>#N/A</v>
      </c>
      <c r="AY319" s="70" t="e">
        <f>VLOOKUP($AC319,デモテーブル[#All],6,FALSE)</f>
        <v>#N/A</v>
      </c>
      <c r="AZ319" s="70" t="e">
        <f>VLOOKUP($AC319,デモテーブル[#All],7,FALSE)</f>
        <v>#N/A</v>
      </c>
    </row>
    <row r="320" spans="2:52" x14ac:dyDescent="0.15">
      <c r="B320" s="19">
        <v>44661</v>
      </c>
      <c r="C320" s="151">
        <v>319</v>
      </c>
      <c r="D320" s="42" t="s">
        <v>146</v>
      </c>
      <c r="E320" s="70" t="s">
        <v>482</v>
      </c>
      <c r="H320" s="71" t="s">
        <v>83</v>
      </c>
      <c r="I320" s="71"/>
      <c r="J320" s="71"/>
      <c r="K320" s="71"/>
      <c r="L320" s="71"/>
      <c r="M320" s="71"/>
      <c r="N320" s="71"/>
      <c r="O320" s="71"/>
      <c r="Z320" s="13"/>
      <c r="AA320" s="13"/>
      <c r="AB320" s="72"/>
      <c r="AC320" s="7" t="str">
        <f>IF(H321="","",TEXT(H321,"@"))</f>
        <v>4326</v>
      </c>
      <c r="AD320" s="72" t="str">
        <f>VLOOKUP($AC320,デモテーブル[#All],2,FALSE)</f>
        <v>インテージホールディングス</v>
      </c>
      <c r="AE320" s="72" t="s">
        <v>15</v>
      </c>
      <c r="AF320" s="73" t="e">
        <f>AP320/AJ320</f>
        <v>#VALUE!</v>
      </c>
      <c r="AG320" s="72"/>
      <c r="AH320" s="74" t="e">
        <f>(AP320-AR320)/AF320</f>
        <v>#VALUE!</v>
      </c>
      <c r="AI320" s="72"/>
      <c r="AJ320" s="80" t="s">
        <v>573</v>
      </c>
      <c r="AK320" s="72"/>
      <c r="AL320" s="72"/>
      <c r="AM320" s="72"/>
      <c r="AN320" s="72"/>
      <c r="AO320" s="72"/>
      <c r="AP320" s="64">
        <f>IF(H324="","",VALUE(LEFT(H324,FIND("円",H324)-1)))</f>
        <v>33231</v>
      </c>
      <c r="AQ320" s="72"/>
      <c r="AR320" s="75">
        <f>IF(H326="","",VALUE(LEFT(H326,FIND("円",H326)-1)))</f>
        <v>18658</v>
      </c>
      <c r="AS320" s="76">
        <f t="shared" ref="AS320" si="49">AR320/(AP320-AR320)</f>
        <v>1.2803129074315516</v>
      </c>
      <c r="AT320" s="23"/>
      <c r="AU320" s="23"/>
      <c r="AV320" s="70" t="str">
        <f>VLOOKUP($AC320,デモテーブル[#All],3,FALSE)</f>
        <v>1株式・投信等</v>
      </c>
      <c r="AW320" s="70" t="str">
        <f>VLOOKUP($AC320,デモテーブル[#All],4,FALSE)</f>
        <v>1株式</v>
      </c>
      <c r="AX320" s="70" t="str">
        <f>VLOOKUP($AC320,デモテーブル[#All],5,FALSE)</f>
        <v>情報・通信</v>
      </c>
      <c r="AY320" s="70" t="str">
        <f>VLOOKUP($AC320,デモテーブル[#All],6,FALSE)</f>
        <v>情報・通信</v>
      </c>
      <c r="AZ320" s="70" t="str">
        <f>VLOOKUP($AC320,デモテーブル[#All],7,FALSE)</f>
        <v>01 日本円</v>
      </c>
    </row>
    <row r="321" spans="2:52" x14ac:dyDescent="0.15">
      <c r="B321" s="19">
        <v>44661</v>
      </c>
      <c r="C321" s="151">
        <v>320</v>
      </c>
      <c r="D321" s="42" t="s">
        <v>146</v>
      </c>
      <c r="E321" s="70" t="s">
        <v>482</v>
      </c>
      <c r="H321" s="71">
        <v>4326</v>
      </c>
      <c r="I321" s="71"/>
      <c r="J321" s="71"/>
      <c r="K321" s="71"/>
      <c r="L321" s="71"/>
      <c r="M321" s="71"/>
      <c r="N321" s="71"/>
      <c r="O321" s="71"/>
      <c r="Z321" s="13"/>
      <c r="AA321" s="13"/>
      <c r="AB321" s="72"/>
      <c r="AC321" s="77"/>
      <c r="AD321" s="72" t="e">
        <f>VLOOKUP($AC321,デモテーブル[#All],2,FALSE)</f>
        <v>#N/A</v>
      </c>
      <c r="AE321" s="72"/>
      <c r="AF321" s="73"/>
      <c r="AG321" s="72"/>
      <c r="AH321" s="72"/>
      <c r="AI321" s="72"/>
      <c r="AJ321" s="72"/>
      <c r="AK321" s="72"/>
      <c r="AL321" s="72"/>
      <c r="AM321" s="72"/>
      <c r="AN321" s="72"/>
      <c r="AO321" s="72"/>
      <c r="AP321" s="64"/>
      <c r="AQ321" s="72"/>
      <c r="AR321" s="75"/>
      <c r="AS321" s="76" t="e">
        <v>#DIV/0!</v>
      </c>
      <c r="AT321" s="23"/>
      <c r="AU321" s="23"/>
      <c r="AV321" s="70" t="e">
        <f>VLOOKUP($AC321,デモテーブル[#All],3,FALSE)</f>
        <v>#N/A</v>
      </c>
      <c r="AW321" s="70" t="e">
        <f>VLOOKUP($AC321,デモテーブル[#All],4,FALSE)</f>
        <v>#N/A</v>
      </c>
      <c r="AX321" s="70" t="e">
        <f>VLOOKUP($AC321,デモテーブル[#All],5,FALSE)</f>
        <v>#N/A</v>
      </c>
      <c r="AY321" s="70" t="e">
        <f>VLOOKUP($AC321,デモテーブル[#All],6,FALSE)</f>
        <v>#N/A</v>
      </c>
      <c r="AZ321" s="70" t="e">
        <f>VLOOKUP($AC321,デモテーブル[#All],7,FALSE)</f>
        <v>#N/A</v>
      </c>
    </row>
    <row r="322" spans="2:52" x14ac:dyDescent="0.15">
      <c r="B322" s="19">
        <v>44661</v>
      </c>
      <c r="C322" s="151">
        <v>321</v>
      </c>
      <c r="D322" s="42" t="s">
        <v>146</v>
      </c>
      <c r="E322" s="70" t="s">
        <v>482</v>
      </c>
      <c r="H322" s="71" t="s">
        <v>83</v>
      </c>
      <c r="I322" s="71"/>
      <c r="J322" s="71"/>
      <c r="K322" s="71"/>
      <c r="L322" s="71"/>
      <c r="M322" s="71"/>
      <c r="N322" s="71"/>
      <c r="O322" s="71"/>
      <c r="Z322" s="13"/>
      <c r="AA322" s="13"/>
      <c r="AB322" s="72"/>
      <c r="AC322" s="77"/>
      <c r="AD322" s="72" t="e">
        <f>VLOOKUP($AC322,デモテーブル[#All],2,FALSE)</f>
        <v>#N/A</v>
      </c>
      <c r="AE322" s="72"/>
      <c r="AF322" s="73"/>
      <c r="AG322" s="72"/>
      <c r="AH322" s="72"/>
      <c r="AI322" s="72"/>
      <c r="AJ322" s="72"/>
      <c r="AK322" s="72"/>
      <c r="AL322" s="72"/>
      <c r="AM322" s="72"/>
      <c r="AN322" s="72"/>
      <c r="AO322" s="72"/>
      <c r="AP322" s="64"/>
      <c r="AQ322" s="72"/>
      <c r="AR322" s="75"/>
      <c r="AS322" s="76" t="e">
        <v>#DIV/0!</v>
      </c>
      <c r="AT322" s="23"/>
      <c r="AU322" s="23"/>
      <c r="AV322" s="70" t="e">
        <f>VLOOKUP($AC322,デモテーブル[#All],3,FALSE)</f>
        <v>#N/A</v>
      </c>
      <c r="AW322" s="70" t="e">
        <f>VLOOKUP($AC322,デモテーブル[#All],4,FALSE)</f>
        <v>#N/A</v>
      </c>
      <c r="AX322" s="70" t="e">
        <f>VLOOKUP($AC322,デモテーブル[#All],5,FALSE)</f>
        <v>#N/A</v>
      </c>
      <c r="AY322" s="70" t="e">
        <f>VLOOKUP($AC322,デモテーブル[#All],6,FALSE)</f>
        <v>#N/A</v>
      </c>
      <c r="AZ322" s="70" t="e">
        <f>VLOOKUP($AC322,デモテーブル[#All],7,FALSE)</f>
        <v>#N/A</v>
      </c>
    </row>
    <row r="323" spans="2:52" x14ac:dyDescent="0.15">
      <c r="B323" s="19">
        <v>44661</v>
      </c>
      <c r="C323" s="151">
        <v>322</v>
      </c>
      <c r="D323" s="42" t="s">
        <v>146</v>
      </c>
      <c r="E323" s="70" t="s">
        <v>482</v>
      </c>
      <c r="H323" s="71" t="s">
        <v>352</v>
      </c>
      <c r="I323" s="71"/>
      <c r="J323" s="71"/>
      <c r="K323" s="71"/>
      <c r="L323" s="71"/>
      <c r="M323" s="71"/>
      <c r="N323" s="71"/>
      <c r="O323" s="71"/>
      <c r="Z323" s="13"/>
      <c r="AA323" s="13"/>
      <c r="AB323" s="72"/>
      <c r="AC323" s="77"/>
      <c r="AD323" s="72" t="e">
        <f>VLOOKUP($AC323,デモテーブル[#All],2,FALSE)</f>
        <v>#N/A</v>
      </c>
      <c r="AE323" s="72"/>
      <c r="AF323" s="73"/>
      <c r="AG323" s="72"/>
      <c r="AH323" s="72"/>
      <c r="AI323" s="72"/>
      <c r="AJ323" s="72"/>
      <c r="AK323" s="72"/>
      <c r="AL323" s="72"/>
      <c r="AM323" s="72"/>
      <c r="AN323" s="72"/>
      <c r="AO323" s="72"/>
      <c r="AP323" s="64"/>
      <c r="AQ323" s="72"/>
      <c r="AR323" s="75"/>
      <c r="AS323" s="76" t="e">
        <v>#DIV/0!</v>
      </c>
      <c r="AT323" s="23"/>
      <c r="AU323" s="23"/>
      <c r="AV323" s="70" t="e">
        <f>VLOOKUP($AC323,デモテーブル[#All],3,FALSE)</f>
        <v>#N/A</v>
      </c>
      <c r="AW323" s="70" t="e">
        <f>VLOOKUP($AC323,デモテーブル[#All],4,FALSE)</f>
        <v>#N/A</v>
      </c>
      <c r="AX323" s="70" t="e">
        <f>VLOOKUP($AC323,デモテーブル[#All],5,FALSE)</f>
        <v>#N/A</v>
      </c>
      <c r="AY323" s="70" t="e">
        <f>VLOOKUP($AC323,デモテーブル[#All],6,FALSE)</f>
        <v>#N/A</v>
      </c>
      <c r="AZ323" s="70" t="e">
        <f>VLOOKUP($AC323,デモテーブル[#All],7,FALSE)</f>
        <v>#N/A</v>
      </c>
    </row>
    <row r="324" spans="2:52" x14ac:dyDescent="0.15">
      <c r="B324" s="19">
        <v>44661</v>
      </c>
      <c r="C324" s="151">
        <v>323</v>
      </c>
      <c r="D324" s="42" t="s">
        <v>146</v>
      </c>
      <c r="E324" s="70" t="s">
        <v>482</v>
      </c>
      <c r="H324" s="71" t="s">
        <v>549</v>
      </c>
      <c r="I324" s="71"/>
      <c r="J324" s="71"/>
      <c r="K324" s="71"/>
      <c r="L324" s="71"/>
      <c r="M324" s="71"/>
      <c r="N324" s="71"/>
      <c r="O324" s="71"/>
      <c r="Z324" s="13"/>
      <c r="AA324" s="13"/>
      <c r="AB324" s="72"/>
      <c r="AC324" s="77"/>
      <c r="AD324" s="72" t="e">
        <f>VLOOKUP($AC324,デモテーブル[#All],2,FALSE)</f>
        <v>#N/A</v>
      </c>
      <c r="AE324" s="72"/>
      <c r="AF324" s="73"/>
      <c r="AG324" s="72"/>
      <c r="AH324" s="72"/>
      <c r="AI324" s="72"/>
      <c r="AJ324" s="72"/>
      <c r="AK324" s="72"/>
      <c r="AL324" s="72"/>
      <c r="AM324" s="72"/>
      <c r="AN324" s="72"/>
      <c r="AO324" s="72"/>
      <c r="AP324" s="64"/>
      <c r="AQ324" s="72"/>
      <c r="AR324" s="75"/>
      <c r="AS324" s="76" t="e">
        <v>#DIV/0!</v>
      </c>
      <c r="AT324" s="23"/>
      <c r="AU324" s="23"/>
      <c r="AV324" s="70" t="e">
        <f>VLOOKUP($AC324,デモテーブル[#All],3,FALSE)</f>
        <v>#N/A</v>
      </c>
      <c r="AW324" s="70" t="e">
        <f>VLOOKUP($AC324,デモテーブル[#All],4,FALSE)</f>
        <v>#N/A</v>
      </c>
      <c r="AX324" s="70" t="e">
        <f>VLOOKUP($AC324,デモテーブル[#All],5,FALSE)</f>
        <v>#N/A</v>
      </c>
      <c r="AY324" s="70" t="e">
        <f>VLOOKUP($AC324,デモテーブル[#All],6,FALSE)</f>
        <v>#N/A</v>
      </c>
      <c r="AZ324" s="70" t="e">
        <f>VLOOKUP($AC324,デモテーブル[#All],7,FALSE)</f>
        <v>#N/A</v>
      </c>
    </row>
    <row r="325" spans="2:52" x14ac:dyDescent="0.15">
      <c r="B325" s="19">
        <v>44661</v>
      </c>
      <c r="C325" s="151">
        <v>324</v>
      </c>
      <c r="D325" s="42" t="s">
        <v>146</v>
      </c>
      <c r="E325" s="70" t="s">
        <v>482</v>
      </c>
      <c r="H325" s="71" t="s">
        <v>353</v>
      </c>
      <c r="I325" s="71"/>
      <c r="J325" s="71"/>
      <c r="K325" s="71"/>
      <c r="L325" s="71"/>
      <c r="M325" s="71"/>
      <c r="N325" s="71"/>
      <c r="O325" s="71"/>
      <c r="Z325" s="13"/>
      <c r="AA325" s="13"/>
      <c r="AB325" s="72"/>
      <c r="AC325" s="77"/>
      <c r="AD325" s="72" t="e">
        <f>VLOOKUP($AC325,デモテーブル[#All],2,FALSE)</f>
        <v>#N/A</v>
      </c>
      <c r="AE325" s="72"/>
      <c r="AF325" s="73"/>
      <c r="AG325" s="72"/>
      <c r="AH325" s="72"/>
      <c r="AI325" s="72"/>
      <c r="AJ325" s="72"/>
      <c r="AK325" s="72"/>
      <c r="AL325" s="72"/>
      <c r="AM325" s="72"/>
      <c r="AN325" s="72"/>
      <c r="AO325" s="72"/>
      <c r="AP325" s="64"/>
      <c r="AQ325" s="72"/>
      <c r="AR325" s="75"/>
      <c r="AS325" s="76" t="e">
        <v>#DIV/0!</v>
      </c>
      <c r="AT325" s="23"/>
      <c r="AU325" s="23"/>
      <c r="AV325" s="70" t="e">
        <f>VLOOKUP($AC325,デモテーブル[#All],3,FALSE)</f>
        <v>#N/A</v>
      </c>
      <c r="AW325" s="70" t="e">
        <f>VLOOKUP($AC325,デモテーブル[#All],4,FALSE)</f>
        <v>#N/A</v>
      </c>
      <c r="AX325" s="70" t="e">
        <f>VLOOKUP($AC325,デモテーブル[#All],5,FALSE)</f>
        <v>#N/A</v>
      </c>
      <c r="AY325" s="70" t="e">
        <f>VLOOKUP($AC325,デモテーブル[#All],6,FALSE)</f>
        <v>#N/A</v>
      </c>
      <c r="AZ325" s="70" t="e">
        <f>VLOOKUP($AC325,デモテーブル[#All],7,FALSE)</f>
        <v>#N/A</v>
      </c>
    </row>
    <row r="326" spans="2:52" x14ac:dyDescent="0.15">
      <c r="B326" s="19">
        <v>44661</v>
      </c>
      <c r="C326" s="151">
        <v>325</v>
      </c>
      <c r="D326" s="42" t="s">
        <v>146</v>
      </c>
      <c r="E326" s="70" t="s">
        <v>482</v>
      </c>
      <c r="H326" s="71" t="s">
        <v>550</v>
      </c>
      <c r="I326" s="71"/>
      <c r="J326" s="71"/>
      <c r="K326" s="71"/>
      <c r="L326" s="71"/>
      <c r="M326" s="71"/>
      <c r="N326" s="71"/>
      <c r="O326" s="71"/>
      <c r="Z326" s="13"/>
      <c r="AA326" s="13"/>
      <c r="AB326" s="72"/>
      <c r="AC326" s="77"/>
      <c r="AD326" s="72" t="e">
        <f>VLOOKUP($AC326,デモテーブル[#All],2,FALSE)</f>
        <v>#N/A</v>
      </c>
      <c r="AE326" s="72"/>
      <c r="AF326" s="73"/>
      <c r="AG326" s="72"/>
      <c r="AH326" s="72"/>
      <c r="AI326" s="72"/>
      <c r="AJ326" s="72"/>
      <c r="AK326" s="72"/>
      <c r="AL326" s="72"/>
      <c r="AM326" s="72"/>
      <c r="AN326" s="72"/>
      <c r="AO326" s="72"/>
      <c r="AP326" s="64"/>
      <c r="AQ326" s="72"/>
      <c r="AR326" s="75"/>
      <c r="AS326" s="76" t="e">
        <v>#DIV/0!</v>
      </c>
      <c r="AT326" s="23"/>
      <c r="AU326" s="23"/>
      <c r="AV326" s="70" t="e">
        <f>VLOOKUP($AC326,デモテーブル[#All],3,FALSE)</f>
        <v>#N/A</v>
      </c>
      <c r="AW326" s="70" t="e">
        <f>VLOOKUP($AC326,デモテーブル[#All],4,FALSE)</f>
        <v>#N/A</v>
      </c>
      <c r="AX326" s="70" t="e">
        <f>VLOOKUP($AC326,デモテーブル[#All],5,FALSE)</f>
        <v>#N/A</v>
      </c>
      <c r="AY326" s="70" t="e">
        <f>VLOOKUP($AC326,デモテーブル[#All],6,FALSE)</f>
        <v>#N/A</v>
      </c>
      <c r="AZ326" s="70" t="e">
        <f>VLOOKUP($AC326,デモテーブル[#All],7,FALSE)</f>
        <v>#N/A</v>
      </c>
    </row>
    <row r="327" spans="2:52" x14ac:dyDescent="0.15">
      <c r="B327" s="19">
        <v>44661</v>
      </c>
      <c r="C327" s="151">
        <v>326</v>
      </c>
      <c r="D327" s="42" t="s">
        <v>146</v>
      </c>
      <c r="E327" s="70" t="s">
        <v>482</v>
      </c>
      <c r="H327" s="71" t="s">
        <v>84</v>
      </c>
      <c r="I327" s="71"/>
      <c r="J327" s="71"/>
      <c r="K327" s="71"/>
      <c r="L327" s="71"/>
      <c r="M327" s="71"/>
      <c r="N327" s="71"/>
      <c r="O327" s="71"/>
      <c r="Z327" s="13"/>
      <c r="AA327" s="13"/>
      <c r="AB327" s="72"/>
      <c r="AC327" s="7" t="str">
        <f>IF(H328="","",TEXT(H328,"@"))</f>
        <v>4327</v>
      </c>
      <c r="AD327" s="72" t="str">
        <f>VLOOKUP($AC327,デモテーブル[#All],2,FALSE)</f>
        <v>日本エス・エイチ・エル</v>
      </c>
      <c r="AE327" s="72" t="s">
        <v>15</v>
      </c>
      <c r="AF327" s="73" t="e">
        <f>AP327/AJ327</f>
        <v>#VALUE!</v>
      </c>
      <c r="AG327" s="72"/>
      <c r="AH327" s="74" t="e">
        <f>(AP327-AR327)/AF327</f>
        <v>#VALUE!</v>
      </c>
      <c r="AI327" s="72"/>
      <c r="AJ327" s="80" t="s">
        <v>573</v>
      </c>
      <c r="AK327" s="72"/>
      <c r="AL327" s="72"/>
      <c r="AM327" s="72"/>
      <c r="AN327" s="72"/>
      <c r="AO327" s="72"/>
      <c r="AP327" s="64">
        <f>IF(H331="","",VALUE(LEFT(H331,FIND("円",H331)-1)))</f>
        <v>25650</v>
      </c>
      <c r="AQ327" s="72"/>
      <c r="AR327" s="75">
        <f>IF(H333="","",VALUE(LEFT(H333,FIND("円",H333)-1)))</f>
        <v>7866</v>
      </c>
      <c r="AS327" s="76">
        <f t="shared" ref="AS327" si="50">AR327/(AP327-AR327)</f>
        <v>0.44230769230769229</v>
      </c>
      <c r="AT327" s="23"/>
      <c r="AU327" s="23"/>
      <c r="AV327" s="70" t="str">
        <f>VLOOKUP($AC327,デモテーブル[#All],3,FALSE)</f>
        <v>1株式・投信等</v>
      </c>
      <c r="AW327" s="70" t="str">
        <f>VLOOKUP($AC327,デモテーブル[#All],4,FALSE)</f>
        <v>1株式</v>
      </c>
      <c r="AX327" s="70" t="str">
        <f>VLOOKUP($AC327,デモテーブル[#All],5,FALSE)</f>
        <v>サービス</v>
      </c>
      <c r="AY327" s="70" t="str">
        <f>VLOOKUP($AC327,デモテーブル[#All],6,FALSE)</f>
        <v>サービス</v>
      </c>
      <c r="AZ327" s="70" t="str">
        <f>VLOOKUP($AC327,デモテーブル[#All],7,FALSE)</f>
        <v>01 日本円</v>
      </c>
    </row>
    <row r="328" spans="2:52" x14ac:dyDescent="0.15">
      <c r="B328" s="19">
        <v>44661</v>
      </c>
      <c r="C328" s="151">
        <v>327</v>
      </c>
      <c r="D328" s="42" t="s">
        <v>146</v>
      </c>
      <c r="E328" s="70" t="s">
        <v>482</v>
      </c>
      <c r="H328" s="71">
        <v>4327</v>
      </c>
      <c r="I328" s="71"/>
      <c r="J328" s="71"/>
      <c r="K328" s="71"/>
      <c r="L328" s="71"/>
      <c r="M328" s="71"/>
      <c r="N328" s="71"/>
      <c r="O328" s="71"/>
      <c r="Z328" s="13"/>
      <c r="AA328" s="13"/>
      <c r="AB328" s="72"/>
      <c r="AC328" s="77"/>
      <c r="AD328" s="72" t="e">
        <f>VLOOKUP($AC328,デモテーブル[#All],2,FALSE)</f>
        <v>#N/A</v>
      </c>
      <c r="AE328" s="72"/>
      <c r="AF328" s="73"/>
      <c r="AG328" s="72"/>
      <c r="AH328" s="72"/>
      <c r="AI328" s="72"/>
      <c r="AJ328" s="72"/>
      <c r="AK328" s="72"/>
      <c r="AL328" s="72"/>
      <c r="AM328" s="72"/>
      <c r="AN328" s="72"/>
      <c r="AO328" s="72"/>
      <c r="AP328" s="64"/>
      <c r="AQ328" s="72"/>
      <c r="AR328" s="75"/>
      <c r="AS328" s="76" t="e">
        <v>#DIV/0!</v>
      </c>
      <c r="AT328" s="23"/>
      <c r="AU328" s="23"/>
      <c r="AV328" s="70" t="e">
        <f>VLOOKUP($AC328,デモテーブル[#All],3,FALSE)</f>
        <v>#N/A</v>
      </c>
      <c r="AW328" s="70" t="e">
        <f>VLOOKUP($AC328,デモテーブル[#All],4,FALSE)</f>
        <v>#N/A</v>
      </c>
      <c r="AX328" s="70" t="e">
        <f>VLOOKUP($AC328,デモテーブル[#All],5,FALSE)</f>
        <v>#N/A</v>
      </c>
      <c r="AY328" s="70" t="e">
        <f>VLOOKUP($AC328,デモテーブル[#All],6,FALSE)</f>
        <v>#N/A</v>
      </c>
      <c r="AZ328" s="70" t="e">
        <f>VLOOKUP($AC328,デモテーブル[#All],7,FALSE)</f>
        <v>#N/A</v>
      </c>
    </row>
    <row r="329" spans="2:52" x14ac:dyDescent="0.15">
      <c r="B329" s="19">
        <v>44661</v>
      </c>
      <c r="C329" s="151">
        <v>328</v>
      </c>
      <c r="D329" s="42" t="s">
        <v>146</v>
      </c>
      <c r="E329" s="70" t="s">
        <v>482</v>
      </c>
      <c r="H329" s="71" t="s">
        <v>84</v>
      </c>
      <c r="I329" s="71"/>
      <c r="J329" s="71"/>
      <c r="K329" s="71"/>
      <c r="L329" s="71"/>
      <c r="M329" s="71"/>
      <c r="N329" s="71"/>
      <c r="O329" s="71"/>
      <c r="Z329" s="13"/>
      <c r="AA329" s="13"/>
      <c r="AB329" s="72"/>
      <c r="AC329" s="77"/>
      <c r="AD329" s="72" t="e">
        <f>VLOOKUP($AC329,デモテーブル[#All],2,FALSE)</f>
        <v>#N/A</v>
      </c>
      <c r="AE329" s="72"/>
      <c r="AF329" s="73"/>
      <c r="AG329" s="72"/>
      <c r="AH329" s="72"/>
      <c r="AI329" s="72"/>
      <c r="AJ329" s="72"/>
      <c r="AK329" s="72"/>
      <c r="AL329" s="72"/>
      <c r="AM329" s="72"/>
      <c r="AN329" s="72"/>
      <c r="AO329" s="72"/>
      <c r="AP329" s="64"/>
      <c r="AQ329" s="72"/>
      <c r="AR329" s="75"/>
      <c r="AS329" s="76" t="e">
        <v>#DIV/0!</v>
      </c>
      <c r="AT329" s="23"/>
      <c r="AU329" s="23"/>
      <c r="AV329" s="70" t="e">
        <f>VLOOKUP($AC329,デモテーブル[#All],3,FALSE)</f>
        <v>#N/A</v>
      </c>
      <c r="AW329" s="70" t="e">
        <f>VLOOKUP($AC329,デモテーブル[#All],4,FALSE)</f>
        <v>#N/A</v>
      </c>
      <c r="AX329" s="70" t="e">
        <f>VLOOKUP($AC329,デモテーブル[#All],5,FALSE)</f>
        <v>#N/A</v>
      </c>
      <c r="AY329" s="70" t="e">
        <f>VLOOKUP($AC329,デモテーブル[#All],6,FALSE)</f>
        <v>#N/A</v>
      </c>
      <c r="AZ329" s="70" t="e">
        <f>VLOOKUP($AC329,デモテーブル[#All],7,FALSE)</f>
        <v>#N/A</v>
      </c>
    </row>
    <row r="330" spans="2:52" x14ac:dyDescent="0.15">
      <c r="B330" s="19">
        <v>44661</v>
      </c>
      <c r="C330" s="151">
        <v>329</v>
      </c>
      <c r="D330" s="42" t="s">
        <v>146</v>
      </c>
      <c r="E330" s="70" t="s">
        <v>482</v>
      </c>
      <c r="H330" s="71" t="s">
        <v>352</v>
      </c>
      <c r="I330" s="71"/>
      <c r="J330" s="71"/>
      <c r="K330" s="71"/>
      <c r="L330" s="71"/>
      <c r="M330" s="71"/>
      <c r="N330" s="71"/>
      <c r="O330" s="71"/>
      <c r="Z330" s="13"/>
      <c r="AA330" s="13"/>
      <c r="AB330" s="72"/>
      <c r="AC330" s="77"/>
      <c r="AD330" s="72" t="e">
        <f>VLOOKUP($AC330,デモテーブル[#All],2,FALSE)</f>
        <v>#N/A</v>
      </c>
      <c r="AE330" s="72"/>
      <c r="AF330" s="73"/>
      <c r="AG330" s="72"/>
      <c r="AH330" s="72"/>
      <c r="AI330" s="72"/>
      <c r="AJ330" s="72"/>
      <c r="AK330" s="72"/>
      <c r="AL330" s="72"/>
      <c r="AM330" s="72"/>
      <c r="AN330" s="72"/>
      <c r="AO330" s="72"/>
      <c r="AP330" s="64"/>
      <c r="AQ330" s="72"/>
      <c r="AR330" s="75"/>
      <c r="AS330" s="76" t="e">
        <v>#DIV/0!</v>
      </c>
      <c r="AT330" s="23"/>
      <c r="AU330" s="23"/>
      <c r="AV330" s="70" t="e">
        <f>VLOOKUP($AC330,デモテーブル[#All],3,FALSE)</f>
        <v>#N/A</v>
      </c>
      <c r="AW330" s="70" t="e">
        <f>VLOOKUP($AC330,デモテーブル[#All],4,FALSE)</f>
        <v>#N/A</v>
      </c>
      <c r="AX330" s="70" t="e">
        <f>VLOOKUP($AC330,デモテーブル[#All],5,FALSE)</f>
        <v>#N/A</v>
      </c>
      <c r="AY330" s="70" t="e">
        <f>VLOOKUP($AC330,デモテーブル[#All],6,FALSE)</f>
        <v>#N/A</v>
      </c>
      <c r="AZ330" s="70" t="e">
        <f>VLOOKUP($AC330,デモテーブル[#All],7,FALSE)</f>
        <v>#N/A</v>
      </c>
    </row>
    <row r="331" spans="2:52" x14ac:dyDescent="0.15">
      <c r="B331" s="19">
        <v>44661</v>
      </c>
      <c r="C331" s="151">
        <v>330</v>
      </c>
      <c r="D331" s="42" t="s">
        <v>146</v>
      </c>
      <c r="E331" s="70" t="s">
        <v>482</v>
      </c>
      <c r="H331" s="71" t="s">
        <v>551</v>
      </c>
      <c r="I331" s="71"/>
      <c r="J331" s="71"/>
      <c r="K331" s="71"/>
      <c r="L331" s="71"/>
      <c r="M331" s="71"/>
      <c r="N331" s="71"/>
      <c r="O331" s="71"/>
      <c r="Z331" s="13"/>
      <c r="AA331" s="13"/>
      <c r="AB331" s="72"/>
      <c r="AC331" s="77"/>
      <c r="AD331" s="72" t="e">
        <f>VLOOKUP($AC331,デモテーブル[#All],2,FALSE)</f>
        <v>#N/A</v>
      </c>
      <c r="AE331" s="72"/>
      <c r="AF331" s="73"/>
      <c r="AG331" s="72"/>
      <c r="AH331" s="72"/>
      <c r="AI331" s="72"/>
      <c r="AJ331" s="72"/>
      <c r="AK331" s="72"/>
      <c r="AL331" s="72"/>
      <c r="AM331" s="72"/>
      <c r="AN331" s="72"/>
      <c r="AO331" s="72"/>
      <c r="AP331" s="64"/>
      <c r="AQ331" s="72"/>
      <c r="AR331" s="75"/>
      <c r="AS331" s="76" t="e">
        <v>#DIV/0!</v>
      </c>
      <c r="AT331" s="23"/>
      <c r="AU331" s="23"/>
      <c r="AV331" s="70" t="e">
        <f>VLOOKUP($AC331,デモテーブル[#All],3,FALSE)</f>
        <v>#N/A</v>
      </c>
      <c r="AW331" s="70" t="e">
        <f>VLOOKUP($AC331,デモテーブル[#All],4,FALSE)</f>
        <v>#N/A</v>
      </c>
      <c r="AX331" s="70" t="e">
        <f>VLOOKUP($AC331,デモテーブル[#All],5,FALSE)</f>
        <v>#N/A</v>
      </c>
      <c r="AY331" s="70" t="e">
        <f>VLOOKUP($AC331,デモテーブル[#All],6,FALSE)</f>
        <v>#N/A</v>
      </c>
      <c r="AZ331" s="70" t="e">
        <f>VLOOKUP($AC331,デモテーブル[#All],7,FALSE)</f>
        <v>#N/A</v>
      </c>
    </row>
    <row r="332" spans="2:52" x14ac:dyDescent="0.15">
      <c r="B332" s="19">
        <v>44661</v>
      </c>
      <c r="C332" s="151">
        <v>331</v>
      </c>
      <c r="D332" s="42" t="s">
        <v>146</v>
      </c>
      <c r="E332" s="70" t="s">
        <v>482</v>
      </c>
      <c r="H332" s="71" t="s">
        <v>353</v>
      </c>
      <c r="I332" s="71"/>
      <c r="J332" s="71"/>
      <c r="K332" s="71"/>
      <c r="L332" s="71"/>
      <c r="M332" s="71"/>
      <c r="N332" s="71"/>
      <c r="O332" s="71"/>
      <c r="Z332" s="13"/>
      <c r="AA332" s="13"/>
      <c r="AB332" s="72"/>
      <c r="AC332" s="77"/>
      <c r="AD332" s="72" t="e">
        <f>VLOOKUP($AC332,デモテーブル[#All],2,FALSE)</f>
        <v>#N/A</v>
      </c>
      <c r="AE332" s="72"/>
      <c r="AF332" s="73"/>
      <c r="AG332" s="72"/>
      <c r="AH332" s="72"/>
      <c r="AI332" s="72"/>
      <c r="AJ332" s="72"/>
      <c r="AK332" s="72"/>
      <c r="AL332" s="72"/>
      <c r="AM332" s="72"/>
      <c r="AN332" s="72"/>
      <c r="AO332" s="72"/>
      <c r="AP332" s="64"/>
      <c r="AQ332" s="72"/>
      <c r="AR332" s="75"/>
      <c r="AS332" s="76" t="e">
        <v>#DIV/0!</v>
      </c>
      <c r="AT332" s="23"/>
      <c r="AU332" s="23"/>
      <c r="AV332" s="70" t="e">
        <f>VLOOKUP($AC332,デモテーブル[#All],3,FALSE)</f>
        <v>#N/A</v>
      </c>
      <c r="AW332" s="70" t="e">
        <f>VLOOKUP($AC332,デモテーブル[#All],4,FALSE)</f>
        <v>#N/A</v>
      </c>
      <c r="AX332" s="70" t="e">
        <f>VLOOKUP($AC332,デモテーブル[#All],5,FALSE)</f>
        <v>#N/A</v>
      </c>
      <c r="AY332" s="70" t="e">
        <f>VLOOKUP($AC332,デモテーブル[#All],6,FALSE)</f>
        <v>#N/A</v>
      </c>
      <c r="AZ332" s="70" t="e">
        <f>VLOOKUP($AC332,デモテーブル[#All],7,FALSE)</f>
        <v>#N/A</v>
      </c>
    </row>
    <row r="333" spans="2:52" x14ac:dyDescent="0.15">
      <c r="B333" s="19">
        <v>44661</v>
      </c>
      <c r="C333" s="151">
        <v>332</v>
      </c>
      <c r="D333" s="42" t="s">
        <v>146</v>
      </c>
      <c r="E333" s="70" t="s">
        <v>482</v>
      </c>
      <c r="H333" s="71" t="s">
        <v>552</v>
      </c>
      <c r="I333" s="71"/>
      <c r="J333" s="71"/>
      <c r="K333" s="71"/>
      <c r="L333" s="71"/>
      <c r="M333" s="71"/>
      <c r="N333" s="71"/>
      <c r="O333" s="71"/>
      <c r="Z333" s="13"/>
      <c r="AA333" s="13"/>
      <c r="AB333" s="72"/>
      <c r="AC333" s="77"/>
      <c r="AD333" s="72" t="e">
        <f>VLOOKUP($AC333,デモテーブル[#All],2,FALSE)</f>
        <v>#N/A</v>
      </c>
      <c r="AE333" s="72"/>
      <c r="AF333" s="73"/>
      <c r="AG333" s="72"/>
      <c r="AH333" s="72"/>
      <c r="AI333" s="72"/>
      <c r="AJ333" s="72"/>
      <c r="AK333" s="72"/>
      <c r="AL333" s="72"/>
      <c r="AM333" s="72"/>
      <c r="AN333" s="72"/>
      <c r="AO333" s="72"/>
      <c r="AP333" s="64"/>
      <c r="AQ333" s="72"/>
      <c r="AR333" s="75"/>
      <c r="AS333" s="76" t="e">
        <v>#DIV/0!</v>
      </c>
      <c r="AT333" s="23"/>
      <c r="AU333" s="23"/>
      <c r="AV333" s="70" t="e">
        <f>VLOOKUP($AC333,デモテーブル[#All],3,FALSE)</f>
        <v>#N/A</v>
      </c>
      <c r="AW333" s="70" t="e">
        <f>VLOOKUP($AC333,デモテーブル[#All],4,FALSE)</f>
        <v>#N/A</v>
      </c>
      <c r="AX333" s="70" t="e">
        <f>VLOOKUP($AC333,デモテーブル[#All],5,FALSE)</f>
        <v>#N/A</v>
      </c>
      <c r="AY333" s="70" t="e">
        <f>VLOOKUP($AC333,デモテーブル[#All],6,FALSE)</f>
        <v>#N/A</v>
      </c>
      <c r="AZ333" s="70" t="e">
        <f>VLOOKUP($AC333,デモテーブル[#All],7,FALSE)</f>
        <v>#N/A</v>
      </c>
    </row>
    <row r="334" spans="2:52" x14ac:dyDescent="0.15">
      <c r="B334" s="19">
        <v>44661</v>
      </c>
      <c r="C334" s="151">
        <v>333</v>
      </c>
      <c r="D334" s="42" t="s">
        <v>146</v>
      </c>
      <c r="E334" s="70" t="s">
        <v>482</v>
      </c>
      <c r="H334" s="71" t="s">
        <v>85</v>
      </c>
      <c r="I334" s="71"/>
      <c r="J334" s="71"/>
      <c r="K334" s="71"/>
      <c r="L334" s="71"/>
      <c r="M334" s="71"/>
      <c r="N334" s="71"/>
      <c r="O334" s="71"/>
      <c r="Z334" s="13"/>
      <c r="AA334" s="13"/>
      <c r="AB334" s="72"/>
      <c r="AC334" s="7" t="str">
        <f>IF(H335="","",TEXT(H335,"@"))</f>
        <v>4732</v>
      </c>
      <c r="AD334" s="72" t="str">
        <f>VLOOKUP($AC334,デモテーブル[#All],2,FALSE)</f>
        <v>ユー・エス・エス</v>
      </c>
      <c r="AE334" s="72" t="s">
        <v>15</v>
      </c>
      <c r="AF334" s="73" t="e">
        <f>AP334/AJ334</f>
        <v>#VALUE!</v>
      </c>
      <c r="AG334" s="72"/>
      <c r="AH334" s="74" t="e">
        <f>(AP334-AR334)/AF334</f>
        <v>#VALUE!</v>
      </c>
      <c r="AI334" s="72"/>
      <c r="AJ334" s="80" t="s">
        <v>573</v>
      </c>
      <c r="AK334" s="72"/>
      <c r="AL334" s="72"/>
      <c r="AM334" s="72"/>
      <c r="AN334" s="72"/>
      <c r="AO334" s="72"/>
      <c r="AP334" s="64">
        <f>IF(H338="","",VALUE(LEFT(H338,FIND("円",H338)-1)))</f>
        <v>17658</v>
      </c>
      <c r="AQ334" s="72"/>
      <c r="AR334" s="75">
        <f>IF(H340="","",VALUE(LEFT(H340,FIND("円",H340)-1)))</f>
        <v>5220</v>
      </c>
      <c r="AS334" s="76">
        <f t="shared" ref="AS334" si="51">AR334/(AP334-AR334)</f>
        <v>0.41968162083936322</v>
      </c>
      <c r="AT334" s="23"/>
      <c r="AU334" s="23"/>
      <c r="AV334" s="70" t="str">
        <f>VLOOKUP($AC334,デモテーブル[#All],3,FALSE)</f>
        <v>1株式・投信等</v>
      </c>
      <c r="AW334" s="70" t="str">
        <f>VLOOKUP($AC334,デモテーブル[#All],4,FALSE)</f>
        <v>1株式</v>
      </c>
      <c r="AX334" s="70" t="str">
        <f>VLOOKUP($AC334,デモテーブル[#All],5,FALSE)</f>
        <v>サービス</v>
      </c>
      <c r="AY334" s="70" t="str">
        <f>VLOOKUP($AC334,デモテーブル[#All],6,FALSE)</f>
        <v>サービス</v>
      </c>
      <c r="AZ334" s="70" t="str">
        <f>VLOOKUP($AC334,デモテーブル[#All],7,FALSE)</f>
        <v>01 日本円</v>
      </c>
    </row>
    <row r="335" spans="2:52" x14ac:dyDescent="0.15">
      <c r="B335" s="19">
        <v>44661</v>
      </c>
      <c r="C335" s="151">
        <v>334</v>
      </c>
      <c r="D335" s="42" t="s">
        <v>146</v>
      </c>
      <c r="E335" s="70" t="s">
        <v>482</v>
      </c>
      <c r="H335" s="71">
        <v>4732</v>
      </c>
      <c r="I335" s="71"/>
      <c r="J335" s="71"/>
      <c r="K335" s="71"/>
      <c r="L335" s="71"/>
      <c r="M335" s="71"/>
      <c r="N335" s="71"/>
      <c r="O335" s="71"/>
      <c r="Z335" s="13"/>
      <c r="AA335" s="13"/>
      <c r="AB335" s="72"/>
      <c r="AC335" s="77"/>
      <c r="AD335" s="72" t="e">
        <f>VLOOKUP($AC335,デモテーブル[#All],2,FALSE)</f>
        <v>#N/A</v>
      </c>
      <c r="AE335" s="72"/>
      <c r="AF335" s="73"/>
      <c r="AG335" s="72"/>
      <c r="AH335" s="72"/>
      <c r="AI335" s="72"/>
      <c r="AJ335" s="72"/>
      <c r="AK335" s="72"/>
      <c r="AL335" s="72"/>
      <c r="AM335" s="72"/>
      <c r="AN335" s="72"/>
      <c r="AO335" s="72"/>
      <c r="AP335" s="64"/>
      <c r="AQ335" s="72"/>
      <c r="AR335" s="75"/>
      <c r="AS335" s="76" t="e">
        <v>#DIV/0!</v>
      </c>
      <c r="AT335" s="23"/>
      <c r="AU335" s="23"/>
      <c r="AV335" s="70" t="e">
        <f>VLOOKUP($AC335,デモテーブル[#All],3,FALSE)</f>
        <v>#N/A</v>
      </c>
      <c r="AW335" s="70" t="e">
        <f>VLOOKUP($AC335,デモテーブル[#All],4,FALSE)</f>
        <v>#N/A</v>
      </c>
      <c r="AX335" s="70" t="e">
        <f>VLOOKUP($AC335,デモテーブル[#All],5,FALSE)</f>
        <v>#N/A</v>
      </c>
      <c r="AY335" s="70" t="e">
        <f>VLOOKUP($AC335,デモテーブル[#All],6,FALSE)</f>
        <v>#N/A</v>
      </c>
      <c r="AZ335" s="70" t="e">
        <f>VLOOKUP($AC335,デモテーブル[#All],7,FALSE)</f>
        <v>#N/A</v>
      </c>
    </row>
    <row r="336" spans="2:52" x14ac:dyDescent="0.15">
      <c r="B336" s="19">
        <v>44661</v>
      </c>
      <c r="C336" s="151">
        <v>335</v>
      </c>
      <c r="D336" s="42" t="s">
        <v>146</v>
      </c>
      <c r="E336" s="70" t="s">
        <v>482</v>
      </c>
      <c r="H336" s="71" t="s">
        <v>85</v>
      </c>
      <c r="I336" s="71"/>
      <c r="J336" s="71"/>
      <c r="K336" s="71"/>
      <c r="L336" s="71"/>
      <c r="M336" s="71"/>
      <c r="N336" s="71"/>
      <c r="O336" s="71"/>
      <c r="Z336" s="13"/>
      <c r="AA336" s="13"/>
      <c r="AB336" s="72"/>
      <c r="AC336" s="77"/>
      <c r="AD336" s="72" t="e">
        <f>VLOOKUP($AC336,デモテーブル[#All],2,FALSE)</f>
        <v>#N/A</v>
      </c>
      <c r="AE336" s="72"/>
      <c r="AF336" s="73"/>
      <c r="AG336" s="72"/>
      <c r="AH336" s="72"/>
      <c r="AI336" s="72"/>
      <c r="AJ336" s="72"/>
      <c r="AK336" s="72"/>
      <c r="AL336" s="72"/>
      <c r="AM336" s="72"/>
      <c r="AN336" s="72"/>
      <c r="AO336" s="72"/>
      <c r="AP336" s="64"/>
      <c r="AQ336" s="72"/>
      <c r="AR336" s="75"/>
      <c r="AS336" s="76" t="e">
        <v>#DIV/0!</v>
      </c>
      <c r="AT336" s="23"/>
      <c r="AU336" s="23"/>
      <c r="AV336" s="70" t="e">
        <f>VLOOKUP($AC336,デモテーブル[#All],3,FALSE)</f>
        <v>#N/A</v>
      </c>
      <c r="AW336" s="70" t="e">
        <f>VLOOKUP($AC336,デモテーブル[#All],4,FALSE)</f>
        <v>#N/A</v>
      </c>
      <c r="AX336" s="70" t="e">
        <f>VLOOKUP($AC336,デモテーブル[#All],5,FALSE)</f>
        <v>#N/A</v>
      </c>
      <c r="AY336" s="70" t="e">
        <f>VLOOKUP($AC336,デモテーブル[#All],6,FALSE)</f>
        <v>#N/A</v>
      </c>
      <c r="AZ336" s="70" t="e">
        <f>VLOOKUP($AC336,デモテーブル[#All],7,FALSE)</f>
        <v>#N/A</v>
      </c>
    </row>
    <row r="337" spans="2:52" x14ac:dyDescent="0.15">
      <c r="B337" s="19">
        <v>44661</v>
      </c>
      <c r="C337" s="151">
        <v>336</v>
      </c>
      <c r="D337" s="42" t="s">
        <v>146</v>
      </c>
      <c r="E337" s="70" t="s">
        <v>482</v>
      </c>
      <c r="H337" s="71" t="s">
        <v>352</v>
      </c>
      <c r="I337" s="71"/>
      <c r="J337" s="71"/>
      <c r="K337" s="71"/>
      <c r="L337" s="71"/>
      <c r="M337" s="71"/>
      <c r="N337" s="71"/>
      <c r="O337" s="71"/>
      <c r="Z337" s="13"/>
      <c r="AA337" s="13"/>
      <c r="AB337" s="72"/>
      <c r="AC337" s="77"/>
      <c r="AD337" s="72" t="e">
        <f>VLOOKUP($AC337,デモテーブル[#All],2,FALSE)</f>
        <v>#N/A</v>
      </c>
      <c r="AE337" s="72"/>
      <c r="AF337" s="73"/>
      <c r="AG337" s="72"/>
      <c r="AH337" s="72"/>
      <c r="AI337" s="72"/>
      <c r="AJ337" s="72"/>
      <c r="AK337" s="72"/>
      <c r="AL337" s="72"/>
      <c r="AM337" s="72"/>
      <c r="AN337" s="72"/>
      <c r="AO337" s="72"/>
      <c r="AP337" s="64"/>
      <c r="AQ337" s="72"/>
      <c r="AR337" s="75"/>
      <c r="AS337" s="76" t="e">
        <v>#DIV/0!</v>
      </c>
      <c r="AT337" s="23"/>
      <c r="AU337" s="23"/>
      <c r="AV337" s="70" t="e">
        <f>VLOOKUP($AC337,デモテーブル[#All],3,FALSE)</f>
        <v>#N/A</v>
      </c>
      <c r="AW337" s="70" t="e">
        <f>VLOOKUP($AC337,デモテーブル[#All],4,FALSE)</f>
        <v>#N/A</v>
      </c>
      <c r="AX337" s="70" t="e">
        <f>VLOOKUP($AC337,デモテーブル[#All],5,FALSE)</f>
        <v>#N/A</v>
      </c>
      <c r="AY337" s="70" t="e">
        <f>VLOOKUP($AC337,デモテーブル[#All],6,FALSE)</f>
        <v>#N/A</v>
      </c>
      <c r="AZ337" s="70" t="e">
        <f>VLOOKUP($AC337,デモテーブル[#All],7,FALSE)</f>
        <v>#N/A</v>
      </c>
    </row>
    <row r="338" spans="2:52" x14ac:dyDescent="0.15">
      <c r="B338" s="19">
        <v>44661</v>
      </c>
      <c r="C338" s="151">
        <v>337</v>
      </c>
      <c r="D338" s="42" t="s">
        <v>146</v>
      </c>
      <c r="E338" s="70" t="s">
        <v>482</v>
      </c>
      <c r="H338" s="71" t="s">
        <v>553</v>
      </c>
      <c r="I338" s="71"/>
      <c r="J338" s="71"/>
      <c r="K338" s="71"/>
      <c r="L338" s="71"/>
      <c r="M338" s="71"/>
      <c r="N338" s="71"/>
      <c r="O338" s="71"/>
      <c r="Z338" s="13"/>
      <c r="AA338" s="13"/>
      <c r="AB338" s="72"/>
      <c r="AC338" s="77"/>
      <c r="AD338" s="72" t="e">
        <f>VLOOKUP($AC338,デモテーブル[#All],2,FALSE)</f>
        <v>#N/A</v>
      </c>
      <c r="AE338" s="72"/>
      <c r="AF338" s="73"/>
      <c r="AG338" s="72"/>
      <c r="AH338" s="72"/>
      <c r="AI338" s="72"/>
      <c r="AJ338" s="72"/>
      <c r="AK338" s="72"/>
      <c r="AL338" s="72"/>
      <c r="AM338" s="72"/>
      <c r="AN338" s="72"/>
      <c r="AO338" s="72"/>
      <c r="AP338" s="64"/>
      <c r="AQ338" s="72"/>
      <c r="AR338" s="75"/>
      <c r="AS338" s="76" t="e">
        <v>#DIV/0!</v>
      </c>
      <c r="AT338" s="23"/>
      <c r="AU338" s="23"/>
      <c r="AV338" s="70" t="e">
        <f>VLOOKUP($AC338,デモテーブル[#All],3,FALSE)</f>
        <v>#N/A</v>
      </c>
      <c r="AW338" s="70" t="e">
        <f>VLOOKUP($AC338,デモテーブル[#All],4,FALSE)</f>
        <v>#N/A</v>
      </c>
      <c r="AX338" s="70" t="e">
        <f>VLOOKUP($AC338,デモテーブル[#All],5,FALSE)</f>
        <v>#N/A</v>
      </c>
      <c r="AY338" s="70" t="e">
        <f>VLOOKUP($AC338,デモテーブル[#All],6,FALSE)</f>
        <v>#N/A</v>
      </c>
      <c r="AZ338" s="70" t="e">
        <f>VLOOKUP($AC338,デモテーブル[#All],7,FALSE)</f>
        <v>#N/A</v>
      </c>
    </row>
    <row r="339" spans="2:52" x14ac:dyDescent="0.15">
      <c r="B339" s="19">
        <v>44661</v>
      </c>
      <c r="C339" s="151">
        <v>338</v>
      </c>
      <c r="D339" s="42" t="s">
        <v>146</v>
      </c>
      <c r="E339" s="70" t="s">
        <v>482</v>
      </c>
      <c r="H339" s="71" t="s">
        <v>353</v>
      </c>
      <c r="I339" s="71"/>
      <c r="J339" s="71"/>
      <c r="K339" s="71"/>
      <c r="L339" s="71"/>
      <c r="M339" s="71"/>
      <c r="N339" s="71"/>
      <c r="O339" s="71"/>
      <c r="Z339" s="13"/>
      <c r="AA339" s="13"/>
      <c r="AB339" s="72"/>
      <c r="AC339" s="77"/>
      <c r="AD339" s="72" t="e">
        <f>VLOOKUP($AC339,デモテーブル[#All],2,FALSE)</f>
        <v>#N/A</v>
      </c>
      <c r="AE339" s="72"/>
      <c r="AF339" s="73"/>
      <c r="AG339" s="72"/>
      <c r="AH339" s="72"/>
      <c r="AI339" s="72"/>
      <c r="AJ339" s="72"/>
      <c r="AK339" s="72"/>
      <c r="AL339" s="72"/>
      <c r="AM339" s="72"/>
      <c r="AN339" s="72"/>
      <c r="AO339" s="72"/>
      <c r="AP339" s="64"/>
      <c r="AQ339" s="72"/>
      <c r="AR339" s="75"/>
      <c r="AS339" s="76" t="e">
        <v>#DIV/0!</v>
      </c>
      <c r="AT339" s="23"/>
      <c r="AU339" s="23"/>
      <c r="AV339" s="70" t="e">
        <f>VLOOKUP($AC339,デモテーブル[#All],3,FALSE)</f>
        <v>#N/A</v>
      </c>
      <c r="AW339" s="70" t="e">
        <f>VLOOKUP($AC339,デモテーブル[#All],4,FALSE)</f>
        <v>#N/A</v>
      </c>
      <c r="AX339" s="70" t="e">
        <f>VLOOKUP($AC339,デモテーブル[#All],5,FALSE)</f>
        <v>#N/A</v>
      </c>
      <c r="AY339" s="70" t="e">
        <f>VLOOKUP($AC339,デモテーブル[#All],6,FALSE)</f>
        <v>#N/A</v>
      </c>
      <c r="AZ339" s="70" t="e">
        <f>VLOOKUP($AC339,デモテーブル[#All],7,FALSE)</f>
        <v>#N/A</v>
      </c>
    </row>
    <row r="340" spans="2:52" x14ac:dyDescent="0.15">
      <c r="B340" s="19">
        <v>44661</v>
      </c>
      <c r="C340" s="151">
        <v>339</v>
      </c>
      <c r="D340" s="42" t="s">
        <v>146</v>
      </c>
      <c r="E340" s="70" t="s">
        <v>482</v>
      </c>
      <c r="H340" s="71" t="s">
        <v>554</v>
      </c>
      <c r="I340" s="71"/>
      <c r="J340" s="71"/>
      <c r="K340" s="71"/>
      <c r="L340" s="71"/>
      <c r="M340" s="71"/>
      <c r="N340" s="71"/>
      <c r="O340" s="71"/>
      <c r="Z340" s="13"/>
      <c r="AA340" s="13"/>
      <c r="AB340" s="72"/>
      <c r="AC340" s="77"/>
      <c r="AD340" s="72" t="e">
        <f>VLOOKUP($AC340,デモテーブル[#All],2,FALSE)</f>
        <v>#N/A</v>
      </c>
      <c r="AE340" s="72"/>
      <c r="AF340" s="73"/>
      <c r="AG340" s="72"/>
      <c r="AH340" s="72"/>
      <c r="AI340" s="72"/>
      <c r="AJ340" s="72"/>
      <c r="AK340" s="72"/>
      <c r="AL340" s="72"/>
      <c r="AM340" s="72"/>
      <c r="AN340" s="72"/>
      <c r="AO340" s="72"/>
      <c r="AP340" s="64"/>
      <c r="AQ340" s="72"/>
      <c r="AR340" s="75"/>
      <c r="AS340" s="76" t="e">
        <v>#DIV/0!</v>
      </c>
      <c r="AT340" s="23"/>
      <c r="AU340" s="23"/>
      <c r="AV340" s="70" t="e">
        <f>VLOOKUP($AC340,デモテーブル[#All],3,FALSE)</f>
        <v>#N/A</v>
      </c>
      <c r="AW340" s="70" t="e">
        <f>VLOOKUP($AC340,デモテーブル[#All],4,FALSE)</f>
        <v>#N/A</v>
      </c>
      <c r="AX340" s="70" t="e">
        <f>VLOOKUP($AC340,デモテーブル[#All],5,FALSE)</f>
        <v>#N/A</v>
      </c>
      <c r="AY340" s="70" t="e">
        <f>VLOOKUP($AC340,デモテーブル[#All],6,FALSE)</f>
        <v>#N/A</v>
      </c>
      <c r="AZ340" s="70" t="e">
        <f>VLOOKUP($AC340,デモテーブル[#All],7,FALSE)</f>
        <v>#N/A</v>
      </c>
    </row>
    <row r="341" spans="2:52" x14ac:dyDescent="0.15">
      <c r="B341" s="19">
        <v>44661</v>
      </c>
      <c r="C341" s="151">
        <v>340</v>
      </c>
      <c r="D341" s="42" t="s">
        <v>146</v>
      </c>
      <c r="E341" s="70" t="s">
        <v>482</v>
      </c>
      <c r="H341" s="71" t="s">
        <v>86</v>
      </c>
      <c r="I341" s="71"/>
      <c r="J341" s="71"/>
      <c r="K341" s="71"/>
      <c r="L341" s="71"/>
      <c r="M341" s="71"/>
      <c r="N341" s="71"/>
      <c r="O341" s="71"/>
      <c r="Z341" s="13"/>
      <c r="AA341" s="13"/>
      <c r="AB341" s="72"/>
      <c r="AC341" s="7" t="str">
        <f>IF(H342="","",TEXT(H342,"@"))</f>
        <v>5108</v>
      </c>
      <c r="AD341" s="72" t="str">
        <f>VLOOKUP($AC341,デモテーブル[#All],2,FALSE)</f>
        <v>ブリヂストン</v>
      </c>
      <c r="AE341" s="72" t="s">
        <v>15</v>
      </c>
      <c r="AF341" s="73" t="e">
        <f>AP341/AJ341</f>
        <v>#VALUE!</v>
      </c>
      <c r="AG341" s="72"/>
      <c r="AH341" s="74" t="e">
        <f>(AP341-AR341)/AF341</f>
        <v>#VALUE!</v>
      </c>
      <c r="AI341" s="72"/>
      <c r="AJ341" s="80" t="s">
        <v>573</v>
      </c>
      <c r="AK341" s="72"/>
      <c r="AL341" s="72"/>
      <c r="AM341" s="72"/>
      <c r="AN341" s="72"/>
      <c r="AO341" s="72"/>
      <c r="AP341" s="64">
        <f>IF(H345="","",VALUE(LEFT(H345,FIND("円",H345)-1)))</f>
        <v>21405</v>
      </c>
      <c r="AQ341" s="72"/>
      <c r="AR341" s="75">
        <f>IF(H347="","",VALUE(LEFT(H347,FIND("円",H347)-1)))</f>
        <v>5605</v>
      </c>
      <c r="AS341" s="76">
        <f t="shared" ref="AS341" si="52">AR341/(AP341-AR341)</f>
        <v>0.35474683544303798</v>
      </c>
      <c r="AT341" s="23"/>
      <c r="AU341" s="23"/>
      <c r="AV341" s="70" t="str">
        <f>VLOOKUP($AC341,デモテーブル[#All],3,FALSE)</f>
        <v>1株式・投信等</v>
      </c>
      <c r="AW341" s="70" t="str">
        <f>VLOOKUP($AC341,デモテーブル[#All],4,FALSE)</f>
        <v>1株式</v>
      </c>
      <c r="AX341" s="70" t="str">
        <f>VLOOKUP($AC341,デモテーブル[#All],5,FALSE)</f>
        <v>製造業</v>
      </c>
      <c r="AY341" s="70" t="str">
        <f>VLOOKUP($AC341,デモテーブル[#All],6,FALSE)</f>
        <v>製造業・ゴム</v>
      </c>
      <c r="AZ341" s="70" t="str">
        <f>VLOOKUP($AC341,デモテーブル[#All],7,FALSE)</f>
        <v>01 日本円</v>
      </c>
    </row>
    <row r="342" spans="2:52" x14ac:dyDescent="0.15">
      <c r="B342" s="19">
        <v>44661</v>
      </c>
      <c r="C342" s="151">
        <v>341</v>
      </c>
      <c r="D342" s="42" t="s">
        <v>146</v>
      </c>
      <c r="E342" s="70" t="s">
        <v>482</v>
      </c>
      <c r="H342" s="71">
        <v>5108</v>
      </c>
      <c r="I342" s="71"/>
      <c r="J342" s="71"/>
      <c r="K342" s="71"/>
      <c r="L342" s="71"/>
      <c r="M342" s="71"/>
      <c r="N342" s="71"/>
      <c r="O342" s="71"/>
      <c r="Z342" s="13"/>
      <c r="AA342" s="13"/>
      <c r="AB342" s="72"/>
      <c r="AC342" s="77"/>
      <c r="AD342" s="72" t="e">
        <f>VLOOKUP($AC342,デモテーブル[#All],2,FALSE)</f>
        <v>#N/A</v>
      </c>
      <c r="AE342" s="72"/>
      <c r="AF342" s="73"/>
      <c r="AG342" s="72"/>
      <c r="AH342" s="72"/>
      <c r="AI342" s="72"/>
      <c r="AJ342" s="72"/>
      <c r="AK342" s="72"/>
      <c r="AL342" s="72"/>
      <c r="AM342" s="72"/>
      <c r="AN342" s="72"/>
      <c r="AO342" s="72"/>
      <c r="AP342" s="64"/>
      <c r="AQ342" s="72"/>
      <c r="AR342" s="75"/>
      <c r="AS342" s="76" t="e">
        <v>#DIV/0!</v>
      </c>
      <c r="AT342" s="23"/>
      <c r="AU342" s="23"/>
      <c r="AV342" s="70" t="e">
        <f>VLOOKUP($AC342,デモテーブル[#All],3,FALSE)</f>
        <v>#N/A</v>
      </c>
      <c r="AW342" s="70" t="e">
        <f>VLOOKUP($AC342,デモテーブル[#All],4,FALSE)</f>
        <v>#N/A</v>
      </c>
      <c r="AX342" s="70" t="e">
        <f>VLOOKUP($AC342,デモテーブル[#All],5,FALSE)</f>
        <v>#N/A</v>
      </c>
      <c r="AY342" s="70" t="e">
        <f>VLOOKUP($AC342,デモテーブル[#All],6,FALSE)</f>
        <v>#N/A</v>
      </c>
      <c r="AZ342" s="70" t="e">
        <f>VLOOKUP($AC342,デモテーブル[#All],7,FALSE)</f>
        <v>#N/A</v>
      </c>
    </row>
    <row r="343" spans="2:52" x14ac:dyDescent="0.15">
      <c r="B343" s="19">
        <v>44661</v>
      </c>
      <c r="C343" s="151">
        <v>342</v>
      </c>
      <c r="D343" s="42" t="s">
        <v>146</v>
      </c>
      <c r="E343" s="70" t="s">
        <v>482</v>
      </c>
      <c r="H343" s="71" t="s">
        <v>86</v>
      </c>
      <c r="I343" s="71"/>
      <c r="J343" s="71"/>
      <c r="K343" s="71"/>
      <c r="L343" s="71"/>
      <c r="M343" s="71"/>
      <c r="N343" s="71"/>
      <c r="O343" s="71"/>
      <c r="Z343" s="13"/>
      <c r="AA343" s="13"/>
      <c r="AB343" s="72"/>
      <c r="AC343" s="77"/>
      <c r="AD343" s="72" t="e">
        <f>VLOOKUP($AC343,デモテーブル[#All],2,FALSE)</f>
        <v>#N/A</v>
      </c>
      <c r="AE343" s="72"/>
      <c r="AF343" s="73"/>
      <c r="AG343" s="72"/>
      <c r="AH343" s="72"/>
      <c r="AI343" s="72"/>
      <c r="AJ343" s="72"/>
      <c r="AK343" s="72"/>
      <c r="AL343" s="72"/>
      <c r="AM343" s="72"/>
      <c r="AN343" s="72"/>
      <c r="AO343" s="72"/>
      <c r="AP343" s="64"/>
      <c r="AQ343" s="72"/>
      <c r="AR343" s="75"/>
      <c r="AS343" s="76" t="e">
        <v>#DIV/0!</v>
      </c>
      <c r="AT343" s="23"/>
      <c r="AU343" s="23"/>
      <c r="AV343" s="70" t="e">
        <f>VLOOKUP($AC343,デモテーブル[#All],3,FALSE)</f>
        <v>#N/A</v>
      </c>
      <c r="AW343" s="70" t="e">
        <f>VLOOKUP($AC343,デモテーブル[#All],4,FALSE)</f>
        <v>#N/A</v>
      </c>
      <c r="AX343" s="70" t="e">
        <f>VLOOKUP($AC343,デモテーブル[#All],5,FALSE)</f>
        <v>#N/A</v>
      </c>
      <c r="AY343" s="70" t="e">
        <f>VLOOKUP($AC343,デモテーブル[#All],6,FALSE)</f>
        <v>#N/A</v>
      </c>
      <c r="AZ343" s="70" t="e">
        <f>VLOOKUP($AC343,デモテーブル[#All],7,FALSE)</f>
        <v>#N/A</v>
      </c>
    </row>
    <row r="344" spans="2:52" x14ac:dyDescent="0.15">
      <c r="B344" s="19">
        <v>44661</v>
      </c>
      <c r="C344" s="151">
        <v>343</v>
      </c>
      <c r="D344" s="42" t="s">
        <v>146</v>
      </c>
      <c r="E344" s="70" t="s">
        <v>482</v>
      </c>
      <c r="H344" s="71" t="s">
        <v>352</v>
      </c>
      <c r="I344" s="71"/>
      <c r="J344" s="71"/>
      <c r="K344" s="71"/>
      <c r="L344" s="71"/>
      <c r="M344" s="71"/>
      <c r="N344" s="71"/>
      <c r="O344" s="71"/>
      <c r="Z344" s="13"/>
      <c r="AA344" s="13"/>
      <c r="AB344" s="72"/>
      <c r="AC344" s="77"/>
      <c r="AD344" s="72" t="e">
        <f>VLOOKUP($AC344,デモテーブル[#All],2,FALSE)</f>
        <v>#N/A</v>
      </c>
      <c r="AE344" s="72"/>
      <c r="AF344" s="73"/>
      <c r="AG344" s="72"/>
      <c r="AH344" s="72"/>
      <c r="AI344" s="72"/>
      <c r="AJ344" s="72"/>
      <c r="AK344" s="72"/>
      <c r="AL344" s="72"/>
      <c r="AM344" s="72"/>
      <c r="AN344" s="72"/>
      <c r="AO344" s="72"/>
      <c r="AP344" s="64"/>
      <c r="AQ344" s="72"/>
      <c r="AR344" s="75"/>
      <c r="AS344" s="76" t="e">
        <v>#DIV/0!</v>
      </c>
      <c r="AT344" s="23"/>
      <c r="AU344" s="23"/>
      <c r="AV344" s="70" t="e">
        <f>VLOOKUP($AC344,デモテーブル[#All],3,FALSE)</f>
        <v>#N/A</v>
      </c>
      <c r="AW344" s="70" t="e">
        <f>VLOOKUP($AC344,デモテーブル[#All],4,FALSE)</f>
        <v>#N/A</v>
      </c>
      <c r="AX344" s="70" t="e">
        <f>VLOOKUP($AC344,デモテーブル[#All],5,FALSE)</f>
        <v>#N/A</v>
      </c>
      <c r="AY344" s="70" t="e">
        <f>VLOOKUP($AC344,デモテーブル[#All],6,FALSE)</f>
        <v>#N/A</v>
      </c>
      <c r="AZ344" s="70" t="e">
        <f>VLOOKUP($AC344,デモテーブル[#All],7,FALSE)</f>
        <v>#N/A</v>
      </c>
    </row>
    <row r="345" spans="2:52" x14ac:dyDescent="0.15">
      <c r="B345" s="19">
        <v>44661</v>
      </c>
      <c r="C345" s="151">
        <v>344</v>
      </c>
      <c r="D345" s="42" t="s">
        <v>146</v>
      </c>
      <c r="E345" s="70" t="s">
        <v>482</v>
      </c>
      <c r="H345" s="71" t="s">
        <v>555</v>
      </c>
      <c r="I345" s="71"/>
      <c r="J345" s="71"/>
      <c r="K345" s="71"/>
      <c r="L345" s="71"/>
      <c r="M345" s="71"/>
      <c r="N345" s="71"/>
      <c r="O345" s="71"/>
      <c r="Z345" s="13"/>
      <c r="AA345" s="13"/>
      <c r="AB345" s="72"/>
      <c r="AC345" s="77"/>
      <c r="AD345" s="72" t="e">
        <f>VLOOKUP($AC345,デモテーブル[#All],2,FALSE)</f>
        <v>#N/A</v>
      </c>
      <c r="AE345" s="72"/>
      <c r="AF345" s="73"/>
      <c r="AG345" s="72"/>
      <c r="AH345" s="72"/>
      <c r="AI345" s="72"/>
      <c r="AJ345" s="72"/>
      <c r="AK345" s="72"/>
      <c r="AL345" s="72"/>
      <c r="AM345" s="72"/>
      <c r="AN345" s="72"/>
      <c r="AO345" s="72"/>
      <c r="AP345" s="64"/>
      <c r="AQ345" s="72"/>
      <c r="AR345" s="75"/>
      <c r="AS345" s="76" t="e">
        <v>#DIV/0!</v>
      </c>
      <c r="AT345" s="23"/>
      <c r="AU345" s="23"/>
      <c r="AV345" s="70" t="e">
        <f>VLOOKUP($AC345,デモテーブル[#All],3,FALSE)</f>
        <v>#N/A</v>
      </c>
      <c r="AW345" s="70" t="e">
        <f>VLOOKUP($AC345,デモテーブル[#All],4,FALSE)</f>
        <v>#N/A</v>
      </c>
      <c r="AX345" s="70" t="e">
        <f>VLOOKUP($AC345,デモテーブル[#All],5,FALSE)</f>
        <v>#N/A</v>
      </c>
      <c r="AY345" s="70" t="e">
        <f>VLOOKUP($AC345,デモテーブル[#All],6,FALSE)</f>
        <v>#N/A</v>
      </c>
      <c r="AZ345" s="70" t="e">
        <f>VLOOKUP($AC345,デモテーブル[#All],7,FALSE)</f>
        <v>#N/A</v>
      </c>
    </row>
    <row r="346" spans="2:52" x14ac:dyDescent="0.15">
      <c r="B346" s="19">
        <v>44661</v>
      </c>
      <c r="C346" s="151">
        <v>345</v>
      </c>
      <c r="D346" s="42" t="s">
        <v>146</v>
      </c>
      <c r="E346" s="70" t="s">
        <v>482</v>
      </c>
      <c r="H346" s="71" t="s">
        <v>353</v>
      </c>
      <c r="I346" s="71"/>
      <c r="J346" s="71"/>
      <c r="K346" s="71"/>
      <c r="L346" s="71"/>
      <c r="M346" s="71"/>
      <c r="N346" s="71"/>
      <c r="O346" s="71"/>
      <c r="Z346" s="13"/>
      <c r="AA346" s="13"/>
      <c r="AB346" s="72"/>
      <c r="AC346" s="77"/>
      <c r="AD346" s="72" t="e">
        <f>VLOOKUP($AC346,デモテーブル[#All],2,FALSE)</f>
        <v>#N/A</v>
      </c>
      <c r="AE346" s="72"/>
      <c r="AF346" s="73"/>
      <c r="AG346" s="72"/>
      <c r="AH346" s="72"/>
      <c r="AI346" s="72"/>
      <c r="AJ346" s="72"/>
      <c r="AK346" s="72"/>
      <c r="AL346" s="72"/>
      <c r="AM346" s="72"/>
      <c r="AN346" s="72"/>
      <c r="AO346" s="72"/>
      <c r="AP346" s="64"/>
      <c r="AQ346" s="72"/>
      <c r="AR346" s="75"/>
      <c r="AS346" s="76" t="e">
        <v>#DIV/0!</v>
      </c>
      <c r="AT346" s="23"/>
      <c r="AU346" s="23"/>
      <c r="AV346" s="70" t="e">
        <f>VLOOKUP($AC346,デモテーブル[#All],3,FALSE)</f>
        <v>#N/A</v>
      </c>
      <c r="AW346" s="70" t="e">
        <f>VLOOKUP($AC346,デモテーブル[#All],4,FALSE)</f>
        <v>#N/A</v>
      </c>
      <c r="AX346" s="70" t="e">
        <f>VLOOKUP($AC346,デモテーブル[#All],5,FALSE)</f>
        <v>#N/A</v>
      </c>
      <c r="AY346" s="70" t="e">
        <f>VLOOKUP($AC346,デモテーブル[#All],6,FALSE)</f>
        <v>#N/A</v>
      </c>
      <c r="AZ346" s="70" t="e">
        <f>VLOOKUP($AC346,デモテーブル[#All],7,FALSE)</f>
        <v>#N/A</v>
      </c>
    </row>
    <row r="347" spans="2:52" x14ac:dyDescent="0.15">
      <c r="B347" s="19">
        <v>44661</v>
      </c>
      <c r="C347" s="151">
        <v>346</v>
      </c>
      <c r="D347" s="42" t="s">
        <v>146</v>
      </c>
      <c r="E347" s="70" t="s">
        <v>482</v>
      </c>
      <c r="H347" s="71" t="s">
        <v>556</v>
      </c>
      <c r="I347" s="71"/>
      <c r="J347" s="71"/>
      <c r="K347" s="71"/>
      <c r="L347" s="71"/>
      <c r="M347" s="71"/>
      <c r="N347" s="71"/>
      <c r="O347" s="71"/>
      <c r="Z347" s="13"/>
      <c r="AA347" s="13"/>
      <c r="AB347" s="72"/>
      <c r="AC347" s="77"/>
      <c r="AD347" s="72" t="e">
        <f>VLOOKUP($AC347,デモテーブル[#All],2,FALSE)</f>
        <v>#N/A</v>
      </c>
      <c r="AE347" s="72"/>
      <c r="AF347" s="73"/>
      <c r="AG347" s="72"/>
      <c r="AH347" s="72"/>
      <c r="AI347" s="72"/>
      <c r="AJ347" s="72"/>
      <c r="AK347" s="72"/>
      <c r="AL347" s="72"/>
      <c r="AM347" s="72"/>
      <c r="AN347" s="72"/>
      <c r="AO347" s="72"/>
      <c r="AP347" s="64"/>
      <c r="AQ347" s="72"/>
      <c r="AR347" s="75"/>
      <c r="AS347" s="76" t="e">
        <v>#DIV/0!</v>
      </c>
      <c r="AT347" s="23"/>
      <c r="AU347" s="23"/>
      <c r="AV347" s="70" t="e">
        <f>VLOOKUP($AC347,デモテーブル[#All],3,FALSE)</f>
        <v>#N/A</v>
      </c>
      <c r="AW347" s="70" t="e">
        <f>VLOOKUP($AC347,デモテーブル[#All],4,FALSE)</f>
        <v>#N/A</v>
      </c>
      <c r="AX347" s="70" t="e">
        <f>VLOOKUP($AC347,デモテーブル[#All],5,FALSE)</f>
        <v>#N/A</v>
      </c>
      <c r="AY347" s="70" t="e">
        <f>VLOOKUP($AC347,デモテーブル[#All],6,FALSE)</f>
        <v>#N/A</v>
      </c>
      <c r="AZ347" s="70" t="e">
        <f>VLOOKUP($AC347,デモテーブル[#All],7,FALSE)</f>
        <v>#N/A</v>
      </c>
    </row>
    <row r="348" spans="2:52" x14ac:dyDescent="0.15">
      <c r="B348" s="19">
        <v>44661</v>
      </c>
      <c r="C348" s="151">
        <v>347</v>
      </c>
      <c r="D348" s="42" t="s">
        <v>146</v>
      </c>
      <c r="E348" s="70" t="s">
        <v>482</v>
      </c>
      <c r="H348" s="71" t="s">
        <v>87</v>
      </c>
      <c r="I348" s="71"/>
      <c r="J348" s="71"/>
      <c r="K348" s="71"/>
      <c r="L348" s="71"/>
      <c r="M348" s="71"/>
      <c r="N348" s="71"/>
      <c r="O348" s="71"/>
      <c r="Z348" s="13"/>
      <c r="AA348" s="13"/>
      <c r="AB348" s="72"/>
      <c r="AC348" s="7" t="str">
        <f>IF(H349="","",TEXT(H349,"@"))</f>
        <v>6087</v>
      </c>
      <c r="AD348" s="72" t="str">
        <f>VLOOKUP($AC348,デモテーブル[#All],2,FALSE)</f>
        <v>アビスト</v>
      </c>
      <c r="AE348" s="72" t="s">
        <v>15</v>
      </c>
      <c r="AF348" s="73" t="e">
        <f>AP348/AJ348</f>
        <v>#VALUE!</v>
      </c>
      <c r="AG348" s="72"/>
      <c r="AH348" s="74" t="e">
        <f>(AP348-AR348)/AF348</f>
        <v>#VALUE!</v>
      </c>
      <c r="AI348" s="72"/>
      <c r="AJ348" s="80" t="s">
        <v>573</v>
      </c>
      <c r="AK348" s="72"/>
      <c r="AL348" s="72"/>
      <c r="AM348" s="72"/>
      <c r="AN348" s="72"/>
      <c r="AO348" s="72"/>
      <c r="AP348" s="64">
        <f>IF(H352="","",VALUE(LEFT(H352,FIND("円",H352)-1)))</f>
        <v>17250</v>
      </c>
      <c r="AQ348" s="72"/>
      <c r="AR348" s="75">
        <f>IF(H354="","",VALUE(LEFT(H354,FIND("円",H354)-1)))</f>
        <v>7500</v>
      </c>
      <c r="AS348" s="76">
        <f t="shared" ref="AS348" si="53">AR348/(AP348-AR348)</f>
        <v>0.76923076923076927</v>
      </c>
      <c r="AT348" s="23"/>
      <c r="AU348" s="23"/>
      <c r="AV348" s="70" t="str">
        <f>VLOOKUP($AC348,デモテーブル[#All],3,FALSE)</f>
        <v>1株式・投信等</v>
      </c>
      <c r="AW348" s="70" t="str">
        <f>VLOOKUP($AC348,デモテーブル[#All],4,FALSE)</f>
        <v>1株式</v>
      </c>
      <c r="AX348" s="70" t="str">
        <f>VLOOKUP($AC348,デモテーブル[#All],5,FALSE)</f>
        <v>サービス</v>
      </c>
      <c r="AY348" s="70" t="str">
        <f>VLOOKUP($AC348,デモテーブル[#All],6,FALSE)</f>
        <v>サービス</v>
      </c>
      <c r="AZ348" s="70" t="str">
        <f>VLOOKUP($AC348,デモテーブル[#All],7,FALSE)</f>
        <v>01 日本円</v>
      </c>
    </row>
    <row r="349" spans="2:52" x14ac:dyDescent="0.15">
      <c r="B349" s="19">
        <v>44661</v>
      </c>
      <c r="C349" s="151">
        <v>348</v>
      </c>
      <c r="D349" s="42" t="s">
        <v>146</v>
      </c>
      <c r="E349" s="70" t="s">
        <v>482</v>
      </c>
      <c r="H349" s="71">
        <v>6087</v>
      </c>
      <c r="I349" s="71"/>
      <c r="J349" s="71"/>
      <c r="K349" s="71"/>
      <c r="L349" s="71"/>
      <c r="M349" s="71"/>
      <c r="N349" s="71"/>
      <c r="O349" s="71"/>
      <c r="Z349" s="13"/>
      <c r="AA349" s="13"/>
      <c r="AB349" s="72"/>
      <c r="AC349" s="77"/>
      <c r="AD349" s="72" t="e">
        <f>VLOOKUP($AC349,デモテーブル[#All],2,FALSE)</f>
        <v>#N/A</v>
      </c>
      <c r="AE349" s="72"/>
      <c r="AF349" s="73"/>
      <c r="AG349" s="72"/>
      <c r="AH349" s="72"/>
      <c r="AI349" s="72"/>
      <c r="AJ349" s="72"/>
      <c r="AK349" s="72"/>
      <c r="AL349" s="72"/>
      <c r="AM349" s="72"/>
      <c r="AN349" s="72"/>
      <c r="AO349" s="72"/>
      <c r="AP349" s="64"/>
      <c r="AQ349" s="72"/>
      <c r="AR349" s="75"/>
      <c r="AS349" s="76" t="e">
        <v>#DIV/0!</v>
      </c>
      <c r="AT349" s="23"/>
      <c r="AU349" s="23"/>
      <c r="AV349" s="70" t="e">
        <f>VLOOKUP($AC349,デモテーブル[#All],3,FALSE)</f>
        <v>#N/A</v>
      </c>
      <c r="AW349" s="70" t="e">
        <f>VLOOKUP($AC349,デモテーブル[#All],4,FALSE)</f>
        <v>#N/A</v>
      </c>
      <c r="AX349" s="70" t="e">
        <f>VLOOKUP($AC349,デモテーブル[#All],5,FALSE)</f>
        <v>#N/A</v>
      </c>
      <c r="AY349" s="70" t="e">
        <f>VLOOKUP($AC349,デモテーブル[#All],6,FALSE)</f>
        <v>#N/A</v>
      </c>
      <c r="AZ349" s="70" t="e">
        <f>VLOOKUP($AC349,デモテーブル[#All],7,FALSE)</f>
        <v>#N/A</v>
      </c>
    </row>
    <row r="350" spans="2:52" x14ac:dyDescent="0.15">
      <c r="B350" s="19">
        <v>44661</v>
      </c>
      <c r="C350" s="151">
        <v>349</v>
      </c>
      <c r="D350" s="42" t="s">
        <v>146</v>
      </c>
      <c r="E350" s="70" t="s">
        <v>482</v>
      </c>
      <c r="H350" s="71" t="s">
        <v>87</v>
      </c>
      <c r="I350" s="71"/>
      <c r="J350" s="71"/>
      <c r="K350" s="71"/>
      <c r="L350" s="71"/>
      <c r="M350" s="71"/>
      <c r="N350" s="71"/>
      <c r="O350" s="71"/>
      <c r="Z350" s="13"/>
      <c r="AA350" s="13"/>
      <c r="AB350" s="72"/>
      <c r="AC350" s="77"/>
      <c r="AD350" s="72" t="e">
        <f>VLOOKUP($AC350,デモテーブル[#All],2,FALSE)</f>
        <v>#N/A</v>
      </c>
      <c r="AE350" s="72"/>
      <c r="AF350" s="73"/>
      <c r="AG350" s="72"/>
      <c r="AH350" s="72"/>
      <c r="AI350" s="72"/>
      <c r="AJ350" s="72"/>
      <c r="AK350" s="72"/>
      <c r="AL350" s="72"/>
      <c r="AM350" s="72"/>
      <c r="AN350" s="72"/>
      <c r="AO350" s="72"/>
      <c r="AP350" s="64"/>
      <c r="AQ350" s="72"/>
      <c r="AR350" s="75"/>
      <c r="AS350" s="76" t="e">
        <v>#DIV/0!</v>
      </c>
      <c r="AT350" s="23"/>
      <c r="AU350" s="23"/>
      <c r="AV350" s="70" t="e">
        <f>VLOOKUP($AC350,デモテーブル[#All],3,FALSE)</f>
        <v>#N/A</v>
      </c>
      <c r="AW350" s="70" t="e">
        <f>VLOOKUP($AC350,デモテーブル[#All],4,FALSE)</f>
        <v>#N/A</v>
      </c>
      <c r="AX350" s="70" t="e">
        <f>VLOOKUP($AC350,デモテーブル[#All],5,FALSE)</f>
        <v>#N/A</v>
      </c>
      <c r="AY350" s="70" t="e">
        <f>VLOOKUP($AC350,デモテーブル[#All],6,FALSE)</f>
        <v>#N/A</v>
      </c>
      <c r="AZ350" s="70" t="e">
        <f>VLOOKUP($AC350,デモテーブル[#All],7,FALSE)</f>
        <v>#N/A</v>
      </c>
    </row>
    <row r="351" spans="2:52" x14ac:dyDescent="0.15">
      <c r="B351" s="19">
        <v>44661</v>
      </c>
      <c r="C351" s="151">
        <v>350</v>
      </c>
      <c r="D351" s="42" t="s">
        <v>146</v>
      </c>
      <c r="E351" s="70" t="s">
        <v>482</v>
      </c>
      <c r="H351" s="71" t="s">
        <v>352</v>
      </c>
      <c r="I351" s="71"/>
      <c r="J351" s="71"/>
      <c r="K351" s="71"/>
      <c r="L351" s="71"/>
      <c r="M351" s="71"/>
      <c r="N351" s="71"/>
      <c r="O351" s="71"/>
      <c r="Z351" s="13"/>
      <c r="AA351" s="13"/>
      <c r="AB351" s="72"/>
      <c r="AC351" s="77"/>
      <c r="AD351" s="72" t="e">
        <f>VLOOKUP($AC351,デモテーブル[#All],2,FALSE)</f>
        <v>#N/A</v>
      </c>
      <c r="AE351" s="72"/>
      <c r="AF351" s="73"/>
      <c r="AG351" s="72"/>
      <c r="AH351" s="72"/>
      <c r="AI351" s="72"/>
      <c r="AJ351" s="72"/>
      <c r="AK351" s="72"/>
      <c r="AL351" s="72"/>
      <c r="AM351" s="72"/>
      <c r="AN351" s="72"/>
      <c r="AO351" s="72"/>
      <c r="AP351" s="64"/>
      <c r="AQ351" s="72"/>
      <c r="AR351" s="75"/>
      <c r="AS351" s="76" t="e">
        <v>#DIV/0!</v>
      </c>
      <c r="AT351" s="23"/>
      <c r="AU351" s="23"/>
      <c r="AV351" s="70" t="e">
        <f>VLOOKUP($AC351,デモテーブル[#All],3,FALSE)</f>
        <v>#N/A</v>
      </c>
      <c r="AW351" s="70" t="e">
        <f>VLOOKUP($AC351,デモテーブル[#All],4,FALSE)</f>
        <v>#N/A</v>
      </c>
      <c r="AX351" s="70" t="e">
        <f>VLOOKUP($AC351,デモテーブル[#All],5,FALSE)</f>
        <v>#N/A</v>
      </c>
      <c r="AY351" s="70" t="e">
        <f>VLOOKUP($AC351,デモテーブル[#All],6,FALSE)</f>
        <v>#N/A</v>
      </c>
      <c r="AZ351" s="70" t="e">
        <f>VLOOKUP($AC351,デモテーブル[#All],7,FALSE)</f>
        <v>#N/A</v>
      </c>
    </row>
    <row r="352" spans="2:52" x14ac:dyDescent="0.15">
      <c r="B352" s="19">
        <v>44661</v>
      </c>
      <c r="C352" s="151">
        <v>351</v>
      </c>
      <c r="D352" s="42" t="s">
        <v>146</v>
      </c>
      <c r="E352" s="70" t="s">
        <v>482</v>
      </c>
      <c r="H352" s="71" t="s">
        <v>557</v>
      </c>
      <c r="I352" s="71"/>
      <c r="J352" s="71"/>
      <c r="K352" s="71"/>
      <c r="L352" s="71"/>
      <c r="M352" s="71"/>
      <c r="N352" s="71"/>
      <c r="O352" s="71"/>
      <c r="Z352" s="13"/>
      <c r="AA352" s="13"/>
      <c r="AB352" s="72"/>
      <c r="AC352" s="77"/>
      <c r="AD352" s="72" t="e">
        <f>VLOOKUP($AC352,デモテーブル[#All],2,FALSE)</f>
        <v>#N/A</v>
      </c>
      <c r="AE352" s="72"/>
      <c r="AF352" s="73"/>
      <c r="AG352" s="72"/>
      <c r="AH352" s="72"/>
      <c r="AI352" s="72"/>
      <c r="AJ352" s="72"/>
      <c r="AK352" s="72"/>
      <c r="AL352" s="72"/>
      <c r="AM352" s="72"/>
      <c r="AN352" s="72"/>
      <c r="AO352" s="72"/>
      <c r="AP352" s="64"/>
      <c r="AQ352" s="72"/>
      <c r="AR352" s="75"/>
      <c r="AS352" s="76" t="e">
        <v>#DIV/0!</v>
      </c>
      <c r="AT352" s="23"/>
      <c r="AU352" s="23"/>
      <c r="AV352" s="70" t="e">
        <f>VLOOKUP($AC352,デモテーブル[#All],3,FALSE)</f>
        <v>#N/A</v>
      </c>
      <c r="AW352" s="70" t="e">
        <f>VLOOKUP($AC352,デモテーブル[#All],4,FALSE)</f>
        <v>#N/A</v>
      </c>
      <c r="AX352" s="70" t="e">
        <f>VLOOKUP($AC352,デモテーブル[#All],5,FALSE)</f>
        <v>#N/A</v>
      </c>
      <c r="AY352" s="70" t="e">
        <f>VLOOKUP($AC352,デモテーブル[#All],6,FALSE)</f>
        <v>#N/A</v>
      </c>
      <c r="AZ352" s="70" t="e">
        <f>VLOOKUP($AC352,デモテーブル[#All],7,FALSE)</f>
        <v>#N/A</v>
      </c>
    </row>
    <row r="353" spans="2:52" x14ac:dyDescent="0.15">
      <c r="B353" s="19">
        <v>44661</v>
      </c>
      <c r="C353" s="151">
        <v>352</v>
      </c>
      <c r="D353" s="42" t="s">
        <v>146</v>
      </c>
      <c r="E353" s="70" t="s">
        <v>482</v>
      </c>
      <c r="H353" s="71" t="s">
        <v>353</v>
      </c>
      <c r="I353" s="71"/>
      <c r="J353" s="71"/>
      <c r="K353" s="71"/>
      <c r="L353" s="71"/>
      <c r="M353" s="71"/>
      <c r="N353" s="71"/>
      <c r="O353" s="71"/>
      <c r="Z353" s="13"/>
      <c r="AA353" s="13"/>
      <c r="AB353" s="72"/>
      <c r="AC353" s="77"/>
      <c r="AD353" s="72" t="e">
        <f>VLOOKUP($AC353,デモテーブル[#All],2,FALSE)</f>
        <v>#N/A</v>
      </c>
      <c r="AE353" s="72"/>
      <c r="AF353" s="73"/>
      <c r="AG353" s="72"/>
      <c r="AH353" s="72"/>
      <c r="AI353" s="72"/>
      <c r="AJ353" s="72"/>
      <c r="AK353" s="72"/>
      <c r="AL353" s="72"/>
      <c r="AM353" s="72"/>
      <c r="AN353" s="72"/>
      <c r="AO353" s="72"/>
      <c r="AP353" s="64"/>
      <c r="AQ353" s="72"/>
      <c r="AR353" s="75"/>
      <c r="AS353" s="76" t="e">
        <v>#DIV/0!</v>
      </c>
      <c r="AT353" s="23"/>
      <c r="AU353" s="23"/>
      <c r="AV353" s="70" t="e">
        <f>VLOOKUP($AC353,デモテーブル[#All],3,FALSE)</f>
        <v>#N/A</v>
      </c>
      <c r="AW353" s="70" t="e">
        <f>VLOOKUP($AC353,デモテーブル[#All],4,FALSE)</f>
        <v>#N/A</v>
      </c>
      <c r="AX353" s="70" t="e">
        <f>VLOOKUP($AC353,デモテーブル[#All],5,FALSE)</f>
        <v>#N/A</v>
      </c>
      <c r="AY353" s="70" t="e">
        <f>VLOOKUP($AC353,デモテーブル[#All],6,FALSE)</f>
        <v>#N/A</v>
      </c>
      <c r="AZ353" s="70" t="e">
        <f>VLOOKUP($AC353,デモテーブル[#All],7,FALSE)</f>
        <v>#N/A</v>
      </c>
    </row>
    <row r="354" spans="2:52" x14ac:dyDescent="0.15">
      <c r="B354" s="19">
        <v>44661</v>
      </c>
      <c r="C354" s="151">
        <v>353</v>
      </c>
      <c r="D354" s="42" t="s">
        <v>146</v>
      </c>
      <c r="E354" s="70" t="s">
        <v>482</v>
      </c>
      <c r="H354" s="71" t="s">
        <v>558</v>
      </c>
      <c r="I354" s="71"/>
      <c r="J354" s="71"/>
      <c r="K354" s="71"/>
      <c r="L354" s="71"/>
      <c r="M354" s="71"/>
      <c r="N354" s="71"/>
      <c r="O354" s="71"/>
      <c r="Z354" s="13"/>
      <c r="AA354" s="13"/>
      <c r="AB354" s="72"/>
      <c r="AC354" s="77"/>
      <c r="AD354" s="72" t="e">
        <f>VLOOKUP($AC354,デモテーブル[#All],2,FALSE)</f>
        <v>#N/A</v>
      </c>
      <c r="AE354" s="72"/>
      <c r="AF354" s="73"/>
      <c r="AG354" s="72"/>
      <c r="AH354" s="72"/>
      <c r="AI354" s="72"/>
      <c r="AJ354" s="72"/>
      <c r="AK354" s="72"/>
      <c r="AL354" s="72"/>
      <c r="AM354" s="72"/>
      <c r="AN354" s="72"/>
      <c r="AO354" s="72"/>
      <c r="AP354" s="64"/>
      <c r="AQ354" s="72"/>
      <c r="AR354" s="75"/>
      <c r="AS354" s="76" t="e">
        <v>#DIV/0!</v>
      </c>
      <c r="AT354" s="23"/>
      <c r="AU354" s="23"/>
      <c r="AV354" s="70" t="e">
        <f>VLOOKUP($AC354,デモテーブル[#All],3,FALSE)</f>
        <v>#N/A</v>
      </c>
      <c r="AW354" s="70" t="e">
        <f>VLOOKUP($AC354,デモテーブル[#All],4,FALSE)</f>
        <v>#N/A</v>
      </c>
      <c r="AX354" s="70" t="e">
        <f>VLOOKUP($AC354,デモテーブル[#All],5,FALSE)</f>
        <v>#N/A</v>
      </c>
      <c r="AY354" s="70" t="e">
        <f>VLOOKUP($AC354,デモテーブル[#All],6,FALSE)</f>
        <v>#N/A</v>
      </c>
      <c r="AZ354" s="70" t="e">
        <f>VLOOKUP($AC354,デモテーブル[#All],7,FALSE)</f>
        <v>#N/A</v>
      </c>
    </row>
    <row r="355" spans="2:52" x14ac:dyDescent="0.15">
      <c r="B355" s="19">
        <v>44661</v>
      </c>
      <c r="C355" s="151">
        <v>354</v>
      </c>
      <c r="D355" s="42" t="s">
        <v>146</v>
      </c>
      <c r="E355" s="70" t="s">
        <v>482</v>
      </c>
      <c r="H355" s="71" t="s">
        <v>88</v>
      </c>
      <c r="I355" s="71"/>
      <c r="J355" s="71"/>
      <c r="K355" s="71"/>
      <c r="L355" s="71"/>
      <c r="M355" s="71"/>
      <c r="N355" s="71"/>
      <c r="O355" s="71"/>
      <c r="Z355" s="13"/>
      <c r="AA355" s="13"/>
      <c r="AB355" s="72"/>
      <c r="AC355" s="7" t="str">
        <f>IF(H356="","",TEXT(H356,"@"))</f>
        <v>6113</v>
      </c>
      <c r="AD355" s="72" t="str">
        <f>VLOOKUP($AC355,デモテーブル[#All],2,FALSE)</f>
        <v>アマダ</v>
      </c>
      <c r="AE355" s="72" t="s">
        <v>15</v>
      </c>
      <c r="AF355" s="73" t="e">
        <f>AP355/AJ355</f>
        <v>#VALUE!</v>
      </c>
      <c r="AG355" s="72"/>
      <c r="AH355" s="74" t="e">
        <f>(AP355-AR355)/AF355</f>
        <v>#VALUE!</v>
      </c>
      <c r="AI355" s="72"/>
      <c r="AJ355" s="80" t="s">
        <v>573</v>
      </c>
      <c r="AK355" s="72"/>
      <c r="AL355" s="72"/>
      <c r="AM355" s="72"/>
      <c r="AN355" s="72"/>
      <c r="AO355" s="72"/>
      <c r="AP355" s="64">
        <f>IF(H359="","",VALUE(LEFT(H359,FIND("円",H359)-1)))</f>
        <v>12519</v>
      </c>
      <c r="AQ355" s="72"/>
      <c r="AR355" s="75">
        <f>IF(H361="","",VALUE(LEFT(H361,FIND("円",H361)-1)))</f>
        <v>2431</v>
      </c>
      <c r="AS355" s="76">
        <f t="shared" ref="AS355" si="54">AR355/(AP355-AR355)</f>
        <v>0.24097938144329897</v>
      </c>
      <c r="AT355" s="23"/>
      <c r="AU355" s="23"/>
      <c r="AV355" s="70" t="str">
        <f>VLOOKUP($AC355,デモテーブル[#All],3,FALSE)</f>
        <v>1株式・投信等</v>
      </c>
      <c r="AW355" s="70" t="str">
        <f>VLOOKUP($AC355,デモテーブル[#All],4,FALSE)</f>
        <v>1株式</v>
      </c>
      <c r="AX355" s="70" t="str">
        <f>VLOOKUP($AC355,デモテーブル[#All],5,FALSE)</f>
        <v>製造業</v>
      </c>
      <c r="AY355" s="70" t="str">
        <f>VLOOKUP($AC355,デモテーブル[#All],6,FALSE)</f>
        <v>製造業・機械</v>
      </c>
      <c r="AZ355" s="70" t="str">
        <f>VLOOKUP($AC355,デモテーブル[#All],7,FALSE)</f>
        <v>01 日本円</v>
      </c>
    </row>
    <row r="356" spans="2:52" x14ac:dyDescent="0.15">
      <c r="B356" s="19">
        <v>44661</v>
      </c>
      <c r="C356" s="151">
        <v>355</v>
      </c>
      <c r="D356" s="42" t="s">
        <v>146</v>
      </c>
      <c r="E356" s="70" t="s">
        <v>482</v>
      </c>
      <c r="H356" s="71">
        <v>6113</v>
      </c>
      <c r="I356" s="71"/>
      <c r="J356" s="71"/>
      <c r="K356" s="71"/>
      <c r="L356" s="71"/>
      <c r="M356" s="71"/>
      <c r="N356" s="71"/>
      <c r="O356" s="71"/>
      <c r="Z356" s="13"/>
      <c r="AA356" s="13"/>
      <c r="AB356" s="72"/>
      <c r="AC356" s="77"/>
      <c r="AD356" s="72" t="e">
        <f>VLOOKUP($AC356,デモテーブル[#All],2,FALSE)</f>
        <v>#N/A</v>
      </c>
      <c r="AE356" s="72"/>
      <c r="AF356" s="73"/>
      <c r="AG356" s="72"/>
      <c r="AH356" s="72"/>
      <c r="AI356" s="72"/>
      <c r="AJ356" s="72"/>
      <c r="AK356" s="72"/>
      <c r="AL356" s="72"/>
      <c r="AM356" s="72"/>
      <c r="AN356" s="72"/>
      <c r="AO356" s="72"/>
      <c r="AP356" s="64"/>
      <c r="AQ356" s="72"/>
      <c r="AR356" s="75"/>
      <c r="AS356" s="76" t="e">
        <v>#DIV/0!</v>
      </c>
      <c r="AT356" s="23"/>
      <c r="AU356" s="23"/>
      <c r="AV356" s="70" t="e">
        <f>VLOOKUP($AC356,デモテーブル[#All],3,FALSE)</f>
        <v>#N/A</v>
      </c>
      <c r="AW356" s="70" t="e">
        <f>VLOOKUP($AC356,デモテーブル[#All],4,FALSE)</f>
        <v>#N/A</v>
      </c>
      <c r="AX356" s="70" t="e">
        <f>VLOOKUP($AC356,デモテーブル[#All],5,FALSE)</f>
        <v>#N/A</v>
      </c>
      <c r="AY356" s="70" t="e">
        <f>VLOOKUP($AC356,デモテーブル[#All],6,FALSE)</f>
        <v>#N/A</v>
      </c>
      <c r="AZ356" s="70" t="e">
        <f>VLOOKUP($AC356,デモテーブル[#All],7,FALSE)</f>
        <v>#N/A</v>
      </c>
    </row>
    <row r="357" spans="2:52" x14ac:dyDescent="0.15">
      <c r="B357" s="19">
        <v>44661</v>
      </c>
      <c r="C357" s="151">
        <v>356</v>
      </c>
      <c r="D357" s="42" t="s">
        <v>146</v>
      </c>
      <c r="E357" s="70" t="s">
        <v>482</v>
      </c>
      <c r="H357" s="71" t="s">
        <v>88</v>
      </c>
      <c r="I357" s="71"/>
      <c r="J357" s="71"/>
      <c r="K357" s="71"/>
      <c r="L357" s="71"/>
      <c r="M357" s="71"/>
      <c r="N357" s="71"/>
      <c r="O357" s="71"/>
      <c r="Z357" s="13"/>
      <c r="AA357" s="13"/>
      <c r="AB357" s="72"/>
      <c r="AC357" s="77"/>
      <c r="AD357" s="72" t="e">
        <f>VLOOKUP($AC357,デモテーブル[#All],2,FALSE)</f>
        <v>#N/A</v>
      </c>
      <c r="AE357" s="72"/>
      <c r="AF357" s="73"/>
      <c r="AG357" s="72"/>
      <c r="AH357" s="72"/>
      <c r="AI357" s="72"/>
      <c r="AJ357" s="72"/>
      <c r="AK357" s="72"/>
      <c r="AL357" s="72"/>
      <c r="AM357" s="72"/>
      <c r="AN357" s="72"/>
      <c r="AO357" s="72"/>
      <c r="AP357" s="64"/>
      <c r="AQ357" s="72"/>
      <c r="AR357" s="75"/>
      <c r="AS357" s="76" t="e">
        <v>#DIV/0!</v>
      </c>
      <c r="AT357" s="23"/>
      <c r="AU357" s="23"/>
      <c r="AV357" s="70" t="e">
        <f>VLOOKUP($AC357,デモテーブル[#All],3,FALSE)</f>
        <v>#N/A</v>
      </c>
      <c r="AW357" s="70" t="e">
        <f>VLOOKUP($AC357,デモテーブル[#All],4,FALSE)</f>
        <v>#N/A</v>
      </c>
      <c r="AX357" s="70" t="e">
        <f>VLOOKUP($AC357,デモテーブル[#All],5,FALSE)</f>
        <v>#N/A</v>
      </c>
      <c r="AY357" s="70" t="e">
        <f>VLOOKUP($AC357,デモテーブル[#All],6,FALSE)</f>
        <v>#N/A</v>
      </c>
      <c r="AZ357" s="70" t="e">
        <f>VLOOKUP($AC357,デモテーブル[#All],7,FALSE)</f>
        <v>#N/A</v>
      </c>
    </row>
    <row r="358" spans="2:52" x14ac:dyDescent="0.15">
      <c r="B358" s="19">
        <v>44661</v>
      </c>
      <c r="C358" s="151">
        <v>357</v>
      </c>
      <c r="D358" s="42" t="s">
        <v>146</v>
      </c>
      <c r="E358" s="70" t="s">
        <v>482</v>
      </c>
      <c r="H358" s="71" t="s">
        <v>352</v>
      </c>
      <c r="I358" s="71"/>
      <c r="J358" s="71"/>
      <c r="K358" s="71"/>
      <c r="L358" s="71"/>
      <c r="M358" s="71"/>
      <c r="N358" s="71"/>
      <c r="O358" s="71"/>
      <c r="Z358" s="13"/>
      <c r="AA358" s="13"/>
      <c r="AB358" s="72"/>
      <c r="AC358" s="77"/>
      <c r="AD358" s="72" t="e">
        <f>VLOOKUP($AC358,デモテーブル[#All],2,FALSE)</f>
        <v>#N/A</v>
      </c>
      <c r="AE358" s="72"/>
      <c r="AF358" s="73"/>
      <c r="AG358" s="72"/>
      <c r="AH358" s="72"/>
      <c r="AI358" s="72"/>
      <c r="AJ358" s="72"/>
      <c r="AK358" s="72"/>
      <c r="AL358" s="72"/>
      <c r="AM358" s="72"/>
      <c r="AN358" s="72"/>
      <c r="AO358" s="72"/>
      <c r="AP358" s="64"/>
      <c r="AQ358" s="72"/>
      <c r="AR358" s="75"/>
      <c r="AS358" s="76" t="e">
        <v>#DIV/0!</v>
      </c>
      <c r="AT358" s="23"/>
      <c r="AU358" s="23"/>
      <c r="AV358" s="70" t="e">
        <f>VLOOKUP($AC358,デモテーブル[#All],3,FALSE)</f>
        <v>#N/A</v>
      </c>
      <c r="AW358" s="70" t="e">
        <f>VLOOKUP($AC358,デモテーブル[#All],4,FALSE)</f>
        <v>#N/A</v>
      </c>
      <c r="AX358" s="70" t="e">
        <f>VLOOKUP($AC358,デモテーブル[#All],5,FALSE)</f>
        <v>#N/A</v>
      </c>
      <c r="AY358" s="70" t="e">
        <f>VLOOKUP($AC358,デモテーブル[#All],6,FALSE)</f>
        <v>#N/A</v>
      </c>
      <c r="AZ358" s="70" t="e">
        <f>VLOOKUP($AC358,デモテーブル[#All],7,FALSE)</f>
        <v>#N/A</v>
      </c>
    </row>
    <row r="359" spans="2:52" x14ac:dyDescent="0.15">
      <c r="B359" s="19">
        <v>44661</v>
      </c>
      <c r="C359" s="151">
        <v>358</v>
      </c>
      <c r="D359" s="42" t="s">
        <v>146</v>
      </c>
      <c r="E359" s="70" t="s">
        <v>482</v>
      </c>
      <c r="H359" s="71" t="s">
        <v>559</v>
      </c>
      <c r="I359" s="71"/>
      <c r="J359" s="71"/>
      <c r="K359" s="71"/>
      <c r="L359" s="71"/>
      <c r="M359" s="71"/>
      <c r="N359" s="71"/>
      <c r="O359" s="71"/>
      <c r="Z359" s="13"/>
      <c r="AA359" s="13"/>
      <c r="AB359" s="72"/>
      <c r="AC359" s="77"/>
      <c r="AD359" s="72" t="e">
        <f>VLOOKUP($AC359,デモテーブル[#All],2,FALSE)</f>
        <v>#N/A</v>
      </c>
      <c r="AE359" s="72"/>
      <c r="AF359" s="73"/>
      <c r="AG359" s="72"/>
      <c r="AH359" s="72"/>
      <c r="AI359" s="72"/>
      <c r="AJ359" s="72"/>
      <c r="AK359" s="72"/>
      <c r="AL359" s="72"/>
      <c r="AM359" s="72"/>
      <c r="AN359" s="72"/>
      <c r="AO359" s="72"/>
      <c r="AP359" s="64"/>
      <c r="AQ359" s="72"/>
      <c r="AR359" s="75"/>
      <c r="AS359" s="76" t="e">
        <v>#DIV/0!</v>
      </c>
      <c r="AT359" s="23"/>
      <c r="AU359" s="23"/>
      <c r="AV359" s="70" t="e">
        <f>VLOOKUP($AC359,デモテーブル[#All],3,FALSE)</f>
        <v>#N/A</v>
      </c>
      <c r="AW359" s="70" t="e">
        <f>VLOOKUP($AC359,デモテーブル[#All],4,FALSE)</f>
        <v>#N/A</v>
      </c>
      <c r="AX359" s="70" t="e">
        <f>VLOOKUP($AC359,デモテーブル[#All],5,FALSE)</f>
        <v>#N/A</v>
      </c>
      <c r="AY359" s="70" t="e">
        <f>VLOOKUP($AC359,デモテーブル[#All],6,FALSE)</f>
        <v>#N/A</v>
      </c>
      <c r="AZ359" s="70" t="e">
        <f>VLOOKUP($AC359,デモテーブル[#All],7,FALSE)</f>
        <v>#N/A</v>
      </c>
    </row>
    <row r="360" spans="2:52" x14ac:dyDescent="0.15">
      <c r="B360" s="19">
        <v>44661</v>
      </c>
      <c r="C360" s="151">
        <v>359</v>
      </c>
      <c r="D360" s="42" t="s">
        <v>146</v>
      </c>
      <c r="E360" s="70" t="s">
        <v>482</v>
      </c>
      <c r="H360" s="71" t="s">
        <v>353</v>
      </c>
      <c r="I360" s="71"/>
      <c r="J360" s="71"/>
      <c r="K360" s="71"/>
      <c r="L360" s="71"/>
      <c r="M360" s="71"/>
      <c r="N360" s="71"/>
      <c r="O360" s="71"/>
      <c r="Z360" s="13"/>
      <c r="AA360" s="13"/>
      <c r="AB360" s="72"/>
      <c r="AC360" s="77"/>
      <c r="AD360" s="72" t="e">
        <f>VLOOKUP($AC360,デモテーブル[#All],2,FALSE)</f>
        <v>#N/A</v>
      </c>
      <c r="AE360" s="72"/>
      <c r="AF360" s="73"/>
      <c r="AG360" s="72"/>
      <c r="AH360" s="72"/>
      <c r="AI360" s="72"/>
      <c r="AJ360" s="72"/>
      <c r="AK360" s="72"/>
      <c r="AL360" s="72"/>
      <c r="AM360" s="72"/>
      <c r="AN360" s="72"/>
      <c r="AO360" s="72"/>
      <c r="AP360" s="64"/>
      <c r="AQ360" s="72"/>
      <c r="AR360" s="75"/>
      <c r="AS360" s="76" t="e">
        <v>#DIV/0!</v>
      </c>
      <c r="AT360" s="23"/>
      <c r="AU360" s="23"/>
      <c r="AV360" s="70" t="e">
        <f>VLOOKUP($AC360,デモテーブル[#All],3,FALSE)</f>
        <v>#N/A</v>
      </c>
      <c r="AW360" s="70" t="e">
        <f>VLOOKUP($AC360,デモテーブル[#All],4,FALSE)</f>
        <v>#N/A</v>
      </c>
      <c r="AX360" s="70" t="e">
        <f>VLOOKUP($AC360,デモテーブル[#All],5,FALSE)</f>
        <v>#N/A</v>
      </c>
      <c r="AY360" s="70" t="e">
        <f>VLOOKUP($AC360,デモテーブル[#All],6,FALSE)</f>
        <v>#N/A</v>
      </c>
      <c r="AZ360" s="70" t="e">
        <f>VLOOKUP($AC360,デモテーブル[#All],7,FALSE)</f>
        <v>#N/A</v>
      </c>
    </row>
    <row r="361" spans="2:52" x14ac:dyDescent="0.15">
      <c r="B361" s="19">
        <v>44661</v>
      </c>
      <c r="C361" s="151">
        <v>360</v>
      </c>
      <c r="D361" s="42" t="s">
        <v>146</v>
      </c>
      <c r="E361" s="70" t="s">
        <v>482</v>
      </c>
      <c r="H361" s="71" t="s">
        <v>560</v>
      </c>
      <c r="I361" s="71"/>
      <c r="J361" s="71"/>
      <c r="K361" s="71"/>
      <c r="L361" s="71"/>
      <c r="M361" s="71"/>
      <c r="N361" s="71"/>
      <c r="O361" s="71"/>
      <c r="Z361" s="13"/>
      <c r="AA361" s="13"/>
      <c r="AB361" s="72"/>
      <c r="AC361" s="77"/>
      <c r="AD361" s="72" t="e">
        <f>VLOOKUP($AC361,デモテーブル[#All],2,FALSE)</f>
        <v>#N/A</v>
      </c>
      <c r="AE361" s="72"/>
      <c r="AF361" s="73"/>
      <c r="AG361" s="72"/>
      <c r="AH361" s="72"/>
      <c r="AI361" s="72"/>
      <c r="AJ361" s="72"/>
      <c r="AK361" s="72"/>
      <c r="AL361" s="72"/>
      <c r="AM361" s="72"/>
      <c r="AN361" s="72"/>
      <c r="AO361" s="72"/>
      <c r="AP361" s="64"/>
      <c r="AQ361" s="72"/>
      <c r="AR361" s="75"/>
      <c r="AS361" s="76" t="e">
        <v>#DIV/0!</v>
      </c>
      <c r="AT361" s="23"/>
      <c r="AU361" s="23"/>
      <c r="AV361" s="70" t="e">
        <f>VLOOKUP($AC361,デモテーブル[#All],3,FALSE)</f>
        <v>#N/A</v>
      </c>
      <c r="AW361" s="70" t="e">
        <f>VLOOKUP($AC361,デモテーブル[#All],4,FALSE)</f>
        <v>#N/A</v>
      </c>
      <c r="AX361" s="70" t="e">
        <f>VLOOKUP($AC361,デモテーブル[#All],5,FALSE)</f>
        <v>#N/A</v>
      </c>
      <c r="AY361" s="70" t="e">
        <f>VLOOKUP($AC361,デモテーブル[#All],6,FALSE)</f>
        <v>#N/A</v>
      </c>
      <c r="AZ361" s="70" t="e">
        <f>VLOOKUP($AC361,デモテーブル[#All],7,FALSE)</f>
        <v>#N/A</v>
      </c>
    </row>
    <row r="362" spans="2:52" x14ac:dyDescent="0.15">
      <c r="B362" s="19">
        <v>44661</v>
      </c>
      <c r="C362" s="151">
        <v>361</v>
      </c>
      <c r="D362" s="42" t="s">
        <v>146</v>
      </c>
      <c r="E362" s="70" t="s">
        <v>482</v>
      </c>
      <c r="H362" s="71" t="s">
        <v>89</v>
      </c>
      <c r="I362" s="71"/>
      <c r="J362" s="71"/>
      <c r="K362" s="71"/>
      <c r="L362" s="71"/>
      <c r="M362" s="71"/>
      <c r="N362" s="71"/>
      <c r="O362" s="71"/>
      <c r="Z362" s="13"/>
      <c r="AA362" s="13"/>
      <c r="AB362" s="72"/>
      <c r="AC362" s="7" t="str">
        <f>IF(H363="","",TEXT(H363,"@"))</f>
        <v>6301</v>
      </c>
      <c r="AD362" s="72" t="str">
        <f>VLOOKUP($AC362,デモテーブル[#All],2,FALSE)</f>
        <v>小松製作所</v>
      </c>
      <c r="AE362" s="72" t="s">
        <v>15</v>
      </c>
      <c r="AF362" s="73" t="e">
        <f>AP362/AJ362</f>
        <v>#VALUE!</v>
      </c>
      <c r="AG362" s="72"/>
      <c r="AH362" s="74" t="e">
        <f>(AP362-AR362)/AF362</f>
        <v>#VALUE!</v>
      </c>
      <c r="AI362" s="72"/>
      <c r="AJ362" s="80" t="s">
        <v>573</v>
      </c>
      <c r="AK362" s="72"/>
      <c r="AL362" s="72"/>
      <c r="AM362" s="72"/>
      <c r="AN362" s="72"/>
      <c r="AO362" s="72"/>
      <c r="AP362" s="64">
        <f>IF(H366="","",VALUE(LEFT(H366,FIND("円",H366)-1)))</f>
        <v>13575</v>
      </c>
      <c r="AQ362" s="72"/>
      <c r="AR362" s="75">
        <f>IF(H368="","",VALUE(LEFT(H368,FIND("円",H368)-1)))</f>
        <v>5000</v>
      </c>
      <c r="AS362" s="76">
        <f t="shared" ref="AS362" si="55">AR362/(AP362-AR362)</f>
        <v>0.58309037900874638</v>
      </c>
      <c r="AT362" s="23"/>
      <c r="AU362" s="23"/>
      <c r="AV362" s="70" t="str">
        <f>VLOOKUP($AC362,デモテーブル[#All],3,FALSE)</f>
        <v>1株式・投信等</v>
      </c>
      <c r="AW362" s="70" t="str">
        <f>VLOOKUP($AC362,デモテーブル[#All],4,FALSE)</f>
        <v>1株式</v>
      </c>
      <c r="AX362" s="70" t="str">
        <f>VLOOKUP($AC362,デモテーブル[#All],5,FALSE)</f>
        <v>製造業</v>
      </c>
      <c r="AY362" s="70" t="str">
        <f>VLOOKUP($AC362,デモテーブル[#All],6,FALSE)</f>
        <v>製造業・機械</v>
      </c>
      <c r="AZ362" s="70" t="str">
        <f>VLOOKUP($AC362,デモテーブル[#All],7,FALSE)</f>
        <v>01 日本円</v>
      </c>
    </row>
    <row r="363" spans="2:52" x14ac:dyDescent="0.15">
      <c r="B363" s="19">
        <v>44661</v>
      </c>
      <c r="C363" s="151">
        <v>362</v>
      </c>
      <c r="D363" s="42" t="s">
        <v>146</v>
      </c>
      <c r="E363" s="70" t="s">
        <v>482</v>
      </c>
      <c r="H363" s="71">
        <v>6301</v>
      </c>
      <c r="I363" s="71"/>
      <c r="J363" s="71"/>
      <c r="K363" s="71"/>
      <c r="L363" s="71"/>
      <c r="M363" s="71"/>
      <c r="N363" s="71"/>
      <c r="O363" s="71"/>
      <c r="Z363" s="13"/>
      <c r="AA363" s="13"/>
      <c r="AB363" s="72"/>
      <c r="AC363" s="77"/>
      <c r="AD363" s="72" t="e">
        <f>VLOOKUP($AC363,デモテーブル[#All],2,FALSE)</f>
        <v>#N/A</v>
      </c>
      <c r="AE363" s="72"/>
      <c r="AF363" s="73"/>
      <c r="AG363" s="72"/>
      <c r="AH363" s="72"/>
      <c r="AI363" s="72"/>
      <c r="AJ363" s="72"/>
      <c r="AK363" s="72"/>
      <c r="AL363" s="72"/>
      <c r="AM363" s="72"/>
      <c r="AN363" s="72"/>
      <c r="AO363" s="72"/>
      <c r="AP363" s="64"/>
      <c r="AQ363" s="72"/>
      <c r="AR363" s="75"/>
      <c r="AS363" s="76" t="e">
        <v>#DIV/0!</v>
      </c>
      <c r="AT363" s="23"/>
      <c r="AU363" s="23"/>
      <c r="AV363" s="70" t="e">
        <f>VLOOKUP($AC363,デモテーブル[#All],3,FALSE)</f>
        <v>#N/A</v>
      </c>
      <c r="AW363" s="70" t="e">
        <f>VLOOKUP($AC363,デモテーブル[#All],4,FALSE)</f>
        <v>#N/A</v>
      </c>
      <c r="AX363" s="70" t="e">
        <f>VLOOKUP($AC363,デモテーブル[#All],5,FALSE)</f>
        <v>#N/A</v>
      </c>
      <c r="AY363" s="70" t="e">
        <f>VLOOKUP($AC363,デモテーブル[#All],6,FALSE)</f>
        <v>#N/A</v>
      </c>
      <c r="AZ363" s="70" t="e">
        <f>VLOOKUP($AC363,デモテーブル[#All],7,FALSE)</f>
        <v>#N/A</v>
      </c>
    </row>
    <row r="364" spans="2:52" x14ac:dyDescent="0.15">
      <c r="B364" s="19">
        <v>44661</v>
      </c>
      <c r="C364" s="151">
        <v>363</v>
      </c>
      <c r="D364" s="42" t="s">
        <v>146</v>
      </c>
      <c r="E364" s="70" t="s">
        <v>482</v>
      </c>
      <c r="H364" s="71" t="s">
        <v>89</v>
      </c>
      <c r="I364" s="71"/>
      <c r="J364" s="71"/>
      <c r="K364" s="71"/>
      <c r="L364" s="71"/>
      <c r="M364" s="71"/>
      <c r="N364" s="71"/>
      <c r="O364" s="71"/>
      <c r="Z364" s="13"/>
      <c r="AA364" s="13"/>
      <c r="AB364" s="72"/>
      <c r="AC364" s="77"/>
      <c r="AD364" s="72" t="e">
        <f>VLOOKUP($AC364,デモテーブル[#All],2,FALSE)</f>
        <v>#N/A</v>
      </c>
      <c r="AE364" s="72"/>
      <c r="AF364" s="73"/>
      <c r="AG364" s="72"/>
      <c r="AH364" s="72"/>
      <c r="AI364" s="72"/>
      <c r="AJ364" s="72"/>
      <c r="AK364" s="72"/>
      <c r="AL364" s="72"/>
      <c r="AM364" s="72"/>
      <c r="AN364" s="72"/>
      <c r="AO364" s="72"/>
      <c r="AP364" s="64"/>
      <c r="AQ364" s="72"/>
      <c r="AR364" s="75"/>
      <c r="AS364" s="76" t="e">
        <v>#DIV/0!</v>
      </c>
      <c r="AT364" s="23"/>
      <c r="AU364" s="23"/>
      <c r="AV364" s="70" t="e">
        <f>VLOOKUP($AC364,デモテーブル[#All],3,FALSE)</f>
        <v>#N/A</v>
      </c>
      <c r="AW364" s="70" t="e">
        <f>VLOOKUP($AC364,デモテーブル[#All],4,FALSE)</f>
        <v>#N/A</v>
      </c>
      <c r="AX364" s="70" t="e">
        <f>VLOOKUP($AC364,デモテーブル[#All],5,FALSE)</f>
        <v>#N/A</v>
      </c>
      <c r="AY364" s="70" t="e">
        <f>VLOOKUP($AC364,デモテーブル[#All],6,FALSE)</f>
        <v>#N/A</v>
      </c>
      <c r="AZ364" s="70" t="e">
        <f>VLOOKUP($AC364,デモテーブル[#All],7,FALSE)</f>
        <v>#N/A</v>
      </c>
    </row>
    <row r="365" spans="2:52" x14ac:dyDescent="0.15">
      <c r="B365" s="19">
        <v>44661</v>
      </c>
      <c r="C365" s="151">
        <v>364</v>
      </c>
      <c r="D365" s="42" t="s">
        <v>146</v>
      </c>
      <c r="E365" s="70" t="s">
        <v>482</v>
      </c>
      <c r="H365" s="71" t="s">
        <v>352</v>
      </c>
      <c r="I365" s="71"/>
      <c r="J365" s="71"/>
      <c r="K365" s="71"/>
      <c r="L365" s="71"/>
      <c r="M365" s="71"/>
      <c r="N365" s="71"/>
      <c r="O365" s="71"/>
      <c r="Z365" s="13"/>
      <c r="AA365" s="13"/>
      <c r="AB365" s="72"/>
      <c r="AC365" s="77"/>
      <c r="AD365" s="72" t="e">
        <f>VLOOKUP($AC365,デモテーブル[#All],2,FALSE)</f>
        <v>#N/A</v>
      </c>
      <c r="AE365" s="72"/>
      <c r="AF365" s="73"/>
      <c r="AG365" s="72"/>
      <c r="AH365" s="72"/>
      <c r="AI365" s="72"/>
      <c r="AJ365" s="72"/>
      <c r="AK365" s="72"/>
      <c r="AL365" s="72"/>
      <c r="AM365" s="72"/>
      <c r="AN365" s="72"/>
      <c r="AO365" s="72"/>
      <c r="AP365" s="64"/>
      <c r="AQ365" s="72"/>
      <c r="AR365" s="75"/>
      <c r="AS365" s="76" t="e">
        <v>#DIV/0!</v>
      </c>
      <c r="AT365" s="23"/>
      <c r="AU365" s="23"/>
      <c r="AV365" s="70" t="e">
        <f>VLOOKUP($AC365,デモテーブル[#All],3,FALSE)</f>
        <v>#N/A</v>
      </c>
      <c r="AW365" s="70" t="e">
        <f>VLOOKUP($AC365,デモテーブル[#All],4,FALSE)</f>
        <v>#N/A</v>
      </c>
      <c r="AX365" s="70" t="e">
        <f>VLOOKUP($AC365,デモテーブル[#All],5,FALSE)</f>
        <v>#N/A</v>
      </c>
      <c r="AY365" s="70" t="e">
        <f>VLOOKUP($AC365,デモテーブル[#All],6,FALSE)</f>
        <v>#N/A</v>
      </c>
      <c r="AZ365" s="70" t="e">
        <f>VLOOKUP($AC365,デモテーブル[#All],7,FALSE)</f>
        <v>#N/A</v>
      </c>
    </row>
    <row r="366" spans="2:52" x14ac:dyDescent="0.15">
      <c r="B366" s="19">
        <v>44661</v>
      </c>
      <c r="C366" s="151">
        <v>365</v>
      </c>
      <c r="D366" s="42" t="s">
        <v>146</v>
      </c>
      <c r="E366" s="70" t="s">
        <v>482</v>
      </c>
      <c r="H366" s="71" t="s">
        <v>561</v>
      </c>
      <c r="I366" s="71"/>
      <c r="J366" s="71"/>
      <c r="K366" s="71"/>
      <c r="L366" s="71"/>
      <c r="M366" s="71"/>
      <c r="N366" s="71"/>
      <c r="O366" s="71"/>
      <c r="Z366" s="13"/>
      <c r="AA366" s="13"/>
      <c r="AB366" s="72"/>
      <c r="AC366" s="77"/>
      <c r="AD366" s="72" t="e">
        <f>VLOOKUP($AC366,デモテーブル[#All],2,FALSE)</f>
        <v>#N/A</v>
      </c>
      <c r="AE366" s="72"/>
      <c r="AF366" s="73"/>
      <c r="AG366" s="72"/>
      <c r="AH366" s="72"/>
      <c r="AI366" s="72"/>
      <c r="AJ366" s="72"/>
      <c r="AK366" s="72"/>
      <c r="AL366" s="72"/>
      <c r="AM366" s="72"/>
      <c r="AN366" s="72"/>
      <c r="AO366" s="72"/>
      <c r="AP366" s="64"/>
      <c r="AQ366" s="72"/>
      <c r="AR366" s="75"/>
      <c r="AS366" s="76" t="e">
        <v>#DIV/0!</v>
      </c>
      <c r="AT366" s="23"/>
      <c r="AU366" s="23"/>
      <c r="AV366" s="70" t="e">
        <f>VLOOKUP($AC366,デモテーブル[#All],3,FALSE)</f>
        <v>#N/A</v>
      </c>
      <c r="AW366" s="70" t="e">
        <f>VLOOKUP($AC366,デモテーブル[#All],4,FALSE)</f>
        <v>#N/A</v>
      </c>
      <c r="AX366" s="70" t="e">
        <f>VLOOKUP($AC366,デモテーブル[#All],5,FALSE)</f>
        <v>#N/A</v>
      </c>
      <c r="AY366" s="70" t="e">
        <f>VLOOKUP($AC366,デモテーブル[#All],6,FALSE)</f>
        <v>#N/A</v>
      </c>
      <c r="AZ366" s="70" t="e">
        <f>VLOOKUP($AC366,デモテーブル[#All],7,FALSE)</f>
        <v>#N/A</v>
      </c>
    </row>
    <row r="367" spans="2:52" x14ac:dyDescent="0.15">
      <c r="B367" s="19">
        <v>44661</v>
      </c>
      <c r="C367" s="151">
        <v>366</v>
      </c>
      <c r="D367" s="42" t="s">
        <v>146</v>
      </c>
      <c r="E367" s="70" t="s">
        <v>482</v>
      </c>
      <c r="H367" s="71" t="s">
        <v>353</v>
      </c>
      <c r="I367" s="71"/>
      <c r="J367" s="71"/>
      <c r="K367" s="71"/>
      <c r="L367" s="71"/>
      <c r="M367" s="71"/>
      <c r="N367" s="71"/>
      <c r="O367" s="71"/>
      <c r="Z367" s="13"/>
      <c r="AA367" s="13"/>
      <c r="AB367" s="72"/>
      <c r="AC367" s="77"/>
      <c r="AD367" s="72" t="e">
        <f>VLOOKUP($AC367,デモテーブル[#All],2,FALSE)</f>
        <v>#N/A</v>
      </c>
      <c r="AE367" s="72"/>
      <c r="AF367" s="73"/>
      <c r="AG367" s="72"/>
      <c r="AH367" s="72"/>
      <c r="AI367" s="72"/>
      <c r="AJ367" s="72"/>
      <c r="AK367" s="72"/>
      <c r="AL367" s="72"/>
      <c r="AM367" s="72"/>
      <c r="AN367" s="72"/>
      <c r="AO367" s="72"/>
      <c r="AP367" s="64"/>
      <c r="AQ367" s="72"/>
      <c r="AR367" s="75"/>
      <c r="AS367" s="76" t="e">
        <v>#DIV/0!</v>
      </c>
      <c r="AT367" s="23"/>
      <c r="AU367" s="23"/>
      <c r="AV367" s="70" t="e">
        <f>VLOOKUP($AC367,デモテーブル[#All],3,FALSE)</f>
        <v>#N/A</v>
      </c>
      <c r="AW367" s="70" t="e">
        <f>VLOOKUP($AC367,デモテーブル[#All],4,FALSE)</f>
        <v>#N/A</v>
      </c>
      <c r="AX367" s="70" t="e">
        <f>VLOOKUP($AC367,デモテーブル[#All],5,FALSE)</f>
        <v>#N/A</v>
      </c>
      <c r="AY367" s="70" t="e">
        <f>VLOOKUP($AC367,デモテーブル[#All],6,FALSE)</f>
        <v>#N/A</v>
      </c>
      <c r="AZ367" s="70" t="e">
        <f>VLOOKUP($AC367,デモテーブル[#All],7,FALSE)</f>
        <v>#N/A</v>
      </c>
    </row>
    <row r="368" spans="2:52" x14ac:dyDescent="0.15">
      <c r="B368" s="19">
        <v>44661</v>
      </c>
      <c r="C368" s="151">
        <v>367</v>
      </c>
      <c r="D368" s="42" t="s">
        <v>146</v>
      </c>
      <c r="E368" s="70" t="s">
        <v>482</v>
      </c>
      <c r="H368" s="71" t="s">
        <v>562</v>
      </c>
      <c r="I368" s="71"/>
      <c r="J368" s="71"/>
      <c r="K368" s="71"/>
      <c r="L368" s="71"/>
      <c r="M368" s="71"/>
      <c r="N368" s="71"/>
      <c r="O368" s="71"/>
      <c r="Z368" s="13"/>
      <c r="AA368" s="13"/>
      <c r="AB368" s="72"/>
      <c r="AC368" s="77"/>
      <c r="AD368" s="72" t="e">
        <f>VLOOKUP($AC368,デモテーブル[#All],2,FALSE)</f>
        <v>#N/A</v>
      </c>
      <c r="AE368" s="72"/>
      <c r="AF368" s="73"/>
      <c r="AG368" s="72"/>
      <c r="AH368" s="72"/>
      <c r="AI368" s="72"/>
      <c r="AJ368" s="72"/>
      <c r="AK368" s="72"/>
      <c r="AL368" s="72"/>
      <c r="AM368" s="72"/>
      <c r="AN368" s="72"/>
      <c r="AO368" s="72"/>
      <c r="AP368" s="64"/>
      <c r="AQ368" s="72"/>
      <c r="AR368" s="75"/>
      <c r="AS368" s="76" t="e">
        <v>#DIV/0!</v>
      </c>
      <c r="AT368" s="23"/>
      <c r="AU368" s="23"/>
      <c r="AV368" s="70" t="e">
        <f>VLOOKUP($AC368,デモテーブル[#All],3,FALSE)</f>
        <v>#N/A</v>
      </c>
      <c r="AW368" s="70" t="e">
        <f>VLOOKUP($AC368,デモテーブル[#All],4,FALSE)</f>
        <v>#N/A</v>
      </c>
      <c r="AX368" s="70" t="e">
        <f>VLOOKUP($AC368,デモテーブル[#All],5,FALSE)</f>
        <v>#N/A</v>
      </c>
      <c r="AY368" s="70" t="e">
        <f>VLOOKUP($AC368,デモテーブル[#All],6,FALSE)</f>
        <v>#N/A</v>
      </c>
      <c r="AZ368" s="70" t="e">
        <f>VLOOKUP($AC368,デモテーブル[#All],7,FALSE)</f>
        <v>#N/A</v>
      </c>
    </row>
    <row r="369" spans="2:52" x14ac:dyDescent="0.15">
      <c r="B369" s="19">
        <v>44661</v>
      </c>
      <c r="C369" s="151">
        <v>368</v>
      </c>
      <c r="D369" s="42" t="s">
        <v>146</v>
      </c>
      <c r="E369" s="70" t="s">
        <v>482</v>
      </c>
      <c r="H369" s="71" t="s">
        <v>90</v>
      </c>
      <c r="I369" s="71"/>
      <c r="J369" s="71"/>
      <c r="K369" s="71"/>
      <c r="L369" s="71"/>
      <c r="M369" s="71"/>
      <c r="N369" s="71"/>
      <c r="O369" s="71"/>
      <c r="Z369" s="13"/>
      <c r="AA369" s="13"/>
      <c r="AB369" s="72"/>
      <c r="AC369" s="7" t="str">
        <f>IF(H370="","",TEXT(H370,"@"))</f>
        <v>7820</v>
      </c>
      <c r="AD369" s="72" t="str">
        <f>VLOOKUP($AC369,デモテーブル[#All],2,FALSE)</f>
        <v>ニホンフラッシュ</v>
      </c>
      <c r="AE369" s="72" t="s">
        <v>15</v>
      </c>
      <c r="AF369" s="73" t="e">
        <f>AP369/AJ369</f>
        <v>#VALUE!</v>
      </c>
      <c r="AG369" s="72"/>
      <c r="AH369" s="74" t="e">
        <f>(AP369-AR369)/AF369</f>
        <v>#VALUE!</v>
      </c>
      <c r="AI369" s="72"/>
      <c r="AJ369" s="80" t="s">
        <v>573</v>
      </c>
      <c r="AK369" s="72"/>
      <c r="AL369" s="72"/>
      <c r="AM369" s="72"/>
      <c r="AN369" s="72"/>
      <c r="AO369" s="72"/>
      <c r="AP369" s="64">
        <f>IF(H373="","",VALUE(LEFT(H373,FIND("円",H373)-1)))</f>
        <v>8224</v>
      </c>
      <c r="AQ369" s="72"/>
      <c r="AR369" s="75">
        <f>IF(H375="","",VALUE(LEFT(H375,FIND("円",H375)-1)))</f>
        <v>1160</v>
      </c>
      <c r="AS369" s="76">
        <f t="shared" ref="AS369" si="56">AR369/(AP369-AR369)</f>
        <v>0.16421291053227632</v>
      </c>
      <c r="AT369" s="23"/>
      <c r="AU369" s="23"/>
      <c r="AV369" s="70" t="str">
        <f>VLOOKUP($AC369,デモテーブル[#All],3,FALSE)</f>
        <v>1株式・投信等</v>
      </c>
      <c r="AW369" s="70" t="str">
        <f>VLOOKUP($AC369,デモテーブル[#All],4,FALSE)</f>
        <v>1株式</v>
      </c>
      <c r="AX369" s="70" t="str">
        <f>VLOOKUP($AC369,デモテーブル[#All],5,FALSE)</f>
        <v>製造業</v>
      </c>
      <c r="AY369" s="70" t="str">
        <f>VLOOKUP($AC369,デモテーブル[#All],6,FALSE)</f>
        <v>製造業・その他製品</v>
      </c>
      <c r="AZ369" s="70" t="str">
        <f>VLOOKUP($AC369,デモテーブル[#All],7,FALSE)</f>
        <v>01 日本円</v>
      </c>
    </row>
    <row r="370" spans="2:52" x14ac:dyDescent="0.15">
      <c r="B370" s="19">
        <v>44661</v>
      </c>
      <c r="C370" s="151">
        <v>369</v>
      </c>
      <c r="D370" s="42" t="s">
        <v>146</v>
      </c>
      <c r="E370" s="70" t="s">
        <v>482</v>
      </c>
      <c r="H370" s="71">
        <v>7820</v>
      </c>
      <c r="I370" s="71"/>
      <c r="J370" s="71"/>
      <c r="K370" s="71"/>
      <c r="L370" s="71"/>
      <c r="M370" s="71"/>
      <c r="N370" s="71"/>
      <c r="O370" s="71"/>
      <c r="Z370" s="13"/>
      <c r="AA370" s="13"/>
      <c r="AB370" s="72"/>
      <c r="AC370" s="77"/>
      <c r="AD370" s="72" t="e">
        <f>VLOOKUP($AC370,デモテーブル[#All],2,FALSE)</f>
        <v>#N/A</v>
      </c>
      <c r="AE370" s="72"/>
      <c r="AF370" s="73"/>
      <c r="AG370" s="72"/>
      <c r="AH370" s="72"/>
      <c r="AI370" s="72"/>
      <c r="AJ370" s="72"/>
      <c r="AK370" s="72"/>
      <c r="AL370" s="72"/>
      <c r="AM370" s="72"/>
      <c r="AN370" s="72"/>
      <c r="AO370" s="72"/>
      <c r="AP370" s="64"/>
      <c r="AQ370" s="72"/>
      <c r="AR370" s="75"/>
      <c r="AS370" s="76" t="e">
        <v>#DIV/0!</v>
      </c>
      <c r="AT370" s="23"/>
      <c r="AU370" s="23"/>
      <c r="AV370" s="70" t="e">
        <f>VLOOKUP($AC370,デモテーブル[#All],3,FALSE)</f>
        <v>#N/A</v>
      </c>
      <c r="AW370" s="70" t="e">
        <f>VLOOKUP($AC370,デモテーブル[#All],4,FALSE)</f>
        <v>#N/A</v>
      </c>
      <c r="AX370" s="70" t="e">
        <f>VLOOKUP($AC370,デモテーブル[#All],5,FALSE)</f>
        <v>#N/A</v>
      </c>
      <c r="AY370" s="70" t="e">
        <f>VLOOKUP($AC370,デモテーブル[#All],6,FALSE)</f>
        <v>#N/A</v>
      </c>
      <c r="AZ370" s="70" t="e">
        <f>VLOOKUP($AC370,デモテーブル[#All],7,FALSE)</f>
        <v>#N/A</v>
      </c>
    </row>
    <row r="371" spans="2:52" x14ac:dyDescent="0.15">
      <c r="B371" s="19">
        <v>44661</v>
      </c>
      <c r="C371" s="151">
        <v>370</v>
      </c>
      <c r="D371" s="42" t="s">
        <v>146</v>
      </c>
      <c r="E371" s="70" t="s">
        <v>482</v>
      </c>
      <c r="H371" s="71" t="s">
        <v>90</v>
      </c>
      <c r="I371" s="71"/>
      <c r="J371" s="71"/>
      <c r="K371" s="71"/>
      <c r="L371" s="71"/>
      <c r="M371" s="71"/>
      <c r="N371" s="71"/>
      <c r="O371" s="71"/>
      <c r="Z371" s="13"/>
      <c r="AA371" s="13"/>
      <c r="AB371" s="72"/>
      <c r="AC371" s="77"/>
      <c r="AD371" s="72" t="e">
        <f>VLOOKUP($AC371,デモテーブル[#All],2,FALSE)</f>
        <v>#N/A</v>
      </c>
      <c r="AE371" s="72"/>
      <c r="AF371" s="73"/>
      <c r="AG371" s="72"/>
      <c r="AH371" s="72"/>
      <c r="AI371" s="72"/>
      <c r="AJ371" s="72"/>
      <c r="AK371" s="72"/>
      <c r="AL371" s="72"/>
      <c r="AM371" s="72"/>
      <c r="AN371" s="72"/>
      <c r="AO371" s="72"/>
      <c r="AP371" s="64"/>
      <c r="AQ371" s="72"/>
      <c r="AR371" s="75"/>
      <c r="AS371" s="76" t="e">
        <v>#DIV/0!</v>
      </c>
      <c r="AT371" s="23"/>
      <c r="AU371" s="23"/>
      <c r="AV371" s="70" t="e">
        <f>VLOOKUP($AC371,デモテーブル[#All],3,FALSE)</f>
        <v>#N/A</v>
      </c>
      <c r="AW371" s="70" t="e">
        <f>VLOOKUP($AC371,デモテーブル[#All],4,FALSE)</f>
        <v>#N/A</v>
      </c>
      <c r="AX371" s="70" t="e">
        <f>VLOOKUP($AC371,デモテーブル[#All],5,FALSE)</f>
        <v>#N/A</v>
      </c>
      <c r="AY371" s="70" t="e">
        <f>VLOOKUP($AC371,デモテーブル[#All],6,FALSE)</f>
        <v>#N/A</v>
      </c>
      <c r="AZ371" s="70" t="e">
        <f>VLOOKUP($AC371,デモテーブル[#All],7,FALSE)</f>
        <v>#N/A</v>
      </c>
    </row>
    <row r="372" spans="2:52" x14ac:dyDescent="0.15">
      <c r="B372" s="19">
        <v>44661</v>
      </c>
      <c r="C372" s="151">
        <v>371</v>
      </c>
      <c r="D372" s="42" t="s">
        <v>146</v>
      </c>
      <c r="E372" s="70" t="s">
        <v>482</v>
      </c>
      <c r="H372" s="71" t="s">
        <v>352</v>
      </c>
      <c r="I372" s="71"/>
      <c r="J372" s="71"/>
      <c r="K372" s="71"/>
      <c r="L372" s="71"/>
      <c r="M372" s="71"/>
      <c r="N372" s="71"/>
      <c r="O372" s="71"/>
      <c r="Z372" s="13"/>
      <c r="AA372" s="13"/>
      <c r="AB372" s="72"/>
      <c r="AC372" s="77"/>
      <c r="AD372" s="72" t="e">
        <f>VLOOKUP($AC372,デモテーブル[#All],2,FALSE)</f>
        <v>#N/A</v>
      </c>
      <c r="AE372" s="72"/>
      <c r="AF372" s="73"/>
      <c r="AG372" s="72"/>
      <c r="AH372" s="72"/>
      <c r="AI372" s="72"/>
      <c r="AJ372" s="72"/>
      <c r="AK372" s="72"/>
      <c r="AL372" s="72"/>
      <c r="AM372" s="72"/>
      <c r="AN372" s="72"/>
      <c r="AO372" s="72"/>
      <c r="AP372" s="64"/>
      <c r="AQ372" s="72"/>
      <c r="AR372" s="75"/>
      <c r="AS372" s="76" t="e">
        <v>#DIV/0!</v>
      </c>
      <c r="AT372" s="23"/>
      <c r="AU372" s="23"/>
      <c r="AV372" s="70" t="e">
        <f>VLOOKUP($AC372,デモテーブル[#All],3,FALSE)</f>
        <v>#N/A</v>
      </c>
      <c r="AW372" s="70" t="e">
        <f>VLOOKUP($AC372,デモテーブル[#All],4,FALSE)</f>
        <v>#N/A</v>
      </c>
      <c r="AX372" s="70" t="e">
        <f>VLOOKUP($AC372,デモテーブル[#All],5,FALSE)</f>
        <v>#N/A</v>
      </c>
      <c r="AY372" s="70" t="e">
        <f>VLOOKUP($AC372,デモテーブル[#All],6,FALSE)</f>
        <v>#N/A</v>
      </c>
      <c r="AZ372" s="70" t="e">
        <f>VLOOKUP($AC372,デモテーブル[#All],7,FALSE)</f>
        <v>#N/A</v>
      </c>
    </row>
    <row r="373" spans="2:52" x14ac:dyDescent="0.15">
      <c r="B373" s="19">
        <v>44661</v>
      </c>
      <c r="C373" s="151">
        <v>372</v>
      </c>
      <c r="D373" s="42" t="s">
        <v>146</v>
      </c>
      <c r="E373" s="70" t="s">
        <v>482</v>
      </c>
      <c r="H373" s="71" t="s">
        <v>563</v>
      </c>
      <c r="I373" s="71"/>
      <c r="J373" s="71"/>
      <c r="K373" s="71"/>
      <c r="L373" s="71"/>
      <c r="M373" s="71"/>
      <c r="N373" s="71"/>
      <c r="O373" s="71"/>
      <c r="Z373" s="13"/>
      <c r="AA373" s="13"/>
      <c r="AB373" s="72"/>
      <c r="AC373" s="77"/>
      <c r="AD373" s="72" t="e">
        <f>VLOOKUP($AC373,デモテーブル[#All],2,FALSE)</f>
        <v>#N/A</v>
      </c>
      <c r="AE373" s="72"/>
      <c r="AF373" s="73"/>
      <c r="AG373" s="72"/>
      <c r="AH373" s="72"/>
      <c r="AI373" s="72"/>
      <c r="AJ373" s="72"/>
      <c r="AK373" s="72"/>
      <c r="AL373" s="72"/>
      <c r="AM373" s="72"/>
      <c r="AN373" s="72"/>
      <c r="AO373" s="72"/>
      <c r="AP373" s="64"/>
      <c r="AQ373" s="72"/>
      <c r="AR373" s="75"/>
      <c r="AS373" s="76" t="e">
        <v>#DIV/0!</v>
      </c>
      <c r="AT373" s="23"/>
      <c r="AU373" s="23"/>
      <c r="AV373" s="70" t="e">
        <f>VLOOKUP($AC373,デモテーブル[#All],3,FALSE)</f>
        <v>#N/A</v>
      </c>
      <c r="AW373" s="70" t="e">
        <f>VLOOKUP($AC373,デモテーブル[#All],4,FALSE)</f>
        <v>#N/A</v>
      </c>
      <c r="AX373" s="70" t="e">
        <f>VLOOKUP($AC373,デモテーブル[#All],5,FALSE)</f>
        <v>#N/A</v>
      </c>
      <c r="AY373" s="70" t="e">
        <f>VLOOKUP($AC373,デモテーブル[#All],6,FALSE)</f>
        <v>#N/A</v>
      </c>
      <c r="AZ373" s="70" t="e">
        <f>VLOOKUP($AC373,デモテーブル[#All],7,FALSE)</f>
        <v>#N/A</v>
      </c>
    </row>
    <row r="374" spans="2:52" x14ac:dyDescent="0.15">
      <c r="B374" s="19">
        <v>44661</v>
      </c>
      <c r="C374" s="151">
        <v>373</v>
      </c>
      <c r="D374" s="42" t="s">
        <v>146</v>
      </c>
      <c r="E374" s="70" t="s">
        <v>482</v>
      </c>
      <c r="H374" s="71" t="s">
        <v>353</v>
      </c>
      <c r="I374" s="71"/>
      <c r="J374" s="71"/>
      <c r="K374" s="71"/>
      <c r="L374" s="71"/>
      <c r="M374" s="71"/>
      <c r="N374" s="71"/>
      <c r="O374" s="71"/>
      <c r="Z374" s="13"/>
      <c r="AA374" s="13"/>
      <c r="AB374" s="72"/>
      <c r="AC374" s="77"/>
      <c r="AD374" s="72" t="e">
        <f>VLOOKUP($AC374,デモテーブル[#All],2,FALSE)</f>
        <v>#N/A</v>
      </c>
      <c r="AE374" s="72"/>
      <c r="AF374" s="73"/>
      <c r="AG374" s="72"/>
      <c r="AH374" s="72"/>
      <c r="AI374" s="72"/>
      <c r="AJ374" s="72"/>
      <c r="AK374" s="72"/>
      <c r="AL374" s="72"/>
      <c r="AM374" s="72"/>
      <c r="AN374" s="72"/>
      <c r="AO374" s="72"/>
      <c r="AP374" s="64"/>
      <c r="AQ374" s="72"/>
      <c r="AR374" s="75"/>
      <c r="AS374" s="76" t="e">
        <v>#DIV/0!</v>
      </c>
      <c r="AT374" s="23"/>
      <c r="AU374" s="23"/>
      <c r="AV374" s="70" t="e">
        <f>VLOOKUP($AC374,デモテーブル[#All],3,FALSE)</f>
        <v>#N/A</v>
      </c>
      <c r="AW374" s="70" t="e">
        <f>VLOOKUP($AC374,デモテーブル[#All],4,FALSE)</f>
        <v>#N/A</v>
      </c>
      <c r="AX374" s="70" t="e">
        <f>VLOOKUP($AC374,デモテーブル[#All],5,FALSE)</f>
        <v>#N/A</v>
      </c>
      <c r="AY374" s="70" t="e">
        <f>VLOOKUP($AC374,デモテーブル[#All],6,FALSE)</f>
        <v>#N/A</v>
      </c>
      <c r="AZ374" s="70" t="e">
        <f>VLOOKUP($AC374,デモテーブル[#All],7,FALSE)</f>
        <v>#N/A</v>
      </c>
    </row>
    <row r="375" spans="2:52" x14ac:dyDescent="0.15">
      <c r="B375" s="19">
        <v>44661</v>
      </c>
      <c r="C375" s="151">
        <v>374</v>
      </c>
      <c r="D375" s="42" t="s">
        <v>146</v>
      </c>
      <c r="E375" s="70" t="s">
        <v>482</v>
      </c>
      <c r="H375" s="71" t="s">
        <v>564</v>
      </c>
      <c r="I375" s="71"/>
      <c r="J375" s="71"/>
      <c r="K375" s="71"/>
      <c r="L375" s="71"/>
      <c r="M375" s="71"/>
      <c r="N375" s="71"/>
      <c r="O375" s="71"/>
      <c r="Z375" s="13"/>
      <c r="AA375" s="13"/>
      <c r="AB375" s="72"/>
      <c r="AC375" s="77"/>
      <c r="AD375" s="72" t="e">
        <f>VLOOKUP($AC375,デモテーブル[#All],2,FALSE)</f>
        <v>#N/A</v>
      </c>
      <c r="AE375" s="72"/>
      <c r="AF375" s="73"/>
      <c r="AG375" s="72"/>
      <c r="AH375" s="72"/>
      <c r="AI375" s="72"/>
      <c r="AJ375" s="72"/>
      <c r="AK375" s="72"/>
      <c r="AL375" s="72"/>
      <c r="AM375" s="72"/>
      <c r="AN375" s="72"/>
      <c r="AO375" s="72"/>
      <c r="AP375" s="64"/>
      <c r="AQ375" s="72"/>
      <c r="AR375" s="75"/>
      <c r="AS375" s="76" t="e">
        <v>#DIV/0!</v>
      </c>
      <c r="AT375" s="23"/>
      <c r="AU375" s="23"/>
      <c r="AV375" s="70" t="e">
        <f>VLOOKUP($AC375,デモテーブル[#All],3,FALSE)</f>
        <v>#N/A</v>
      </c>
      <c r="AW375" s="70" t="e">
        <f>VLOOKUP($AC375,デモテーブル[#All],4,FALSE)</f>
        <v>#N/A</v>
      </c>
      <c r="AX375" s="70" t="e">
        <f>VLOOKUP($AC375,デモテーブル[#All],5,FALSE)</f>
        <v>#N/A</v>
      </c>
      <c r="AY375" s="70" t="e">
        <f>VLOOKUP($AC375,デモテーブル[#All],6,FALSE)</f>
        <v>#N/A</v>
      </c>
      <c r="AZ375" s="70" t="e">
        <f>VLOOKUP($AC375,デモテーブル[#All],7,FALSE)</f>
        <v>#N/A</v>
      </c>
    </row>
    <row r="376" spans="2:52" x14ac:dyDescent="0.15">
      <c r="B376" s="19">
        <v>44661</v>
      </c>
      <c r="C376" s="151">
        <v>375</v>
      </c>
      <c r="D376" s="42" t="s">
        <v>146</v>
      </c>
      <c r="E376" s="70" t="s">
        <v>482</v>
      </c>
      <c r="H376" s="71" t="s">
        <v>91</v>
      </c>
      <c r="I376" s="71"/>
      <c r="J376" s="71"/>
      <c r="K376" s="71"/>
      <c r="L376" s="71"/>
      <c r="M376" s="71"/>
      <c r="N376" s="71"/>
      <c r="O376" s="71"/>
      <c r="Z376" s="13"/>
      <c r="AA376" s="13"/>
      <c r="AB376" s="72"/>
      <c r="AC376" s="7" t="str">
        <f>IF(H377="","",TEXT(H377,"@"))</f>
        <v>7995</v>
      </c>
      <c r="AD376" s="72" t="str">
        <f>VLOOKUP($AC376,デモテーブル[#All],2,FALSE)</f>
        <v>バルカー</v>
      </c>
      <c r="AE376" s="72" t="s">
        <v>15</v>
      </c>
      <c r="AF376" s="73" t="e">
        <f>AP376/AJ376</f>
        <v>#VALUE!</v>
      </c>
      <c r="AG376" s="72"/>
      <c r="AH376" s="74" t="e">
        <f>(AP376-AR376)/AF376</f>
        <v>#VALUE!</v>
      </c>
      <c r="AI376" s="72"/>
      <c r="AJ376" s="80" t="s">
        <v>573</v>
      </c>
      <c r="AK376" s="72"/>
      <c r="AL376" s="72"/>
      <c r="AM376" s="72"/>
      <c r="AN376" s="72"/>
      <c r="AO376" s="72"/>
      <c r="AP376" s="64">
        <f>IF(H380="","",VALUE(LEFT(H380,FIND("円",H380)-1)))</f>
        <v>17745</v>
      </c>
      <c r="AQ376" s="72"/>
      <c r="AR376" s="75">
        <f>IF(H382="","",VALUE(LEFT(H382,FIND("円",H382)-1)))</f>
        <v>4641</v>
      </c>
      <c r="AS376" s="76">
        <f t="shared" ref="AS376" si="57">AR376/(AP376-AR376)</f>
        <v>0.35416666666666669</v>
      </c>
      <c r="AT376" s="23"/>
      <c r="AU376" s="23"/>
      <c r="AV376" s="70" t="str">
        <f>VLOOKUP($AC376,デモテーブル[#All],3,FALSE)</f>
        <v>1株式・投信等</v>
      </c>
      <c r="AW376" s="70" t="str">
        <f>VLOOKUP($AC376,デモテーブル[#All],4,FALSE)</f>
        <v>1株式</v>
      </c>
      <c r="AX376" s="70" t="str">
        <f>VLOOKUP($AC376,デモテーブル[#All],5,FALSE)</f>
        <v>化学</v>
      </c>
      <c r="AY376" s="70" t="str">
        <f>VLOOKUP($AC376,デモテーブル[#All],6,FALSE)</f>
        <v>化学</v>
      </c>
      <c r="AZ376" s="70" t="str">
        <f>VLOOKUP($AC376,デモテーブル[#All],7,FALSE)</f>
        <v>01 日本円</v>
      </c>
    </row>
    <row r="377" spans="2:52" x14ac:dyDescent="0.15">
      <c r="B377" s="19">
        <v>44661</v>
      </c>
      <c r="C377" s="151">
        <v>376</v>
      </c>
      <c r="D377" s="42" t="s">
        <v>146</v>
      </c>
      <c r="E377" s="70" t="s">
        <v>482</v>
      </c>
      <c r="H377" s="71">
        <v>7995</v>
      </c>
      <c r="I377" s="71"/>
      <c r="J377" s="71"/>
      <c r="K377" s="71"/>
      <c r="L377" s="71"/>
      <c r="M377" s="71"/>
      <c r="N377" s="71"/>
      <c r="O377" s="71"/>
      <c r="Z377" s="13"/>
      <c r="AA377" s="13"/>
      <c r="AB377" s="72"/>
      <c r="AC377" s="77"/>
      <c r="AD377" s="72" t="e">
        <f>VLOOKUP($AC377,デモテーブル[#All],2,FALSE)</f>
        <v>#N/A</v>
      </c>
      <c r="AE377" s="72"/>
      <c r="AF377" s="73"/>
      <c r="AG377" s="72"/>
      <c r="AH377" s="72"/>
      <c r="AI377" s="72"/>
      <c r="AJ377" s="72"/>
      <c r="AK377" s="72"/>
      <c r="AL377" s="72"/>
      <c r="AM377" s="72"/>
      <c r="AN377" s="72"/>
      <c r="AO377" s="72"/>
      <c r="AP377" s="64"/>
      <c r="AQ377" s="72"/>
      <c r="AR377" s="75"/>
      <c r="AS377" s="76" t="e">
        <v>#DIV/0!</v>
      </c>
      <c r="AT377" s="23"/>
      <c r="AU377" s="23"/>
      <c r="AV377" s="70" t="e">
        <f>VLOOKUP($AC377,デモテーブル[#All],3,FALSE)</f>
        <v>#N/A</v>
      </c>
      <c r="AW377" s="70" t="e">
        <f>VLOOKUP($AC377,デモテーブル[#All],4,FALSE)</f>
        <v>#N/A</v>
      </c>
      <c r="AX377" s="70" t="e">
        <f>VLOOKUP($AC377,デモテーブル[#All],5,FALSE)</f>
        <v>#N/A</v>
      </c>
      <c r="AY377" s="70" t="e">
        <f>VLOOKUP($AC377,デモテーブル[#All],6,FALSE)</f>
        <v>#N/A</v>
      </c>
      <c r="AZ377" s="70" t="e">
        <f>VLOOKUP($AC377,デモテーブル[#All],7,FALSE)</f>
        <v>#N/A</v>
      </c>
    </row>
    <row r="378" spans="2:52" x14ac:dyDescent="0.15">
      <c r="B378" s="19">
        <v>44661</v>
      </c>
      <c r="C378" s="151">
        <v>377</v>
      </c>
      <c r="D378" s="42" t="s">
        <v>146</v>
      </c>
      <c r="E378" s="70" t="s">
        <v>482</v>
      </c>
      <c r="H378" s="71" t="s">
        <v>91</v>
      </c>
      <c r="I378" s="71"/>
      <c r="J378" s="71"/>
      <c r="K378" s="71"/>
      <c r="L378" s="71"/>
      <c r="M378" s="71"/>
      <c r="N378" s="71"/>
      <c r="O378" s="71"/>
      <c r="Z378" s="13"/>
      <c r="AA378" s="13"/>
      <c r="AB378" s="72"/>
      <c r="AC378" s="77"/>
      <c r="AD378" s="72" t="e">
        <f>VLOOKUP($AC378,デモテーブル[#All],2,FALSE)</f>
        <v>#N/A</v>
      </c>
      <c r="AE378" s="72"/>
      <c r="AF378" s="73"/>
      <c r="AG378" s="72"/>
      <c r="AH378" s="72"/>
      <c r="AI378" s="72"/>
      <c r="AJ378" s="72"/>
      <c r="AK378" s="72"/>
      <c r="AL378" s="72"/>
      <c r="AM378" s="72"/>
      <c r="AN378" s="72"/>
      <c r="AO378" s="72"/>
      <c r="AP378" s="64"/>
      <c r="AQ378" s="72"/>
      <c r="AR378" s="75"/>
      <c r="AS378" s="76" t="e">
        <v>#DIV/0!</v>
      </c>
      <c r="AT378" s="23"/>
      <c r="AU378" s="23"/>
      <c r="AV378" s="70" t="e">
        <f>VLOOKUP($AC378,デモテーブル[#All],3,FALSE)</f>
        <v>#N/A</v>
      </c>
      <c r="AW378" s="70" t="e">
        <f>VLOOKUP($AC378,デモテーブル[#All],4,FALSE)</f>
        <v>#N/A</v>
      </c>
      <c r="AX378" s="70" t="e">
        <f>VLOOKUP($AC378,デモテーブル[#All],5,FALSE)</f>
        <v>#N/A</v>
      </c>
      <c r="AY378" s="70" t="e">
        <f>VLOOKUP($AC378,デモテーブル[#All],6,FALSE)</f>
        <v>#N/A</v>
      </c>
      <c r="AZ378" s="70" t="e">
        <f>VLOOKUP($AC378,デモテーブル[#All],7,FALSE)</f>
        <v>#N/A</v>
      </c>
    </row>
    <row r="379" spans="2:52" x14ac:dyDescent="0.15">
      <c r="B379" s="19">
        <v>44661</v>
      </c>
      <c r="C379" s="151">
        <v>378</v>
      </c>
      <c r="D379" s="42" t="s">
        <v>146</v>
      </c>
      <c r="E379" s="70" t="s">
        <v>482</v>
      </c>
      <c r="H379" s="71" t="s">
        <v>352</v>
      </c>
      <c r="I379" s="71"/>
      <c r="J379" s="71"/>
      <c r="K379" s="71"/>
      <c r="L379" s="71"/>
      <c r="M379" s="71"/>
      <c r="N379" s="71"/>
      <c r="O379" s="71"/>
      <c r="Z379" s="13"/>
      <c r="AA379" s="13"/>
      <c r="AB379" s="72"/>
      <c r="AC379" s="77"/>
      <c r="AD379" s="72" t="e">
        <f>VLOOKUP($AC379,デモテーブル[#All],2,FALSE)</f>
        <v>#N/A</v>
      </c>
      <c r="AE379" s="72"/>
      <c r="AF379" s="73"/>
      <c r="AG379" s="72"/>
      <c r="AH379" s="72"/>
      <c r="AI379" s="72"/>
      <c r="AJ379" s="72"/>
      <c r="AK379" s="72"/>
      <c r="AL379" s="72"/>
      <c r="AM379" s="72"/>
      <c r="AN379" s="72"/>
      <c r="AO379" s="72"/>
      <c r="AP379" s="64"/>
      <c r="AQ379" s="72"/>
      <c r="AR379" s="75"/>
      <c r="AS379" s="76" t="e">
        <v>#DIV/0!</v>
      </c>
      <c r="AT379" s="23"/>
      <c r="AU379" s="23"/>
      <c r="AV379" s="70" t="e">
        <f>VLOOKUP($AC379,デモテーブル[#All],3,FALSE)</f>
        <v>#N/A</v>
      </c>
      <c r="AW379" s="70" t="e">
        <f>VLOOKUP($AC379,デモテーブル[#All],4,FALSE)</f>
        <v>#N/A</v>
      </c>
      <c r="AX379" s="70" t="e">
        <f>VLOOKUP($AC379,デモテーブル[#All],5,FALSE)</f>
        <v>#N/A</v>
      </c>
      <c r="AY379" s="70" t="e">
        <f>VLOOKUP($AC379,デモテーブル[#All],6,FALSE)</f>
        <v>#N/A</v>
      </c>
      <c r="AZ379" s="70" t="e">
        <f>VLOOKUP($AC379,デモテーブル[#All],7,FALSE)</f>
        <v>#N/A</v>
      </c>
    </row>
    <row r="380" spans="2:52" x14ac:dyDescent="0.15">
      <c r="B380" s="19">
        <v>44661</v>
      </c>
      <c r="C380" s="151">
        <v>379</v>
      </c>
      <c r="D380" s="42" t="s">
        <v>146</v>
      </c>
      <c r="E380" s="70" t="s">
        <v>482</v>
      </c>
      <c r="H380" s="71" t="s">
        <v>565</v>
      </c>
      <c r="I380" s="71"/>
      <c r="J380" s="71"/>
      <c r="K380" s="71"/>
      <c r="L380" s="71"/>
      <c r="M380" s="71"/>
      <c r="N380" s="71"/>
      <c r="O380" s="71"/>
      <c r="Z380" s="13"/>
      <c r="AA380" s="13"/>
      <c r="AB380" s="72"/>
      <c r="AC380" s="77"/>
      <c r="AD380" s="72" t="e">
        <f>VLOOKUP($AC380,デモテーブル[#All],2,FALSE)</f>
        <v>#N/A</v>
      </c>
      <c r="AE380" s="72"/>
      <c r="AF380" s="73"/>
      <c r="AG380" s="72"/>
      <c r="AH380" s="72"/>
      <c r="AI380" s="72"/>
      <c r="AJ380" s="72"/>
      <c r="AK380" s="72"/>
      <c r="AL380" s="72"/>
      <c r="AM380" s="72"/>
      <c r="AN380" s="72"/>
      <c r="AO380" s="72"/>
      <c r="AP380" s="64"/>
      <c r="AQ380" s="72"/>
      <c r="AR380" s="75"/>
      <c r="AS380" s="76" t="e">
        <v>#DIV/0!</v>
      </c>
      <c r="AT380" s="23"/>
      <c r="AU380" s="23"/>
      <c r="AV380" s="70" t="e">
        <f>VLOOKUP($AC380,デモテーブル[#All],3,FALSE)</f>
        <v>#N/A</v>
      </c>
      <c r="AW380" s="70" t="e">
        <f>VLOOKUP($AC380,デモテーブル[#All],4,FALSE)</f>
        <v>#N/A</v>
      </c>
      <c r="AX380" s="70" t="e">
        <f>VLOOKUP($AC380,デモテーブル[#All],5,FALSE)</f>
        <v>#N/A</v>
      </c>
      <c r="AY380" s="70" t="e">
        <f>VLOOKUP($AC380,デモテーブル[#All],6,FALSE)</f>
        <v>#N/A</v>
      </c>
      <c r="AZ380" s="70" t="e">
        <f>VLOOKUP($AC380,デモテーブル[#All],7,FALSE)</f>
        <v>#N/A</v>
      </c>
    </row>
    <row r="381" spans="2:52" x14ac:dyDescent="0.15">
      <c r="B381" s="19">
        <v>44661</v>
      </c>
      <c r="C381" s="151">
        <v>380</v>
      </c>
      <c r="D381" s="42" t="s">
        <v>146</v>
      </c>
      <c r="E381" s="70" t="s">
        <v>482</v>
      </c>
      <c r="H381" s="71" t="s">
        <v>353</v>
      </c>
      <c r="I381" s="71"/>
      <c r="J381" s="71"/>
      <c r="K381" s="71"/>
      <c r="L381" s="71"/>
      <c r="M381" s="71"/>
      <c r="N381" s="71"/>
      <c r="O381" s="71"/>
      <c r="Z381" s="13"/>
      <c r="AA381" s="13"/>
      <c r="AB381" s="72"/>
      <c r="AC381" s="77"/>
      <c r="AD381" s="72" t="e">
        <f>VLOOKUP($AC381,デモテーブル[#All],2,FALSE)</f>
        <v>#N/A</v>
      </c>
      <c r="AE381" s="72"/>
      <c r="AF381" s="73"/>
      <c r="AG381" s="72"/>
      <c r="AH381" s="72"/>
      <c r="AI381" s="72"/>
      <c r="AJ381" s="72"/>
      <c r="AK381" s="72"/>
      <c r="AL381" s="72"/>
      <c r="AM381" s="72"/>
      <c r="AN381" s="72"/>
      <c r="AO381" s="72"/>
      <c r="AP381" s="64"/>
      <c r="AQ381" s="72"/>
      <c r="AR381" s="75"/>
      <c r="AS381" s="76" t="e">
        <v>#DIV/0!</v>
      </c>
      <c r="AT381" s="23"/>
      <c r="AU381" s="23"/>
      <c r="AV381" s="70" t="e">
        <f>VLOOKUP($AC381,デモテーブル[#All],3,FALSE)</f>
        <v>#N/A</v>
      </c>
      <c r="AW381" s="70" t="e">
        <f>VLOOKUP($AC381,デモテーブル[#All],4,FALSE)</f>
        <v>#N/A</v>
      </c>
      <c r="AX381" s="70" t="e">
        <f>VLOOKUP($AC381,デモテーブル[#All],5,FALSE)</f>
        <v>#N/A</v>
      </c>
      <c r="AY381" s="70" t="e">
        <f>VLOOKUP($AC381,デモテーブル[#All],6,FALSE)</f>
        <v>#N/A</v>
      </c>
      <c r="AZ381" s="70" t="e">
        <f>VLOOKUP($AC381,デモテーブル[#All],7,FALSE)</f>
        <v>#N/A</v>
      </c>
    </row>
    <row r="382" spans="2:52" x14ac:dyDescent="0.15">
      <c r="B382" s="19">
        <v>44661</v>
      </c>
      <c r="C382" s="151">
        <v>381</v>
      </c>
      <c r="D382" s="42" t="s">
        <v>146</v>
      </c>
      <c r="E382" s="70" t="s">
        <v>482</v>
      </c>
      <c r="H382" s="71" t="s">
        <v>566</v>
      </c>
      <c r="I382" s="71"/>
      <c r="J382" s="71"/>
      <c r="K382" s="71"/>
      <c r="L382" s="71"/>
      <c r="M382" s="71"/>
      <c r="N382" s="71"/>
      <c r="O382" s="71"/>
      <c r="Z382" s="13"/>
      <c r="AA382" s="13"/>
      <c r="AB382" s="72"/>
      <c r="AC382" s="77"/>
      <c r="AD382" s="72" t="e">
        <f>VLOOKUP($AC382,デモテーブル[#All],2,FALSE)</f>
        <v>#N/A</v>
      </c>
      <c r="AE382" s="72"/>
      <c r="AF382" s="73"/>
      <c r="AG382" s="72"/>
      <c r="AH382" s="72"/>
      <c r="AI382" s="72"/>
      <c r="AJ382" s="72"/>
      <c r="AK382" s="72"/>
      <c r="AL382" s="72"/>
      <c r="AM382" s="72"/>
      <c r="AN382" s="72"/>
      <c r="AO382" s="72"/>
      <c r="AP382" s="64"/>
      <c r="AQ382" s="72"/>
      <c r="AR382" s="75"/>
      <c r="AS382" s="76" t="e">
        <v>#DIV/0!</v>
      </c>
      <c r="AT382" s="23"/>
      <c r="AU382" s="23"/>
      <c r="AV382" s="70" t="e">
        <f>VLOOKUP($AC382,デモテーブル[#All],3,FALSE)</f>
        <v>#N/A</v>
      </c>
      <c r="AW382" s="70" t="e">
        <f>VLOOKUP($AC382,デモテーブル[#All],4,FALSE)</f>
        <v>#N/A</v>
      </c>
      <c r="AX382" s="70" t="e">
        <f>VLOOKUP($AC382,デモテーブル[#All],5,FALSE)</f>
        <v>#N/A</v>
      </c>
      <c r="AY382" s="70" t="e">
        <f>VLOOKUP($AC382,デモテーブル[#All],6,FALSE)</f>
        <v>#N/A</v>
      </c>
      <c r="AZ382" s="70" t="e">
        <f>VLOOKUP($AC382,デモテーブル[#All],7,FALSE)</f>
        <v>#N/A</v>
      </c>
    </row>
    <row r="383" spans="2:52" x14ac:dyDescent="0.15">
      <c r="B383" s="19">
        <v>44661</v>
      </c>
      <c r="C383" s="151">
        <v>382</v>
      </c>
      <c r="D383" s="42" t="s">
        <v>146</v>
      </c>
      <c r="E383" s="70" t="s">
        <v>482</v>
      </c>
      <c r="H383" s="71" t="s">
        <v>111</v>
      </c>
      <c r="I383" s="71"/>
      <c r="J383" s="71"/>
      <c r="K383" s="71"/>
      <c r="L383" s="71"/>
      <c r="M383" s="71"/>
      <c r="N383" s="71"/>
      <c r="O383" s="71"/>
      <c r="Z383" s="13"/>
      <c r="AA383" s="13"/>
      <c r="AB383" s="72"/>
      <c r="AC383" s="7" t="str">
        <f>IF(H384="","",TEXT(H384,"@"))</f>
        <v>9436</v>
      </c>
      <c r="AD383" s="72" t="str">
        <f>VLOOKUP($AC383,デモテーブル[#All],2,FALSE)</f>
        <v>沖縄セルラー電話</v>
      </c>
      <c r="AE383" s="72" t="s">
        <v>15</v>
      </c>
      <c r="AF383" s="73" t="e">
        <f>AP383/AJ383</f>
        <v>#VALUE!</v>
      </c>
      <c r="AG383" s="72"/>
      <c r="AH383" s="74" t="e">
        <f>(AP383-AR383)/AF383</f>
        <v>#VALUE!</v>
      </c>
      <c r="AI383" s="72"/>
      <c r="AJ383" s="80" t="s">
        <v>573</v>
      </c>
      <c r="AK383" s="72"/>
      <c r="AL383" s="72"/>
      <c r="AM383" s="72"/>
      <c r="AN383" s="72"/>
      <c r="AO383" s="72"/>
      <c r="AP383" s="64">
        <f>IF(H387="","",VALUE(LEFT(H387,FIND("円",H387)-1)))</f>
        <v>39360</v>
      </c>
      <c r="AQ383" s="72"/>
      <c r="AR383" s="75">
        <f>IF(H389="","",VALUE(LEFT(H389,FIND("円",H389)-1)))</f>
        <v>9944</v>
      </c>
      <c r="AS383" s="76">
        <f t="shared" ref="AS383" si="58">AR383/(AP383-AR383)</f>
        <v>0.33804732118574926</v>
      </c>
      <c r="AT383" s="23"/>
      <c r="AU383" s="23"/>
      <c r="AV383" s="70" t="str">
        <f>VLOOKUP($AC383,デモテーブル[#All],3,FALSE)</f>
        <v>1株式・投信等</v>
      </c>
      <c r="AW383" s="70" t="str">
        <f>VLOOKUP($AC383,デモテーブル[#All],4,FALSE)</f>
        <v>1株式</v>
      </c>
      <c r="AX383" s="70" t="str">
        <f>VLOOKUP($AC383,デモテーブル[#All],5,FALSE)</f>
        <v>通信</v>
      </c>
      <c r="AY383" s="70" t="str">
        <f>VLOOKUP($AC383,デモテーブル[#All],6,FALSE)</f>
        <v>日本・通信</v>
      </c>
      <c r="AZ383" s="70" t="str">
        <f>VLOOKUP($AC383,デモテーブル[#All],7,FALSE)</f>
        <v>01 日本円</v>
      </c>
    </row>
    <row r="384" spans="2:52" x14ac:dyDescent="0.15">
      <c r="B384" s="19">
        <v>44661</v>
      </c>
      <c r="C384" s="151">
        <v>383</v>
      </c>
      <c r="D384" s="42" t="s">
        <v>146</v>
      </c>
      <c r="E384" s="70" t="s">
        <v>482</v>
      </c>
      <c r="H384" s="71">
        <v>9436</v>
      </c>
      <c r="I384" s="71"/>
      <c r="J384" s="71"/>
      <c r="K384" s="71"/>
      <c r="L384" s="71"/>
      <c r="M384" s="71"/>
      <c r="N384" s="71"/>
      <c r="O384" s="71"/>
      <c r="Z384" s="13"/>
      <c r="AA384" s="13"/>
      <c r="AB384" s="72"/>
      <c r="AC384" s="77"/>
      <c r="AD384" s="72" t="e">
        <f>VLOOKUP($AC384,デモテーブル[#All],2,FALSE)</f>
        <v>#N/A</v>
      </c>
      <c r="AE384" s="72"/>
      <c r="AF384" s="73"/>
      <c r="AG384" s="72"/>
      <c r="AH384" s="72"/>
      <c r="AI384" s="72"/>
      <c r="AJ384" s="72"/>
      <c r="AK384" s="72"/>
      <c r="AL384" s="72"/>
      <c r="AM384" s="72"/>
      <c r="AN384" s="72"/>
      <c r="AO384" s="72"/>
      <c r="AP384" s="64"/>
      <c r="AQ384" s="72"/>
      <c r="AR384" s="75"/>
      <c r="AS384" s="76" t="e">
        <v>#DIV/0!</v>
      </c>
      <c r="AT384" s="23"/>
      <c r="AU384" s="23"/>
      <c r="AV384" s="70" t="e">
        <f>VLOOKUP($AC384,デモテーブル[#All],3,FALSE)</f>
        <v>#N/A</v>
      </c>
      <c r="AW384" s="70" t="e">
        <f>VLOOKUP($AC384,デモテーブル[#All],4,FALSE)</f>
        <v>#N/A</v>
      </c>
      <c r="AX384" s="70" t="e">
        <f>VLOOKUP($AC384,デモテーブル[#All],5,FALSE)</f>
        <v>#N/A</v>
      </c>
      <c r="AY384" s="70" t="e">
        <f>VLOOKUP($AC384,デモテーブル[#All],6,FALSE)</f>
        <v>#N/A</v>
      </c>
      <c r="AZ384" s="70" t="e">
        <f>VLOOKUP($AC384,デモテーブル[#All],7,FALSE)</f>
        <v>#N/A</v>
      </c>
    </row>
    <row r="385" spans="2:52" x14ac:dyDescent="0.15">
      <c r="B385" s="19">
        <v>44661</v>
      </c>
      <c r="C385" s="151">
        <v>384</v>
      </c>
      <c r="D385" s="42" t="s">
        <v>146</v>
      </c>
      <c r="E385" s="70" t="s">
        <v>482</v>
      </c>
      <c r="H385" s="71" t="s">
        <v>111</v>
      </c>
      <c r="I385" s="71"/>
      <c r="J385" s="71"/>
      <c r="K385" s="71"/>
      <c r="L385" s="71"/>
      <c r="M385" s="71"/>
      <c r="N385" s="71"/>
      <c r="O385" s="71"/>
      <c r="Z385" s="13"/>
      <c r="AA385" s="13"/>
      <c r="AB385" s="72"/>
      <c r="AC385" s="77"/>
      <c r="AD385" s="72" t="e">
        <f>VLOOKUP($AC385,デモテーブル[#All],2,FALSE)</f>
        <v>#N/A</v>
      </c>
      <c r="AE385" s="72"/>
      <c r="AF385" s="73"/>
      <c r="AG385" s="72"/>
      <c r="AH385" s="72"/>
      <c r="AI385" s="72"/>
      <c r="AJ385" s="72"/>
      <c r="AK385" s="72"/>
      <c r="AL385" s="72"/>
      <c r="AM385" s="72"/>
      <c r="AN385" s="72"/>
      <c r="AO385" s="72"/>
      <c r="AP385" s="64"/>
      <c r="AQ385" s="72"/>
      <c r="AR385" s="75"/>
      <c r="AS385" s="76" t="e">
        <v>#DIV/0!</v>
      </c>
      <c r="AT385" s="23"/>
      <c r="AU385" s="23"/>
      <c r="AV385" s="70" t="e">
        <f>VLOOKUP($AC385,デモテーブル[#All],3,FALSE)</f>
        <v>#N/A</v>
      </c>
      <c r="AW385" s="70" t="e">
        <f>VLOOKUP($AC385,デモテーブル[#All],4,FALSE)</f>
        <v>#N/A</v>
      </c>
      <c r="AX385" s="70" t="e">
        <f>VLOOKUP($AC385,デモテーブル[#All],5,FALSE)</f>
        <v>#N/A</v>
      </c>
      <c r="AY385" s="70" t="e">
        <f>VLOOKUP($AC385,デモテーブル[#All],6,FALSE)</f>
        <v>#N/A</v>
      </c>
      <c r="AZ385" s="70" t="e">
        <f>VLOOKUP($AC385,デモテーブル[#All],7,FALSE)</f>
        <v>#N/A</v>
      </c>
    </row>
    <row r="386" spans="2:52" x14ac:dyDescent="0.15">
      <c r="B386" s="19">
        <v>44661</v>
      </c>
      <c r="C386" s="151">
        <v>385</v>
      </c>
      <c r="D386" s="42" t="s">
        <v>146</v>
      </c>
      <c r="E386" s="70" t="s">
        <v>482</v>
      </c>
      <c r="H386" s="71" t="s">
        <v>352</v>
      </c>
      <c r="I386" s="71"/>
      <c r="J386" s="71"/>
      <c r="K386" s="71"/>
      <c r="L386" s="71"/>
      <c r="M386" s="71"/>
      <c r="N386" s="71"/>
      <c r="O386" s="71"/>
      <c r="Z386" s="13"/>
      <c r="AA386" s="13"/>
      <c r="AB386" s="72"/>
      <c r="AC386" s="77"/>
      <c r="AD386" s="72" t="e">
        <f>VLOOKUP($AC386,デモテーブル[#All],2,FALSE)</f>
        <v>#N/A</v>
      </c>
      <c r="AE386" s="72"/>
      <c r="AF386" s="73"/>
      <c r="AG386" s="72"/>
      <c r="AH386" s="72"/>
      <c r="AI386" s="72"/>
      <c r="AJ386" s="72"/>
      <c r="AK386" s="72"/>
      <c r="AL386" s="72"/>
      <c r="AM386" s="72"/>
      <c r="AN386" s="72"/>
      <c r="AO386" s="72"/>
      <c r="AP386" s="64"/>
      <c r="AQ386" s="72"/>
      <c r="AR386" s="75"/>
      <c r="AS386" s="76" t="e">
        <v>#DIV/0!</v>
      </c>
      <c r="AT386" s="23"/>
      <c r="AU386" s="23"/>
      <c r="AV386" s="70" t="e">
        <f>VLOOKUP($AC386,デモテーブル[#All],3,FALSE)</f>
        <v>#N/A</v>
      </c>
      <c r="AW386" s="70" t="e">
        <f>VLOOKUP($AC386,デモテーブル[#All],4,FALSE)</f>
        <v>#N/A</v>
      </c>
      <c r="AX386" s="70" t="e">
        <f>VLOOKUP($AC386,デモテーブル[#All],5,FALSE)</f>
        <v>#N/A</v>
      </c>
      <c r="AY386" s="70" t="e">
        <f>VLOOKUP($AC386,デモテーブル[#All],6,FALSE)</f>
        <v>#N/A</v>
      </c>
      <c r="AZ386" s="70" t="e">
        <f>VLOOKUP($AC386,デモテーブル[#All],7,FALSE)</f>
        <v>#N/A</v>
      </c>
    </row>
    <row r="387" spans="2:52" x14ac:dyDescent="0.15">
      <c r="B387" s="19">
        <v>44661</v>
      </c>
      <c r="C387" s="151">
        <v>386</v>
      </c>
      <c r="D387" s="42" t="s">
        <v>146</v>
      </c>
      <c r="E387" s="70" t="s">
        <v>482</v>
      </c>
      <c r="H387" s="71" t="s">
        <v>567</v>
      </c>
      <c r="I387" s="71"/>
      <c r="J387" s="71"/>
      <c r="K387" s="71"/>
      <c r="L387" s="71"/>
      <c r="M387" s="71"/>
      <c r="N387" s="71"/>
      <c r="O387" s="71"/>
      <c r="Z387" s="13"/>
      <c r="AA387" s="13"/>
      <c r="AB387" s="72"/>
      <c r="AC387" s="77"/>
      <c r="AD387" s="72" t="e">
        <f>VLOOKUP($AC387,デモテーブル[#All],2,FALSE)</f>
        <v>#N/A</v>
      </c>
      <c r="AE387" s="72"/>
      <c r="AF387" s="73"/>
      <c r="AG387" s="72"/>
      <c r="AH387" s="72"/>
      <c r="AI387" s="72"/>
      <c r="AJ387" s="72"/>
      <c r="AK387" s="72"/>
      <c r="AL387" s="72"/>
      <c r="AM387" s="72"/>
      <c r="AN387" s="72"/>
      <c r="AO387" s="72"/>
      <c r="AP387" s="64"/>
      <c r="AQ387" s="72"/>
      <c r="AR387" s="75"/>
      <c r="AS387" s="76" t="e">
        <v>#DIV/0!</v>
      </c>
      <c r="AT387" s="23"/>
      <c r="AU387" s="23"/>
      <c r="AV387" s="70" t="e">
        <f>VLOOKUP($AC387,デモテーブル[#All],3,FALSE)</f>
        <v>#N/A</v>
      </c>
      <c r="AW387" s="70" t="e">
        <f>VLOOKUP($AC387,デモテーブル[#All],4,FALSE)</f>
        <v>#N/A</v>
      </c>
      <c r="AX387" s="70" t="e">
        <f>VLOOKUP($AC387,デモテーブル[#All],5,FALSE)</f>
        <v>#N/A</v>
      </c>
      <c r="AY387" s="70" t="e">
        <f>VLOOKUP($AC387,デモテーブル[#All],6,FALSE)</f>
        <v>#N/A</v>
      </c>
      <c r="AZ387" s="70" t="e">
        <f>VLOOKUP($AC387,デモテーブル[#All],7,FALSE)</f>
        <v>#N/A</v>
      </c>
    </row>
    <row r="388" spans="2:52" x14ac:dyDescent="0.15">
      <c r="B388" s="19">
        <v>44661</v>
      </c>
      <c r="C388" s="151">
        <v>387</v>
      </c>
      <c r="D388" s="42" t="s">
        <v>146</v>
      </c>
      <c r="E388" s="70" t="s">
        <v>482</v>
      </c>
      <c r="H388" s="71" t="s">
        <v>353</v>
      </c>
      <c r="I388" s="71"/>
      <c r="J388" s="71"/>
      <c r="K388" s="71"/>
      <c r="L388" s="71"/>
      <c r="M388" s="71"/>
      <c r="N388" s="71"/>
      <c r="O388" s="71"/>
      <c r="Z388" s="13"/>
      <c r="AA388" s="13"/>
      <c r="AB388" s="72"/>
      <c r="AC388" s="77"/>
      <c r="AD388" s="72" t="e">
        <f>VLOOKUP($AC388,デモテーブル[#All],2,FALSE)</f>
        <v>#N/A</v>
      </c>
      <c r="AE388" s="72"/>
      <c r="AF388" s="73"/>
      <c r="AG388" s="72"/>
      <c r="AH388" s="72"/>
      <c r="AI388" s="72"/>
      <c r="AJ388" s="72"/>
      <c r="AK388" s="72"/>
      <c r="AL388" s="72"/>
      <c r="AM388" s="72"/>
      <c r="AN388" s="72"/>
      <c r="AO388" s="72"/>
      <c r="AP388" s="64"/>
      <c r="AQ388" s="72"/>
      <c r="AR388" s="75"/>
      <c r="AS388" s="76" t="e">
        <v>#DIV/0!</v>
      </c>
      <c r="AT388" s="23"/>
      <c r="AU388" s="23"/>
      <c r="AV388" s="70" t="e">
        <f>VLOOKUP($AC388,デモテーブル[#All],3,FALSE)</f>
        <v>#N/A</v>
      </c>
      <c r="AW388" s="70" t="e">
        <f>VLOOKUP($AC388,デモテーブル[#All],4,FALSE)</f>
        <v>#N/A</v>
      </c>
      <c r="AX388" s="70" t="e">
        <f>VLOOKUP($AC388,デモテーブル[#All],5,FALSE)</f>
        <v>#N/A</v>
      </c>
      <c r="AY388" s="70" t="e">
        <f>VLOOKUP($AC388,デモテーブル[#All],6,FALSE)</f>
        <v>#N/A</v>
      </c>
      <c r="AZ388" s="70" t="e">
        <f>VLOOKUP($AC388,デモテーブル[#All],7,FALSE)</f>
        <v>#N/A</v>
      </c>
    </row>
    <row r="389" spans="2:52" x14ac:dyDescent="0.15">
      <c r="B389" s="19">
        <v>44661</v>
      </c>
      <c r="C389" s="151">
        <v>388</v>
      </c>
      <c r="D389" s="42" t="s">
        <v>146</v>
      </c>
      <c r="E389" s="70" t="s">
        <v>482</v>
      </c>
      <c r="H389" s="71" t="s">
        <v>568</v>
      </c>
      <c r="I389" s="71"/>
      <c r="J389" s="71"/>
      <c r="K389" s="71"/>
      <c r="L389" s="71"/>
      <c r="M389" s="71"/>
      <c r="N389" s="71"/>
      <c r="O389" s="71"/>
      <c r="Z389" s="13"/>
      <c r="AA389" s="13"/>
      <c r="AB389" s="72"/>
      <c r="AC389" s="77"/>
      <c r="AD389" s="72" t="e">
        <f>VLOOKUP($AC389,デモテーブル[#All],2,FALSE)</f>
        <v>#N/A</v>
      </c>
      <c r="AE389" s="72"/>
      <c r="AF389" s="73"/>
      <c r="AG389" s="72"/>
      <c r="AH389" s="72"/>
      <c r="AI389" s="72"/>
      <c r="AJ389" s="72"/>
      <c r="AK389" s="72"/>
      <c r="AL389" s="72"/>
      <c r="AM389" s="72"/>
      <c r="AN389" s="72"/>
      <c r="AO389" s="72"/>
      <c r="AP389" s="64"/>
      <c r="AQ389" s="72"/>
      <c r="AR389" s="75"/>
      <c r="AS389" s="76" t="e">
        <v>#DIV/0!</v>
      </c>
      <c r="AT389" s="23"/>
      <c r="AU389" s="23"/>
      <c r="AV389" s="70" t="e">
        <f>VLOOKUP($AC389,デモテーブル[#All],3,FALSE)</f>
        <v>#N/A</v>
      </c>
      <c r="AW389" s="70" t="e">
        <f>VLOOKUP($AC389,デモテーブル[#All],4,FALSE)</f>
        <v>#N/A</v>
      </c>
      <c r="AX389" s="70" t="e">
        <f>VLOOKUP($AC389,デモテーブル[#All],5,FALSE)</f>
        <v>#N/A</v>
      </c>
      <c r="AY389" s="70" t="e">
        <f>VLOOKUP($AC389,デモテーブル[#All],6,FALSE)</f>
        <v>#N/A</v>
      </c>
      <c r="AZ389" s="70" t="e">
        <f>VLOOKUP($AC389,デモテーブル[#All],7,FALSE)</f>
        <v>#N/A</v>
      </c>
    </row>
    <row r="390" spans="2:52" x14ac:dyDescent="0.15">
      <c r="B390" s="19">
        <v>44661</v>
      </c>
      <c r="C390" s="151">
        <v>389</v>
      </c>
      <c r="D390" s="42" t="s">
        <v>146</v>
      </c>
      <c r="E390" s="70" t="s">
        <v>482</v>
      </c>
      <c r="H390" s="71" t="s">
        <v>168</v>
      </c>
      <c r="I390" s="71"/>
      <c r="J390" s="71"/>
      <c r="K390" s="71"/>
      <c r="L390" s="71"/>
      <c r="M390" s="71"/>
      <c r="N390" s="71"/>
      <c r="O390" s="71"/>
      <c r="Z390" s="13"/>
      <c r="AA390" s="13"/>
      <c r="AB390" s="72"/>
      <c r="AC390" s="7" t="str">
        <f>IF(H391="","",TEXT(H391,"@"))</f>
        <v>9984</v>
      </c>
      <c r="AD390" s="72" t="str">
        <f>VLOOKUP($AC390,デモテーブル[#All],2,FALSE)</f>
        <v>ソフトバンクグループ</v>
      </c>
      <c r="AE390" s="72" t="s">
        <v>15</v>
      </c>
      <c r="AF390" s="73" t="e">
        <f>AP390/AJ390</f>
        <v>#VALUE!</v>
      </c>
      <c r="AG390" s="72"/>
      <c r="AH390" s="74" t="e">
        <f>(AP390-AR390)/AF390</f>
        <v>#VALUE!</v>
      </c>
      <c r="AI390" s="72"/>
      <c r="AJ390" s="80" t="s">
        <v>573</v>
      </c>
      <c r="AK390" s="72"/>
      <c r="AL390" s="72"/>
      <c r="AM390" s="72"/>
      <c r="AN390" s="72"/>
      <c r="AO390" s="72"/>
      <c r="AP390" s="64">
        <f>IF(H394="","",VALUE(LEFT(H394,FIND("円",H394)-1)))</f>
        <v>19120</v>
      </c>
      <c r="AQ390" s="72"/>
      <c r="AR390" s="75">
        <f>IF(H396="","",VALUE(LEFT(H396,FIND("円",H396)-1)))</f>
        <v>-7736</v>
      </c>
      <c r="AS390" s="76">
        <f t="shared" ref="AS390" si="59">AR390/(AP390-AR390)</f>
        <v>-0.2880548108430146</v>
      </c>
      <c r="AT390" s="23"/>
      <c r="AU390" s="23"/>
      <c r="AV390" s="70" t="str">
        <f>VLOOKUP($AC390,デモテーブル[#All],3,FALSE)</f>
        <v>1株式・投信等</v>
      </c>
      <c r="AW390" s="70" t="str">
        <f>VLOOKUP($AC390,デモテーブル[#All],4,FALSE)</f>
        <v>1株式</v>
      </c>
      <c r="AX390" s="70" t="str">
        <f>VLOOKUP($AC390,デモテーブル[#All],5,FALSE)</f>
        <v>投資</v>
      </c>
      <c r="AY390" s="70" t="str">
        <f>VLOOKUP($AC390,デモテーブル[#All],6,FALSE)</f>
        <v>投資</v>
      </c>
      <c r="AZ390" s="70" t="str">
        <f>VLOOKUP($AC390,デモテーブル[#All],7,FALSE)</f>
        <v>01 日本円</v>
      </c>
    </row>
    <row r="391" spans="2:52" x14ac:dyDescent="0.15">
      <c r="B391" s="19">
        <v>44661</v>
      </c>
      <c r="C391" s="151">
        <v>390</v>
      </c>
      <c r="D391" s="42" t="s">
        <v>146</v>
      </c>
      <c r="E391" s="70" t="s">
        <v>482</v>
      </c>
      <c r="H391" s="71">
        <v>9984</v>
      </c>
      <c r="I391" s="71"/>
      <c r="J391" s="71"/>
      <c r="K391" s="71"/>
      <c r="L391" s="71"/>
      <c r="M391" s="71"/>
      <c r="N391" s="71"/>
      <c r="O391" s="71"/>
      <c r="Z391" s="13"/>
      <c r="AA391" s="13"/>
      <c r="AB391" s="72"/>
      <c r="AC391" s="77"/>
      <c r="AD391" s="72" t="e">
        <f>VLOOKUP($AC391,デモテーブル[#All],2,FALSE)</f>
        <v>#N/A</v>
      </c>
      <c r="AE391" s="72"/>
      <c r="AF391" s="73"/>
      <c r="AG391" s="72"/>
      <c r="AH391" s="72"/>
      <c r="AI391" s="72"/>
      <c r="AJ391" s="72"/>
      <c r="AK391" s="72"/>
      <c r="AL391" s="72"/>
      <c r="AM391" s="72"/>
      <c r="AN391" s="72"/>
      <c r="AO391" s="72"/>
      <c r="AP391" s="64"/>
      <c r="AQ391" s="72"/>
      <c r="AR391" s="75"/>
      <c r="AS391" s="76" t="e">
        <v>#DIV/0!</v>
      </c>
      <c r="AT391" s="23"/>
      <c r="AU391" s="23"/>
      <c r="AV391" s="70" t="e">
        <f>VLOOKUP($AC391,デモテーブル[#All],3,FALSE)</f>
        <v>#N/A</v>
      </c>
      <c r="AW391" s="70" t="e">
        <f>VLOOKUP($AC391,デモテーブル[#All],4,FALSE)</f>
        <v>#N/A</v>
      </c>
      <c r="AX391" s="70" t="e">
        <f>VLOOKUP($AC391,デモテーブル[#All],5,FALSE)</f>
        <v>#N/A</v>
      </c>
      <c r="AY391" s="70" t="e">
        <f>VLOOKUP($AC391,デモテーブル[#All],6,FALSE)</f>
        <v>#N/A</v>
      </c>
      <c r="AZ391" s="70" t="e">
        <f>VLOOKUP($AC391,デモテーブル[#All],7,FALSE)</f>
        <v>#N/A</v>
      </c>
    </row>
    <row r="392" spans="2:52" x14ac:dyDescent="0.15">
      <c r="B392" s="19">
        <v>44661</v>
      </c>
      <c r="C392" s="151">
        <v>391</v>
      </c>
      <c r="D392" s="42" t="s">
        <v>146</v>
      </c>
      <c r="E392" s="70" t="s">
        <v>482</v>
      </c>
      <c r="H392" s="71" t="s">
        <v>168</v>
      </c>
      <c r="I392" s="71"/>
      <c r="J392" s="71"/>
      <c r="K392" s="71"/>
      <c r="L392" s="71"/>
      <c r="M392" s="71"/>
      <c r="N392" s="71"/>
      <c r="O392" s="71"/>
      <c r="Z392" s="13"/>
      <c r="AA392" s="13"/>
      <c r="AB392" s="72"/>
      <c r="AC392" s="77"/>
      <c r="AD392" s="72" t="e">
        <f>VLOOKUP($AC392,デモテーブル[#All],2,FALSE)</f>
        <v>#N/A</v>
      </c>
      <c r="AE392" s="72"/>
      <c r="AF392" s="73"/>
      <c r="AG392" s="72"/>
      <c r="AH392" s="72"/>
      <c r="AI392" s="72"/>
      <c r="AJ392" s="72"/>
      <c r="AK392" s="72"/>
      <c r="AL392" s="72"/>
      <c r="AM392" s="72"/>
      <c r="AN392" s="72"/>
      <c r="AO392" s="72"/>
      <c r="AP392" s="64"/>
      <c r="AQ392" s="72"/>
      <c r="AR392" s="75"/>
      <c r="AS392" s="76" t="e">
        <v>#DIV/0!</v>
      </c>
      <c r="AT392" s="23"/>
      <c r="AU392" s="23"/>
      <c r="AV392" s="70" t="e">
        <f>VLOOKUP($AC392,デモテーブル[#All],3,FALSE)</f>
        <v>#N/A</v>
      </c>
      <c r="AW392" s="70" t="e">
        <f>VLOOKUP($AC392,デモテーブル[#All],4,FALSE)</f>
        <v>#N/A</v>
      </c>
      <c r="AX392" s="70" t="e">
        <f>VLOOKUP($AC392,デモテーブル[#All],5,FALSE)</f>
        <v>#N/A</v>
      </c>
      <c r="AY392" s="70" t="e">
        <f>VLOOKUP($AC392,デモテーブル[#All],6,FALSE)</f>
        <v>#N/A</v>
      </c>
      <c r="AZ392" s="70" t="e">
        <f>VLOOKUP($AC392,デモテーブル[#All],7,FALSE)</f>
        <v>#N/A</v>
      </c>
    </row>
    <row r="393" spans="2:52" x14ac:dyDescent="0.15">
      <c r="B393" s="19">
        <v>44661</v>
      </c>
      <c r="C393" s="151">
        <v>392</v>
      </c>
      <c r="D393" s="42" t="s">
        <v>146</v>
      </c>
      <c r="E393" s="70" t="s">
        <v>482</v>
      </c>
      <c r="H393" s="71" t="s">
        <v>352</v>
      </c>
      <c r="I393" s="71"/>
      <c r="J393" s="71"/>
      <c r="K393" s="71"/>
      <c r="L393" s="71"/>
      <c r="M393" s="71"/>
      <c r="N393" s="71"/>
      <c r="O393" s="71"/>
      <c r="Z393" s="13"/>
      <c r="AA393" s="13"/>
      <c r="AB393" s="72"/>
      <c r="AC393" s="77"/>
      <c r="AD393" s="72" t="e">
        <f>VLOOKUP($AC393,デモテーブル[#All],2,FALSE)</f>
        <v>#N/A</v>
      </c>
      <c r="AE393" s="72"/>
      <c r="AF393" s="73"/>
      <c r="AG393" s="72"/>
      <c r="AH393" s="72"/>
      <c r="AI393" s="72"/>
      <c r="AJ393" s="72"/>
      <c r="AK393" s="72"/>
      <c r="AL393" s="72"/>
      <c r="AM393" s="72"/>
      <c r="AN393" s="72"/>
      <c r="AO393" s="72"/>
      <c r="AP393" s="64"/>
      <c r="AQ393" s="72"/>
      <c r="AR393" s="75"/>
      <c r="AS393" s="76" t="e">
        <v>#DIV/0!</v>
      </c>
      <c r="AT393" s="23"/>
      <c r="AU393" s="23"/>
      <c r="AV393" s="70" t="e">
        <f>VLOOKUP($AC393,デモテーブル[#All],3,FALSE)</f>
        <v>#N/A</v>
      </c>
      <c r="AW393" s="70" t="e">
        <f>VLOOKUP($AC393,デモテーブル[#All],4,FALSE)</f>
        <v>#N/A</v>
      </c>
      <c r="AX393" s="70" t="e">
        <f>VLOOKUP($AC393,デモテーブル[#All],5,FALSE)</f>
        <v>#N/A</v>
      </c>
      <c r="AY393" s="70" t="e">
        <f>VLOOKUP($AC393,デモテーブル[#All],6,FALSE)</f>
        <v>#N/A</v>
      </c>
      <c r="AZ393" s="70" t="e">
        <f>VLOOKUP($AC393,デモテーブル[#All],7,FALSE)</f>
        <v>#N/A</v>
      </c>
    </row>
    <row r="394" spans="2:52" x14ac:dyDescent="0.15">
      <c r="B394" s="19">
        <v>44661</v>
      </c>
      <c r="C394" s="151">
        <v>393</v>
      </c>
      <c r="D394" s="42" t="s">
        <v>146</v>
      </c>
      <c r="E394" s="70" t="s">
        <v>482</v>
      </c>
      <c r="H394" s="71" t="s">
        <v>569</v>
      </c>
      <c r="I394" s="71"/>
      <c r="J394" s="71"/>
      <c r="K394" s="71"/>
      <c r="L394" s="71"/>
      <c r="M394" s="71"/>
      <c r="N394" s="71"/>
      <c r="O394" s="71"/>
      <c r="Z394" s="13"/>
      <c r="AA394" s="13"/>
      <c r="AB394" s="72"/>
      <c r="AC394" s="77"/>
      <c r="AD394" s="72" t="e">
        <f>VLOOKUP($AC394,デモテーブル[#All],2,FALSE)</f>
        <v>#N/A</v>
      </c>
      <c r="AE394" s="72"/>
      <c r="AF394" s="73"/>
      <c r="AG394" s="72"/>
      <c r="AH394" s="72"/>
      <c r="AI394" s="72"/>
      <c r="AJ394" s="72"/>
      <c r="AK394" s="72"/>
      <c r="AL394" s="72"/>
      <c r="AM394" s="72"/>
      <c r="AN394" s="72"/>
      <c r="AO394" s="72"/>
      <c r="AP394" s="64"/>
      <c r="AQ394" s="72"/>
      <c r="AR394" s="75"/>
      <c r="AS394" s="76" t="e">
        <v>#DIV/0!</v>
      </c>
      <c r="AT394" s="23"/>
      <c r="AU394" s="23"/>
      <c r="AV394" s="70" t="e">
        <f>VLOOKUP($AC394,デモテーブル[#All],3,FALSE)</f>
        <v>#N/A</v>
      </c>
      <c r="AW394" s="70" t="e">
        <f>VLOOKUP($AC394,デモテーブル[#All],4,FALSE)</f>
        <v>#N/A</v>
      </c>
      <c r="AX394" s="70" t="e">
        <f>VLOOKUP($AC394,デモテーブル[#All],5,FALSE)</f>
        <v>#N/A</v>
      </c>
      <c r="AY394" s="70" t="e">
        <f>VLOOKUP($AC394,デモテーブル[#All],6,FALSE)</f>
        <v>#N/A</v>
      </c>
      <c r="AZ394" s="70" t="e">
        <f>VLOOKUP($AC394,デモテーブル[#All],7,FALSE)</f>
        <v>#N/A</v>
      </c>
    </row>
    <row r="395" spans="2:52" x14ac:dyDescent="0.15">
      <c r="B395" s="19">
        <v>44661</v>
      </c>
      <c r="C395" s="151">
        <v>394</v>
      </c>
      <c r="D395" s="42" t="s">
        <v>146</v>
      </c>
      <c r="E395" s="70" t="s">
        <v>482</v>
      </c>
      <c r="H395" s="71" t="s">
        <v>353</v>
      </c>
      <c r="I395" s="71"/>
      <c r="J395" s="71"/>
      <c r="K395" s="71"/>
      <c r="L395" s="71"/>
      <c r="M395" s="71"/>
      <c r="N395" s="71"/>
      <c r="O395" s="71"/>
      <c r="Z395" s="13"/>
      <c r="AA395" s="13"/>
      <c r="AB395" s="72"/>
      <c r="AC395" s="77"/>
      <c r="AD395" s="72" t="e">
        <f>VLOOKUP($AC395,デモテーブル[#All],2,FALSE)</f>
        <v>#N/A</v>
      </c>
      <c r="AE395" s="72"/>
      <c r="AF395" s="73"/>
      <c r="AG395" s="72"/>
      <c r="AH395" s="72"/>
      <c r="AI395" s="72"/>
      <c r="AJ395" s="72"/>
      <c r="AK395" s="72"/>
      <c r="AL395" s="72"/>
      <c r="AM395" s="72"/>
      <c r="AN395" s="72"/>
      <c r="AO395" s="72"/>
      <c r="AP395" s="64"/>
      <c r="AQ395" s="72"/>
      <c r="AR395" s="75"/>
      <c r="AS395" s="76" t="e">
        <v>#DIV/0!</v>
      </c>
      <c r="AT395" s="23"/>
      <c r="AU395" s="23"/>
      <c r="AV395" s="70" t="e">
        <f>VLOOKUP($AC395,デモテーブル[#All],3,FALSE)</f>
        <v>#N/A</v>
      </c>
      <c r="AW395" s="70" t="e">
        <f>VLOOKUP($AC395,デモテーブル[#All],4,FALSE)</f>
        <v>#N/A</v>
      </c>
      <c r="AX395" s="70" t="e">
        <f>VLOOKUP($AC395,デモテーブル[#All],5,FALSE)</f>
        <v>#N/A</v>
      </c>
      <c r="AY395" s="70" t="e">
        <f>VLOOKUP($AC395,デモテーブル[#All],6,FALSE)</f>
        <v>#N/A</v>
      </c>
      <c r="AZ395" s="70" t="e">
        <f>VLOOKUP($AC395,デモテーブル[#All],7,FALSE)</f>
        <v>#N/A</v>
      </c>
    </row>
    <row r="396" spans="2:52" x14ac:dyDescent="0.15">
      <c r="B396" s="19">
        <v>44661</v>
      </c>
      <c r="C396" s="151">
        <v>395</v>
      </c>
      <c r="D396" s="42" t="s">
        <v>146</v>
      </c>
      <c r="E396" s="70" t="s">
        <v>482</v>
      </c>
      <c r="H396" s="71" t="s">
        <v>570</v>
      </c>
      <c r="I396" s="71"/>
      <c r="J396" s="71"/>
      <c r="K396" s="71"/>
      <c r="L396" s="71"/>
      <c r="M396" s="71"/>
      <c r="N396" s="71"/>
      <c r="O396" s="71"/>
      <c r="Z396" s="13"/>
      <c r="AA396" s="13"/>
      <c r="AB396" s="72"/>
      <c r="AC396" s="77"/>
      <c r="AD396" s="72" t="e">
        <f>VLOOKUP($AC396,デモテーブル[#All],2,FALSE)</f>
        <v>#N/A</v>
      </c>
      <c r="AE396" s="72"/>
      <c r="AF396" s="73"/>
      <c r="AG396" s="72"/>
      <c r="AH396" s="72"/>
      <c r="AI396" s="72"/>
      <c r="AJ396" s="72"/>
      <c r="AK396" s="72"/>
      <c r="AL396" s="72"/>
      <c r="AM396" s="72"/>
      <c r="AN396" s="72"/>
      <c r="AO396" s="72"/>
      <c r="AP396" s="64"/>
      <c r="AQ396" s="72"/>
      <c r="AR396" s="75"/>
      <c r="AS396" s="76" t="e">
        <v>#DIV/0!</v>
      </c>
      <c r="AT396" s="23"/>
      <c r="AU396" s="23"/>
      <c r="AV396" s="70" t="e">
        <f>VLOOKUP($AC396,デモテーブル[#All],3,FALSE)</f>
        <v>#N/A</v>
      </c>
      <c r="AW396" s="70" t="e">
        <f>VLOOKUP($AC396,デモテーブル[#All],4,FALSE)</f>
        <v>#N/A</v>
      </c>
      <c r="AX396" s="70" t="e">
        <f>VLOOKUP($AC396,デモテーブル[#All],5,FALSE)</f>
        <v>#N/A</v>
      </c>
      <c r="AY396" s="70" t="e">
        <f>VLOOKUP($AC396,デモテーブル[#All],6,FALSE)</f>
        <v>#N/A</v>
      </c>
      <c r="AZ396" s="70" t="e">
        <f>VLOOKUP($AC396,デモテーブル[#All],7,FALSE)</f>
        <v>#N/A</v>
      </c>
    </row>
    <row r="397" spans="2:52" x14ac:dyDescent="0.15">
      <c r="B397" s="19">
        <v>44661</v>
      </c>
      <c r="C397" s="151">
        <v>396</v>
      </c>
      <c r="D397" s="42" t="s">
        <v>146</v>
      </c>
      <c r="E397" s="70" t="s">
        <v>482</v>
      </c>
      <c r="H397" s="71" t="s">
        <v>112</v>
      </c>
      <c r="I397" s="71"/>
      <c r="J397" s="71"/>
      <c r="K397" s="71"/>
      <c r="L397" s="71"/>
      <c r="M397" s="71"/>
      <c r="N397" s="71"/>
      <c r="O397" s="71"/>
      <c r="Z397" s="13"/>
      <c r="AA397" s="13"/>
      <c r="AB397" s="72"/>
      <c r="AC397" s="7" t="str">
        <f>IF(H398="","",TEXT(H398,"@"))</f>
        <v>9986</v>
      </c>
      <c r="AD397" s="72" t="str">
        <f>VLOOKUP($AC397,デモテーブル[#All],2,FALSE)</f>
        <v>蔵王産業</v>
      </c>
      <c r="AE397" s="72" t="s">
        <v>15</v>
      </c>
      <c r="AF397" s="73" t="e">
        <f>AP397/AJ397</f>
        <v>#VALUE!</v>
      </c>
      <c r="AG397" s="72"/>
      <c r="AH397" s="74" t="e">
        <f>(AP397-AR397)/AF397</f>
        <v>#VALUE!</v>
      </c>
      <c r="AI397" s="72"/>
      <c r="AJ397" s="80" t="s">
        <v>573</v>
      </c>
      <c r="AK397" s="72"/>
      <c r="AL397" s="72"/>
      <c r="AM397" s="72"/>
      <c r="AN397" s="72"/>
      <c r="AO397" s="72"/>
      <c r="AP397" s="64">
        <f>IF(H401="","",VALUE(LEFT(H401,FIND("円",H401)-1)))</f>
        <v>33422</v>
      </c>
      <c r="AQ397" s="72"/>
      <c r="AR397" s="75">
        <f>IF(H403="","",VALUE(LEFT(H403,FIND("円",H403)-1)))</f>
        <v>10489</v>
      </c>
      <c r="AS397" s="76">
        <f t="shared" ref="AS397" si="60">AR397/(AP397-AR397)</f>
        <v>0.45737583395107489</v>
      </c>
      <c r="AT397" s="23"/>
      <c r="AU397" s="23"/>
      <c r="AV397" s="70" t="str">
        <f>VLOOKUP($AC397,デモテーブル[#All],3,FALSE)</f>
        <v>1株式・投信等</v>
      </c>
      <c r="AW397" s="70" t="str">
        <f>VLOOKUP($AC397,デモテーブル[#All],4,FALSE)</f>
        <v>1株式</v>
      </c>
      <c r="AX397" s="70" t="str">
        <f>VLOOKUP($AC397,デモテーブル[#All],5,FALSE)</f>
        <v>卸売業</v>
      </c>
      <c r="AY397" s="70" t="str">
        <f>VLOOKUP($AC397,デモテーブル[#All],6,FALSE)</f>
        <v>卸売業</v>
      </c>
      <c r="AZ397" s="70" t="str">
        <f>VLOOKUP($AC397,デモテーブル[#All],7,FALSE)</f>
        <v>01 日本円</v>
      </c>
    </row>
    <row r="398" spans="2:52" x14ac:dyDescent="0.15">
      <c r="B398" s="19">
        <v>44661</v>
      </c>
      <c r="C398" s="151">
        <v>397</v>
      </c>
      <c r="D398" s="42" t="s">
        <v>146</v>
      </c>
      <c r="E398" s="70" t="s">
        <v>482</v>
      </c>
      <c r="H398" s="71">
        <v>9986</v>
      </c>
      <c r="I398" s="71"/>
      <c r="J398" s="71"/>
      <c r="K398" s="71"/>
      <c r="L398" s="71"/>
      <c r="M398" s="71"/>
      <c r="N398" s="71"/>
      <c r="O398" s="71"/>
      <c r="Z398" s="13"/>
      <c r="AA398" s="13"/>
      <c r="AB398" s="72"/>
      <c r="AC398" s="77"/>
      <c r="AD398" s="72" t="e">
        <f>VLOOKUP($AC398,デモテーブル[#All],2,FALSE)</f>
        <v>#N/A</v>
      </c>
      <c r="AE398" s="72"/>
      <c r="AF398" s="73"/>
      <c r="AG398" s="72"/>
      <c r="AH398" s="72"/>
      <c r="AI398" s="72"/>
      <c r="AJ398" s="72"/>
      <c r="AK398" s="72"/>
      <c r="AL398" s="72"/>
      <c r="AM398" s="72"/>
      <c r="AN398" s="72"/>
      <c r="AO398" s="72"/>
      <c r="AP398" s="64"/>
      <c r="AQ398" s="72"/>
      <c r="AR398" s="75"/>
      <c r="AS398" s="76" t="e">
        <v>#DIV/0!</v>
      </c>
      <c r="AT398" s="23"/>
      <c r="AU398" s="23"/>
      <c r="AV398" s="70" t="e">
        <f>VLOOKUP($AC398,デモテーブル[#All],3,FALSE)</f>
        <v>#N/A</v>
      </c>
      <c r="AW398" s="70" t="e">
        <f>VLOOKUP($AC398,デモテーブル[#All],4,FALSE)</f>
        <v>#N/A</v>
      </c>
      <c r="AX398" s="70" t="e">
        <f>VLOOKUP($AC398,デモテーブル[#All],5,FALSE)</f>
        <v>#N/A</v>
      </c>
      <c r="AY398" s="70" t="e">
        <f>VLOOKUP($AC398,デモテーブル[#All],6,FALSE)</f>
        <v>#N/A</v>
      </c>
      <c r="AZ398" s="70" t="e">
        <f>VLOOKUP($AC398,デモテーブル[#All],7,FALSE)</f>
        <v>#N/A</v>
      </c>
    </row>
    <row r="399" spans="2:52" x14ac:dyDescent="0.15">
      <c r="B399" s="19">
        <v>44661</v>
      </c>
      <c r="C399" s="151">
        <v>398</v>
      </c>
      <c r="D399" s="42" t="s">
        <v>146</v>
      </c>
      <c r="E399" s="70" t="s">
        <v>482</v>
      </c>
      <c r="H399" s="71" t="s">
        <v>112</v>
      </c>
      <c r="I399" s="71"/>
      <c r="J399" s="71"/>
      <c r="K399" s="71"/>
      <c r="L399" s="71"/>
      <c r="M399" s="71"/>
      <c r="N399" s="71"/>
      <c r="O399" s="71"/>
      <c r="Z399" s="13"/>
      <c r="AA399" s="13"/>
      <c r="AB399" s="72"/>
      <c r="AC399" s="77"/>
      <c r="AD399" s="72" t="e">
        <f>VLOOKUP($AC399,デモテーブル[#All],2,FALSE)</f>
        <v>#N/A</v>
      </c>
      <c r="AE399" s="72"/>
      <c r="AF399" s="73"/>
      <c r="AG399" s="72"/>
      <c r="AH399" s="72"/>
      <c r="AI399" s="72"/>
      <c r="AJ399" s="72"/>
      <c r="AK399" s="72"/>
      <c r="AL399" s="72"/>
      <c r="AM399" s="72"/>
      <c r="AN399" s="72"/>
      <c r="AO399" s="72"/>
      <c r="AP399" s="64"/>
      <c r="AQ399" s="72"/>
      <c r="AR399" s="75"/>
      <c r="AS399" s="76" t="e">
        <v>#DIV/0!</v>
      </c>
      <c r="AT399" s="23"/>
      <c r="AU399" s="23"/>
      <c r="AV399" s="70" t="e">
        <f>VLOOKUP($AC399,デモテーブル[#All],3,FALSE)</f>
        <v>#N/A</v>
      </c>
      <c r="AW399" s="70" t="e">
        <f>VLOOKUP($AC399,デモテーブル[#All],4,FALSE)</f>
        <v>#N/A</v>
      </c>
      <c r="AX399" s="70" t="e">
        <f>VLOOKUP($AC399,デモテーブル[#All],5,FALSE)</f>
        <v>#N/A</v>
      </c>
      <c r="AY399" s="70" t="e">
        <f>VLOOKUP($AC399,デモテーブル[#All],6,FALSE)</f>
        <v>#N/A</v>
      </c>
      <c r="AZ399" s="70" t="e">
        <f>VLOOKUP($AC399,デモテーブル[#All],7,FALSE)</f>
        <v>#N/A</v>
      </c>
    </row>
    <row r="400" spans="2:52" x14ac:dyDescent="0.15">
      <c r="B400" s="19">
        <v>44661</v>
      </c>
      <c r="C400" s="151">
        <v>399</v>
      </c>
      <c r="D400" s="42" t="s">
        <v>146</v>
      </c>
      <c r="E400" s="70" t="s">
        <v>482</v>
      </c>
      <c r="H400" s="71" t="s">
        <v>352</v>
      </c>
      <c r="I400" s="71"/>
      <c r="J400" s="71"/>
      <c r="K400" s="71"/>
      <c r="L400" s="71"/>
      <c r="M400" s="71"/>
      <c r="N400" s="71"/>
      <c r="O400" s="71"/>
      <c r="Z400" s="13"/>
      <c r="AA400" s="13"/>
      <c r="AB400" s="72"/>
      <c r="AC400" s="77"/>
      <c r="AD400" s="72" t="e">
        <f>VLOOKUP($AC400,デモテーブル[#All],2,FALSE)</f>
        <v>#N/A</v>
      </c>
      <c r="AE400" s="72"/>
      <c r="AF400" s="73"/>
      <c r="AG400" s="72"/>
      <c r="AH400" s="72"/>
      <c r="AI400" s="72"/>
      <c r="AJ400" s="72"/>
      <c r="AK400" s="72"/>
      <c r="AL400" s="72"/>
      <c r="AM400" s="72"/>
      <c r="AN400" s="72"/>
      <c r="AO400" s="72"/>
      <c r="AP400" s="64"/>
      <c r="AQ400" s="72"/>
      <c r="AR400" s="75"/>
      <c r="AS400" s="76" t="e">
        <v>#DIV/0!</v>
      </c>
      <c r="AT400" s="23"/>
      <c r="AU400" s="23"/>
      <c r="AV400" s="70" t="e">
        <f>VLOOKUP($AC400,デモテーブル[#All],3,FALSE)</f>
        <v>#N/A</v>
      </c>
      <c r="AW400" s="70" t="e">
        <f>VLOOKUP($AC400,デモテーブル[#All],4,FALSE)</f>
        <v>#N/A</v>
      </c>
      <c r="AX400" s="70" t="e">
        <f>VLOOKUP($AC400,デモテーブル[#All],5,FALSE)</f>
        <v>#N/A</v>
      </c>
      <c r="AY400" s="70" t="e">
        <f>VLOOKUP($AC400,デモテーブル[#All],6,FALSE)</f>
        <v>#N/A</v>
      </c>
      <c r="AZ400" s="70" t="e">
        <f>VLOOKUP($AC400,デモテーブル[#All],7,FALSE)</f>
        <v>#N/A</v>
      </c>
    </row>
    <row r="401" spans="2:52" x14ac:dyDescent="0.15">
      <c r="B401" s="19">
        <v>44661</v>
      </c>
      <c r="C401" s="151">
        <v>400</v>
      </c>
      <c r="D401" s="42" t="s">
        <v>146</v>
      </c>
      <c r="E401" s="70" t="s">
        <v>482</v>
      </c>
      <c r="H401" s="71" t="s">
        <v>571</v>
      </c>
      <c r="I401" s="71"/>
      <c r="J401" s="71"/>
      <c r="K401" s="71"/>
      <c r="L401" s="71"/>
      <c r="M401" s="71"/>
      <c r="N401" s="71"/>
      <c r="O401" s="71"/>
      <c r="Z401" s="13"/>
      <c r="AA401" s="13"/>
      <c r="AB401" s="72"/>
      <c r="AC401" s="77"/>
      <c r="AD401" s="72" t="e">
        <f>VLOOKUP($AC401,デモテーブル[#All],2,FALSE)</f>
        <v>#N/A</v>
      </c>
      <c r="AE401" s="72"/>
      <c r="AF401" s="73"/>
      <c r="AG401" s="72"/>
      <c r="AH401" s="72"/>
      <c r="AI401" s="72"/>
      <c r="AJ401" s="72"/>
      <c r="AK401" s="72"/>
      <c r="AL401" s="72"/>
      <c r="AM401" s="72"/>
      <c r="AN401" s="72"/>
      <c r="AO401" s="72"/>
      <c r="AP401" s="64"/>
      <c r="AQ401" s="72"/>
      <c r="AR401" s="75"/>
      <c r="AS401" s="76" t="e">
        <v>#DIV/0!</v>
      </c>
      <c r="AT401" s="23"/>
      <c r="AU401" s="23"/>
      <c r="AV401" s="70" t="e">
        <f>VLOOKUP($AC401,デモテーブル[#All],3,FALSE)</f>
        <v>#N/A</v>
      </c>
      <c r="AW401" s="70" t="e">
        <f>VLOOKUP($AC401,デモテーブル[#All],4,FALSE)</f>
        <v>#N/A</v>
      </c>
      <c r="AX401" s="70" t="e">
        <f>VLOOKUP($AC401,デモテーブル[#All],5,FALSE)</f>
        <v>#N/A</v>
      </c>
      <c r="AY401" s="70" t="e">
        <f>VLOOKUP($AC401,デモテーブル[#All],6,FALSE)</f>
        <v>#N/A</v>
      </c>
      <c r="AZ401" s="70" t="e">
        <f>VLOOKUP($AC401,デモテーブル[#All],7,FALSE)</f>
        <v>#N/A</v>
      </c>
    </row>
    <row r="402" spans="2:52" x14ac:dyDescent="0.15">
      <c r="B402" s="19">
        <v>44661</v>
      </c>
      <c r="C402" s="151">
        <v>401</v>
      </c>
      <c r="D402" s="42" t="s">
        <v>146</v>
      </c>
      <c r="E402" s="70" t="s">
        <v>482</v>
      </c>
      <c r="H402" s="71" t="s">
        <v>353</v>
      </c>
      <c r="I402" s="71"/>
      <c r="J402" s="71"/>
      <c r="K402" s="71"/>
      <c r="L402" s="71"/>
      <c r="M402" s="71"/>
      <c r="N402" s="71"/>
      <c r="O402" s="71"/>
      <c r="Z402" s="13"/>
      <c r="AA402" s="13"/>
      <c r="AB402" s="72"/>
      <c r="AC402" s="77"/>
      <c r="AD402" s="72" t="e">
        <f>VLOOKUP($AC402,デモテーブル[#All],2,FALSE)</f>
        <v>#N/A</v>
      </c>
      <c r="AE402" s="72"/>
      <c r="AF402" s="73"/>
      <c r="AG402" s="72"/>
      <c r="AH402" s="72"/>
      <c r="AI402" s="72"/>
      <c r="AJ402" s="72"/>
      <c r="AK402" s="72"/>
      <c r="AL402" s="72"/>
      <c r="AM402" s="72"/>
      <c r="AN402" s="72"/>
      <c r="AO402" s="72"/>
      <c r="AP402" s="64"/>
      <c r="AQ402" s="72"/>
      <c r="AR402" s="75"/>
      <c r="AS402" s="76" t="e">
        <v>#DIV/0!</v>
      </c>
      <c r="AT402" s="23"/>
      <c r="AU402" s="23"/>
      <c r="AV402" s="70" t="e">
        <f>VLOOKUP($AC402,デモテーブル[#All],3,FALSE)</f>
        <v>#N/A</v>
      </c>
      <c r="AW402" s="70" t="e">
        <f>VLOOKUP($AC402,デモテーブル[#All],4,FALSE)</f>
        <v>#N/A</v>
      </c>
      <c r="AX402" s="70" t="e">
        <f>VLOOKUP($AC402,デモテーブル[#All],5,FALSE)</f>
        <v>#N/A</v>
      </c>
      <c r="AY402" s="70" t="e">
        <f>VLOOKUP($AC402,デモテーブル[#All],6,FALSE)</f>
        <v>#N/A</v>
      </c>
      <c r="AZ402" s="70" t="e">
        <f>VLOOKUP($AC402,デモテーブル[#All],7,FALSE)</f>
        <v>#N/A</v>
      </c>
    </row>
    <row r="403" spans="2:52" x14ac:dyDescent="0.15">
      <c r="B403" s="19">
        <v>44661</v>
      </c>
      <c r="C403" s="151">
        <v>402</v>
      </c>
      <c r="D403" s="42" t="s">
        <v>146</v>
      </c>
      <c r="E403" s="70" t="s">
        <v>482</v>
      </c>
      <c r="H403" s="71" t="s">
        <v>572</v>
      </c>
      <c r="I403" s="71"/>
      <c r="J403" s="71"/>
      <c r="K403" s="71"/>
      <c r="L403" s="71"/>
      <c r="M403" s="71"/>
      <c r="N403" s="71"/>
      <c r="O403" s="71"/>
      <c r="Z403" s="13"/>
      <c r="AA403" s="13"/>
      <c r="AB403" s="72"/>
      <c r="AC403" s="77"/>
      <c r="AD403" s="72" t="e">
        <f>VLOOKUP($AC403,デモテーブル[#All],2,FALSE)</f>
        <v>#N/A</v>
      </c>
      <c r="AE403" s="72"/>
      <c r="AF403" s="73"/>
      <c r="AG403" s="72"/>
      <c r="AH403" s="72"/>
      <c r="AI403" s="72"/>
      <c r="AJ403" s="72"/>
      <c r="AK403" s="72"/>
      <c r="AL403" s="72"/>
      <c r="AM403" s="72"/>
      <c r="AN403" s="72"/>
      <c r="AO403" s="72"/>
      <c r="AP403" s="64"/>
      <c r="AQ403" s="72"/>
      <c r="AR403" s="75"/>
      <c r="AS403" s="76" t="e">
        <v>#DIV/0!</v>
      </c>
      <c r="AT403" s="23"/>
      <c r="AU403" s="23"/>
      <c r="AV403" s="70" t="e">
        <f>VLOOKUP($AC403,デモテーブル[#All],3,FALSE)</f>
        <v>#N/A</v>
      </c>
      <c r="AW403" s="70" t="e">
        <f>VLOOKUP($AC403,デモテーブル[#All],4,FALSE)</f>
        <v>#N/A</v>
      </c>
      <c r="AX403" s="70" t="e">
        <f>VLOOKUP($AC403,デモテーブル[#All],5,FALSE)</f>
        <v>#N/A</v>
      </c>
      <c r="AY403" s="70" t="e">
        <f>VLOOKUP($AC403,デモテーブル[#All],6,FALSE)</f>
        <v>#N/A</v>
      </c>
      <c r="AZ403" s="70" t="e">
        <f>VLOOKUP($AC403,デモテーブル[#All],7,FALSE)</f>
        <v>#N/A</v>
      </c>
    </row>
  </sheetData>
  <sheetProtection selectLockedCells="1"/>
  <autoFilter ref="A1:AZ403" xr:uid="{00000000-0009-0000-0000-000000000000}"/>
  <phoneticPr fontId="18"/>
  <pageMargins left="0.7" right="0.7" top="0.48" bottom="0.48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55C01-E25C-44C7-81B2-9399DACB5E74}">
  <sheetPr>
    <tabColor theme="9" tint="0.39997558519241921"/>
    <pageSetUpPr fitToPage="1"/>
  </sheetPr>
  <dimension ref="A10:K25"/>
  <sheetViews>
    <sheetView tabSelected="1" topLeftCell="A10" zoomScale="85" zoomScaleNormal="85" workbookViewId="0">
      <selection activeCell="C19" sqref="C19"/>
    </sheetView>
  </sheetViews>
  <sheetFormatPr defaultRowHeight="13.5" x14ac:dyDescent="0.15"/>
  <cols>
    <col min="1" max="1" width="20.25" bestFit="1" customWidth="1"/>
    <col min="2" max="2" width="23.125" bestFit="1" customWidth="1"/>
    <col min="3" max="3" width="15.625" bestFit="1" customWidth="1"/>
    <col min="4" max="4" width="20.875" bestFit="1" customWidth="1"/>
    <col min="5" max="5" width="17.125" bestFit="1" customWidth="1"/>
    <col min="6" max="6" width="4.5" customWidth="1"/>
    <col min="7" max="7" width="15.75" customWidth="1"/>
    <col min="8" max="9" width="12.625" style="3" customWidth="1"/>
    <col min="10" max="10" width="5.25" style="35" customWidth="1"/>
    <col min="11" max="11" width="12.125" style="35" customWidth="1"/>
    <col min="12" max="12" width="29" bestFit="1" customWidth="1"/>
    <col min="13" max="13" width="23.125" bestFit="1" customWidth="1"/>
    <col min="14" max="14" width="29" bestFit="1" customWidth="1"/>
    <col min="15" max="15" width="23.125" bestFit="1" customWidth="1"/>
    <col min="16" max="16" width="29" bestFit="1" customWidth="1"/>
    <col min="17" max="17" width="23.125" bestFit="1" customWidth="1"/>
    <col min="18" max="18" width="29" bestFit="1" customWidth="1"/>
    <col min="19" max="19" width="23.125" bestFit="1" customWidth="1"/>
    <col min="20" max="20" width="29" bestFit="1" customWidth="1"/>
    <col min="21" max="21" width="23.125" bestFit="1" customWidth="1"/>
    <col min="22" max="22" width="29" bestFit="1" customWidth="1"/>
    <col min="23" max="23" width="23.125" bestFit="1" customWidth="1"/>
    <col min="24" max="24" width="29" bestFit="1" customWidth="1"/>
    <col min="25" max="25" width="23.125" bestFit="1" customWidth="1"/>
    <col min="26" max="26" width="29" bestFit="1" customWidth="1"/>
    <col min="27" max="27" width="23.125" bestFit="1" customWidth="1"/>
    <col min="28" max="28" width="29" bestFit="1" customWidth="1"/>
    <col min="29" max="29" width="23.125" bestFit="1" customWidth="1"/>
    <col min="30" max="30" width="29" bestFit="1" customWidth="1"/>
    <col min="31" max="31" width="30.625" bestFit="1" customWidth="1"/>
    <col min="32" max="32" width="36.5" bestFit="1" customWidth="1"/>
  </cols>
  <sheetData>
    <row r="10" spans="1:11" x14ac:dyDescent="0.15">
      <c r="A10" s="38" t="s">
        <v>173</v>
      </c>
      <c r="B10" t="s">
        <v>146</v>
      </c>
    </row>
    <row r="11" spans="1:11" x14ac:dyDescent="0.15">
      <c r="A11" s="38" t="s">
        <v>174</v>
      </c>
      <c r="B11" s="81">
        <v>44661</v>
      </c>
    </row>
    <row r="13" spans="1:11" x14ac:dyDescent="0.15">
      <c r="B13" s="38" t="s">
        <v>175</v>
      </c>
    </row>
    <row r="14" spans="1:11" x14ac:dyDescent="0.15">
      <c r="A14" s="38" t="s">
        <v>176</v>
      </c>
      <c r="B14" s="30" t="s">
        <v>177</v>
      </c>
      <c r="C14" t="s">
        <v>178</v>
      </c>
      <c r="D14" t="s">
        <v>179</v>
      </c>
      <c r="E14" t="s">
        <v>180</v>
      </c>
      <c r="G14" s="28" t="s">
        <v>176</v>
      </c>
      <c r="H14" s="41" t="s">
        <v>346</v>
      </c>
      <c r="I14" s="41" t="s">
        <v>347</v>
      </c>
    </row>
    <row r="15" spans="1:11" x14ac:dyDescent="0.15">
      <c r="A15" s="31" t="s">
        <v>117</v>
      </c>
      <c r="B15" s="30">
        <v>4486936.5999999996</v>
      </c>
      <c r="C15" s="15">
        <v>0.43758034781241684</v>
      </c>
      <c r="D15" s="32">
        <v>638468</v>
      </c>
      <c r="E15" s="33">
        <v>0.16590183430365005</v>
      </c>
      <c r="G15" s="28" t="s">
        <v>117</v>
      </c>
      <c r="H15" s="41"/>
      <c r="I15" s="41">
        <f>GETPIVOTDATA("合計 / 時価評価額[円]",$A$13,"3区分・大","1株式・投信等")</f>
        <v>4486936.5999999996</v>
      </c>
      <c r="J15" s="36"/>
      <c r="K15" s="36"/>
    </row>
    <row r="16" spans="1:11" x14ac:dyDescent="0.15">
      <c r="A16" s="34" t="s">
        <v>116</v>
      </c>
      <c r="B16" s="30">
        <v>3346041.6</v>
      </c>
      <c r="C16" s="15">
        <v>0.32631663374134057</v>
      </c>
      <c r="D16" s="32">
        <v>417888</v>
      </c>
      <c r="E16" s="33">
        <v>0.14271382484853254</v>
      </c>
      <c r="G16" s="28" t="s">
        <v>116</v>
      </c>
      <c r="H16" s="41">
        <f>GETPIVOTDATA("合計 / 時価評価額[円]",$A$13,"3区分・大","1株式・投信等","3区分・中","1株式")</f>
        <v>3346041.6</v>
      </c>
      <c r="I16" s="41"/>
      <c r="J16" s="36"/>
      <c r="K16" s="36"/>
    </row>
    <row r="17" spans="1:11" x14ac:dyDescent="0.15">
      <c r="A17" s="34" t="s">
        <v>181</v>
      </c>
      <c r="B17" s="30">
        <v>1140895</v>
      </c>
      <c r="C17" s="15">
        <v>0.11126371407107633</v>
      </c>
      <c r="D17" s="32">
        <v>220580</v>
      </c>
      <c r="E17" s="33">
        <v>0.23967880562633445</v>
      </c>
      <c r="G17" s="28" t="s">
        <v>181</v>
      </c>
      <c r="H17" s="41">
        <f>GETPIVOTDATA("合計 / 時価評価額[円]",$A$13,"3区分・大","1株式・投信等","3区分・中","1投信")</f>
        <v>1140895</v>
      </c>
      <c r="I17" s="41"/>
      <c r="J17" s="36"/>
      <c r="K17" s="36"/>
    </row>
    <row r="18" spans="1:11" x14ac:dyDescent="0.15">
      <c r="A18" s="31" t="s">
        <v>182</v>
      </c>
      <c r="B18" s="30">
        <v>5439733.3218</v>
      </c>
      <c r="C18" s="15">
        <v>0.53050011871351999</v>
      </c>
      <c r="D18" s="32">
        <v>3687</v>
      </c>
      <c r="E18" s="33">
        <v>6.7825029106432437E-4</v>
      </c>
      <c r="G18" s="28" t="s">
        <v>187</v>
      </c>
      <c r="H18" s="41"/>
      <c r="I18" s="41">
        <f>GETPIVOTDATA("合計 / 時価評価額[円]",$A$13,"3区分・大","2現金・米国債など")</f>
        <v>5439733.3218</v>
      </c>
      <c r="J18" s="36"/>
      <c r="K18" s="36"/>
    </row>
    <row r="19" spans="1:11" x14ac:dyDescent="0.15">
      <c r="A19" s="34" t="s">
        <v>183</v>
      </c>
      <c r="B19" s="30">
        <v>5258554.0218000002</v>
      </c>
      <c r="C19" s="15">
        <v>0.51283093633407428</v>
      </c>
      <c r="D19" s="32"/>
      <c r="E19" s="33">
        <v>0</v>
      </c>
      <c r="G19" s="28" t="s">
        <v>183</v>
      </c>
      <c r="H19" s="41">
        <f>GETPIVOTDATA("合計 / 時価評価額[円]",$A$13,"3区分・大","2現金・米国債など","3区分・中","2現金")</f>
        <v>5258554.0218000002</v>
      </c>
      <c r="I19" s="41"/>
      <c r="J19" s="36"/>
      <c r="K19" s="36"/>
    </row>
    <row r="20" spans="1:11" x14ac:dyDescent="0.15">
      <c r="A20" s="34" t="s">
        <v>503</v>
      </c>
      <c r="B20" s="30">
        <v>181179.3</v>
      </c>
      <c r="C20" s="15">
        <v>1.7669182379445748E-2</v>
      </c>
      <c r="D20" s="32">
        <v>3687</v>
      </c>
      <c r="E20" s="33">
        <v>2.0772732112886026E-2</v>
      </c>
      <c r="G20" s="28" t="s">
        <v>188</v>
      </c>
      <c r="H20" s="41">
        <f>GETPIVOTDATA("合計 / 時価評価額[円]",$A$13,"3区分・大","2現金・米国債など","3区分・中","2米国債など")</f>
        <v>181179.3</v>
      </c>
      <c r="I20" s="41"/>
      <c r="J20" s="36"/>
      <c r="K20" s="36"/>
    </row>
    <row r="21" spans="1:11" x14ac:dyDescent="0.15">
      <c r="A21" s="31" t="s">
        <v>184</v>
      </c>
      <c r="B21" s="30">
        <v>327302</v>
      </c>
      <c r="C21" s="15">
        <v>3.1919533474063275E-2</v>
      </c>
      <c r="D21" s="32">
        <v>16694</v>
      </c>
      <c r="E21" s="33">
        <v>5.3746200999330349E-2</v>
      </c>
      <c r="G21" s="28" t="s">
        <v>184</v>
      </c>
      <c r="H21" s="41"/>
      <c r="I21" s="41">
        <f>GETPIVOTDATA("合計 / 時価評価額[円]",$A$13,"3区分・大","3貴金属･ｺﾓ・仮通")</f>
        <v>327302</v>
      </c>
      <c r="J21" s="36"/>
      <c r="K21" s="36"/>
    </row>
    <row r="22" spans="1:11" x14ac:dyDescent="0.15">
      <c r="A22" s="34" t="s">
        <v>185</v>
      </c>
      <c r="B22" s="30">
        <v>327302</v>
      </c>
      <c r="C22" s="15">
        <v>3.1919533474063275E-2</v>
      </c>
      <c r="D22" s="32">
        <v>16694</v>
      </c>
      <c r="E22" s="33">
        <v>5.3746200999330349E-2</v>
      </c>
      <c r="G22" s="28" t="s">
        <v>185</v>
      </c>
      <c r="H22" s="41">
        <f>GETPIVOTDATA("合計 / 時価評価額[円]",$A$13,"3区分・大","3貴金属･ｺﾓ・仮通","3区分・中","3貴金属")</f>
        <v>327302</v>
      </c>
      <c r="I22" s="41"/>
      <c r="J22" s="36"/>
      <c r="K22" s="36"/>
    </row>
    <row r="23" spans="1:11" x14ac:dyDescent="0.15">
      <c r="A23" s="31" t="s">
        <v>186</v>
      </c>
      <c r="B23" s="30">
        <v>10253971.921799999</v>
      </c>
      <c r="C23" s="15">
        <v>1</v>
      </c>
      <c r="D23" s="32">
        <v>658849</v>
      </c>
      <c r="E23" s="33">
        <v>6.8664987970409777E-2</v>
      </c>
      <c r="J23" s="36"/>
      <c r="K23" s="36"/>
    </row>
    <row r="24" spans="1:11" x14ac:dyDescent="0.15">
      <c r="J24" s="36"/>
      <c r="K24" s="36"/>
    </row>
    <row r="25" spans="1:11" x14ac:dyDescent="0.15">
      <c r="H25" s="29">
        <f>SUM(H15:H24)</f>
        <v>10253971.921800001</v>
      </c>
      <c r="I25" s="29">
        <f>SUM(I15:I24)</f>
        <v>10253971.921799999</v>
      </c>
      <c r="J25" s="37">
        <f>H25-I25</f>
        <v>0</v>
      </c>
      <c r="K25" s="36" t="s">
        <v>349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F07A5-50C6-4D10-A51E-690A38449DDE}">
  <sheetPr>
    <tabColor theme="9" tint="0.39997558519241921"/>
    <pageSetUpPr fitToPage="1"/>
  </sheetPr>
  <dimension ref="A9:Q23"/>
  <sheetViews>
    <sheetView zoomScale="55" zoomScaleNormal="55" workbookViewId="0">
      <selection activeCell="N58" sqref="N58"/>
    </sheetView>
  </sheetViews>
  <sheetFormatPr defaultRowHeight="13.5" x14ac:dyDescent="0.15"/>
  <cols>
    <col min="1" max="1" width="22" bestFit="1" customWidth="1"/>
    <col min="2" max="2" width="26" bestFit="1" customWidth="1"/>
    <col min="3" max="3" width="17.625" bestFit="1" customWidth="1"/>
    <col min="4" max="4" width="23.5" bestFit="1" customWidth="1"/>
    <col min="5" max="5" width="19.25" bestFit="1" customWidth="1"/>
    <col min="6" max="6" width="6.5" customWidth="1"/>
    <col min="7" max="7" width="22" bestFit="1" customWidth="1"/>
    <col min="8" max="8" width="26" bestFit="1" customWidth="1"/>
    <col min="9" max="9" width="17.625" bestFit="1" customWidth="1"/>
    <col min="10" max="10" width="23.5" bestFit="1" customWidth="1"/>
    <col min="11" max="11" width="19.25" bestFit="1" customWidth="1"/>
    <col min="12" max="12" width="6.5" customWidth="1"/>
    <col min="13" max="13" width="22" bestFit="1" customWidth="1"/>
    <col min="14" max="14" width="26" bestFit="1" customWidth="1"/>
    <col min="15" max="15" width="17.625" bestFit="1" customWidth="1"/>
    <col min="16" max="16" width="23.5" bestFit="1" customWidth="1"/>
    <col min="17" max="17" width="19.25" bestFit="1" customWidth="1"/>
    <col min="18" max="18" width="23.125" bestFit="1" customWidth="1"/>
    <col min="19" max="19" width="29" bestFit="1" customWidth="1"/>
    <col min="20" max="20" width="23.125" bestFit="1" customWidth="1"/>
    <col min="21" max="21" width="29" bestFit="1" customWidth="1"/>
    <col min="22" max="22" width="23.125" bestFit="1" customWidth="1"/>
    <col min="23" max="23" width="29" bestFit="1" customWidth="1"/>
    <col min="24" max="24" width="23.125" bestFit="1" customWidth="1"/>
    <col min="25" max="25" width="29" bestFit="1" customWidth="1"/>
    <col min="26" max="26" width="23.125" bestFit="1" customWidth="1"/>
    <col min="27" max="27" width="29" bestFit="1" customWidth="1"/>
    <col min="28" max="28" width="23.125" bestFit="1" customWidth="1"/>
    <col min="29" max="29" width="29" bestFit="1" customWidth="1"/>
    <col min="30" max="30" width="23.125" bestFit="1" customWidth="1"/>
    <col min="31" max="31" width="29" bestFit="1" customWidth="1"/>
    <col min="32" max="32" width="23.125" bestFit="1" customWidth="1"/>
    <col min="33" max="33" width="29" bestFit="1" customWidth="1"/>
    <col min="34" max="34" width="30.625" bestFit="1" customWidth="1"/>
    <col min="35" max="35" width="36.5" bestFit="1" customWidth="1"/>
  </cols>
  <sheetData>
    <row r="9" spans="1:17" x14ac:dyDescent="0.15">
      <c r="A9" s="38" t="s">
        <v>686</v>
      </c>
      <c r="B9" t="s">
        <v>687</v>
      </c>
      <c r="G9" s="38" t="s">
        <v>686</v>
      </c>
      <c r="H9" t="s">
        <v>687</v>
      </c>
      <c r="M9" s="38" t="s">
        <v>686</v>
      </c>
      <c r="N9" t="s">
        <v>683</v>
      </c>
    </row>
    <row r="10" spans="1:17" x14ac:dyDescent="0.15">
      <c r="A10" s="38" t="s">
        <v>173</v>
      </c>
      <c r="B10" t="s">
        <v>146</v>
      </c>
      <c r="G10" s="38" t="s">
        <v>173</v>
      </c>
      <c r="H10" t="s">
        <v>146</v>
      </c>
      <c r="M10" s="38" t="s">
        <v>173</v>
      </c>
      <c r="N10" t="s">
        <v>146</v>
      </c>
    </row>
    <row r="11" spans="1:17" x14ac:dyDescent="0.15">
      <c r="A11" s="38" t="s">
        <v>174</v>
      </c>
      <c r="B11" s="81">
        <v>44661</v>
      </c>
      <c r="G11" s="38" t="s">
        <v>174</v>
      </c>
      <c r="H11" s="81">
        <v>44661</v>
      </c>
      <c r="M11" s="38" t="s">
        <v>174</v>
      </c>
      <c r="N11" s="81">
        <v>44661</v>
      </c>
    </row>
    <row r="13" spans="1:17" x14ac:dyDescent="0.15">
      <c r="B13" s="38" t="s">
        <v>175</v>
      </c>
      <c r="H13" s="38" t="s">
        <v>175</v>
      </c>
      <c r="N13" s="38" t="s">
        <v>175</v>
      </c>
    </row>
    <row r="14" spans="1:17" x14ac:dyDescent="0.15">
      <c r="A14" s="38" t="s">
        <v>176</v>
      </c>
      <c r="B14" s="30" t="s">
        <v>177</v>
      </c>
      <c r="C14" t="s">
        <v>178</v>
      </c>
      <c r="D14" t="s">
        <v>179</v>
      </c>
      <c r="E14" t="s">
        <v>180</v>
      </c>
      <c r="G14" s="38" t="s">
        <v>176</v>
      </c>
      <c r="H14" s="30" t="s">
        <v>177</v>
      </c>
      <c r="I14" t="s">
        <v>178</v>
      </c>
      <c r="J14" t="s">
        <v>179</v>
      </c>
      <c r="K14" t="s">
        <v>180</v>
      </c>
      <c r="M14" s="38" t="s">
        <v>176</v>
      </c>
      <c r="N14" s="30" t="s">
        <v>177</v>
      </c>
      <c r="O14" t="s">
        <v>178</v>
      </c>
      <c r="P14" t="s">
        <v>179</v>
      </c>
      <c r="Q14" t="s">
        <v>180</v>
      </c>
    </row>
    <row r="15" spans="1:17" x14ac:dyDescent="0.15">
      <c r="A15" s="31" t="s">
        <v>117</v>
      </c>
      <c r="B15" s="30">
        <v>1560448</v>
      </c>
      <c r="C15" s="15">
        <v>0.46233948315211965</v>
      </c>
      <c r="D15" s="32">
        <v>195638</v>
      </c>
      <c r="E15" s="33">
        <v>0.14334449483810932</v>
      </c>
      <c r="G15" s="31" t="s">
        <v>117</v>
      </c>
      <c r="H15" s="30">
        <v>2006834</v>
      </c>
      <c r="I15" s="15">
        <v>0.3673343036969503</v>
      </c>
      <c r="J15" s="32">
        <v>273593</v>
      </c>
      <c r="K15" s="33">
        <v>0.15785052396060328</v>
      </c>
      <c r="M15" s="31" t="s">
        <v>117</v>
      </c>
      <c r="N15" s="30">
        <v>919654.6</v>
      </c>
      <c r="O15" s="15">
        <v>0.64964659726824148</v>
      </c>
      <c r="P15" s="32">
        <v>169237</v>
      </c>
      <c r="Q15" s="33">
        <v>0.22552376170281721</v>
      </c>
    </row>
    <row r="16" spans="1:17" x14ac:dyDescent="0.15">
      <c r="A16" s="34" t="s">
        <v>116</v>
      </c>
      <c r="B16" s="30">
        <v>1511369</v>
      </c>
      <c r="C16" s="15">
        <v>0.4477980440951162</v>
      </c>
      <c r="D16" s="32">
        <v>200188</v>
      </c>
      <c r="E16" s="33">
        <v>0.15267762421816666</v>
      </c>
      <c r="G16" s="34" t="s">
        <v>116</v>
      </c>
      <c r="H16" s="30">
        <v>915018</v>
      </c>
      <c r="I16" s="15">
        <v>0.16748644875469326</v>
      </c>
      <c r="J16" s="32">
        <v>48463</v>
      </c>
      <c r="K16" s="33">
        <v>5.5926052010547511E-2</v>
      </c>
      <c r="M16" s="34" t="s">
        <v>116</v>
      </c>
      <c r="N16" s="30">
        <v>919654.6</v>
      </c>
      <c r="O16" s="15">
        <v>0.64964659726824148</v>
      </c>
      <c r="P16" s="32">
        <v>169237</v>
      </c>
      <c r="Q16" s="33">
        <v>0.22552376170281721</v>
      </c>
    </row>
    <row r="17" spans="1:17" x14ac:dyDescent="0.15">
      <c r="A17" s="34" t="s">
        <v>181</v>
      </c>
      <c r="B17" s="30">
        <v>49079</v>
      </c>
      <c r="C17" s="15">
        <v>1.4541439057003424E-2</v>
      </c>
      <c r="D17" s="32">
        <v>-4550</v>
      </c>
      <c r="E17" s="33">
        <v>-8.4842156296033866E-2</v>
      </c>
      <c r="G17" s="34" t="s">
        <v>181</v>
      </c>
      <c r="H17" s="30">
        <v>1091816</v>
      </c>
      <c r="I17" s="15">
        <v>0.19984785494225707</v>
      </c>
      <c r="J17" s="32">
        <v>225130</v>
      </c>
      <c r="K17" s="33">
        <v>0.25975958997837739</v>
      </c>
      <c r="M17" s="31" t="s">
        <v>182</v>
      </c>
      <c r="N17" s="30">
        <v>444028.3</v>
      </c>
      <c r="O17" s="15">
        <v>0.31366284057710569</v>
      </c>
      <c r="P17" s="32">
        <v>1380</v>
      </c>
      <c r="Q17" s="33">
        <v>3.1175992317151111E-3</v>
      </c>
    </row>
    <row r="18" spans="1:17" x14ac:dyDescent="0.15">
      <c r="A18" s="31" t="s">
        <v>182</v>
      </c>
      <c r="B18" s="30">
        <v>1588183</v>
      </c>
      <c r="C18" s="15">
        <v>0.47055698579573485</v>
      </c>
      <c r="D18" s="32">
        <v>2307</v>
      </c>
      <c r="E18" s="33">
        <v>1.454716509991954E-3</v>
      </c>
      <c r="G18" s="31" t="s">
        <v>182</v>
      </c>
      <c r="H18" s="30">
        <v>3407522.0218000002</v>
      </c>
      <c r="I18" s="15">
        <v>0.62371861808696061</v>
      </c>
      <c r="J18" s="32"/>
      <c r="K18" s="33">
        <v>0</v>
      </c>
      <c r="M18" s="34" t="s">
        <v>183</v>
      </c>
      <c r="N18" s="30">
        <v>320284</v>
      </c>
      <c r="O18" s="15">
        <v>0.22624951885138339</v>
      </c>
      <c r="P18" s="32"/>
      <c r="Q18" s="33">
        <v>0</v>
      </c>
    </row>
    <row r="19" spans="1:17" x14ac:dyDescent="0.15">
      <c r="A19" s="34" t="s">
        <v>183</v>
      </c>
      <c r="B19" s="30">
        <v>1530748</v>
      </c>
      <c r="C19" s="15">
        <v>0.45353977777929211</v>
      </c>
      <c r="D19" s="32"/>
      <c r="E19" s="33">
        <v>0</v>
      </c>
      <c r="G19" s="34" t="s">
        <v>183</v>
      </c>
      <c r="H19" s="30">
        <v>3407522.0218000002</v>
      </c>
      <c r="I19" s="15">
        <v>0.62371861808696061</v>
      </c>
      <c r="J19" s="32"/>
      <c r="K19" s="33">
        <v>0</v>
      </c>
      <c r="M19" s="34" t="s">
        <v>503</v>
      </c>
      <c r="N19" s="30">
        <v>123744.3</v>
      </c>
      <c r="O19" s="15">
        <v>8.7413321725722304E-2</v>
      </c>
      <c r="P19" s="32">
        <v>1380</v>
      </c>
      <c r="Q19" s="33">
        <v>1.1277799162010488E-2</v>
      </c>
    </row>
    <row r="20" spans="1:17" x14ac:dyDescent="0.15">
      <c r="A20" s="34" t="s">
        <v>503</v>
      </c>
      <c r="B20" s="30">
        <v>57435</v>
      </c>
      <c r="C20" s="15">
        <v>1.7017208016442707E-2</v>
      </c>
      <c r="D20" s="32">
        <v>2307</v>
      </c>
      <c r="E20" s="33">
        <v>4.1848062690465822E-2</v>
      </c>
      <c r="G20" s="31" t="s">
        <v>184</v>
      </c>
      <c r="H20" s="30">
        <v>48880</v>
      </c>
      <c r="I20" s="15">
        <v>8.94707821608909E-3</v>
      </c>
      <c r="J20" s="32">
        <v>650</v>
      </c>
      <c r="K20" s="33">
        <v>1.3477088948787063E-2</v>
      </c>
      <c r="M20" s="31" t="s">
        <v>184</v>
      </c>
      <c r="N20" s="30">
        <v>51940</v>
      </c>
      <c r="O20" s="15">
        <v>3.6690562154652911E-2</v>
      </c>
      <c r="P20" s="32">
        <v>7882</v>
      </c>
      <c r="Q20" s="33">
        <v>0.17890054019701304</v>
      </c>
    </row>
    <row r="21" spans="1:17" x14ac:dyDescent="0.15">
      <c r="A21" s="31" t="s">
        <v>184</v>
      </c>
      <c r="B21" s="30">
        <v>226482</v>
      </c>
      <c r="C21" s="15">
        <v>6.7103531052145518E-2</v>
      </c>
      <c r="D21" s="32">
        <v>8162</v>
      </c>
      <c r="E21" s="33">
        <v>3.7385489190179554E-2</v>
      </c>
      <c r="G21" s="34" t="s">
        <v>185</v>
      </c>
      <c r="H21" s="30">
        <v>48880</v>
      </c>
      <c r="I21" s="15">
        <v>8.94707821608909E-3</v>
      </c>
      <c r="J21" s="32">
        <v>650</v>
      </c>
      <c r="K21" s="33">
        <v>1.3477088948787063E-2</v>
      </c>
      <c r="M21" s="34" t="s">
        <v>185</v>
      </c>
      <c r="N21" s="30">
        <v>51940</v>
      </c>
      <c r="O21" s="15">
        <v>3.6690562154652911E-2</v>
      </c>
      <c r="P21" s="32">
        <v>7882</v>
      </c>
      <c r="Q21" s="33">
        <v>0.17890054019701304</v>
      </c>
    </row>
    <row r="22" spans="1:17" x14ac:dyDescent="0.15">
      <c r="A22" s="34" t="s">
        <v>185</v>
      </c>
      <c r="B22" s="30">
        <v>226482</v>
      </c>
      <c r="C22" s="15">
        <v>6.7103531052145518E-2</v>
      </c>
      <c r="D22" s="32">
        <v>8162</v>
      </c>
      <c r="E22" s="33">
        <v>3.7385489190179554E-2</v>
      </c>
      <c r="G22" s="31" t="s">
        <v>186</v>
      </c>
      <c r="H22" s="30">
        <v>5463236.0218000002</v>
      </c>
      <c r="I22" s="15">
        <v>1</v>
      </c>
      <c r="J22" s="32">
        <v>274243</v>
      </c>
      <c r="K22" s="33">
        <v>5.2850909386050464E-2</v>
      </c>
      <c r="M22" s="31" t="s">
        <v>186</v>
      </c>
      <c r="N22" s="30">
        <v>1415622.9</v>
      </c>
      <c r="O22" s="15">
        <v>1</v>
      </c>
      <c r="P22" s="32">
        <v>178499</v>
      </c>
      <c r="Q22" s="33">
        <v>0.14428546728423888</v>
      </c>
    </row>
    <row r="23" spans="1:17" x14ac:dyDescent="0.15">
      <c r="A23" s="31" t="s">
        <v>186</v>
      </c>
      <c r="B23" s="30">
        <v>3375113</v>
      </c>
      <c r="C23" s="15">
        <v>1</v>
      </c>
      <c r="D23" s="32">
        <v>206107</v>
      </c>
      <c r="E23" s="33">
        <v>6.5038374809009508E-2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A4A6F-0DCA-4401-A112-AB62B3942361}">
  <sheetPr>
    <tabColor theme="9" tint="0.39997558519241921"/>
    <pageSetUpPr fitToPage="1"/>
  </sheetPr>
  <dimension ref="A10:E38"/>
  <sheetViews>
    <sheetView topLeftCell="A7" zoomScale="85" zoomScaleNormal="85" workbookViewId="0">
      <selection activeCell="H44" sqref="H44"/>
    </sheetView>
  </sheetViews>
  <sheetFormatPr defaultRowHeight="13.5" x14ac:dyDescent="0.15"/>
  <cols>
    <col min="1" max="1" width="27.375" bestFit="1" customWidth="1"/>
    <col min="2" max="2" width="23.125" bestFit="1" customWidth="1"/>
    <col min="3" max="3" width="15.625" bestFit="1" customWidth="1"/>
    <col min="4" max="4" width="20.875" bestFit="1" customWidth="1"/>
    <col min="5" max="5" width="17.125" bestFit="1" customWidth="1"/>
    <col min="6" max="6" width="29" customWidth="1"/>
    <col min="7" max="7" width="23.125" bestFit="1" customWidth="1"/>
    <col min="8" max="8" width="29" bestFit="1" customWidth="1"/>
    <col min="9" max="9" width="23.125" bestFit="1" customWidth="1"/>
    <col min="10" max="10" width="29" bestFit="1" customWidth="1"/>
    <col min="11" max="11" width="23.125" bestFit="1" customWidth="1"/>
    <col min="12" max="12" width="29" bestFit="1" customWidth="1"/>
    <col min="13" max="13" width="23.125" bestFit="1" customWidth="1"/>
    <col min="14" max="14" width="29" bestFit="1" customWidth="1"/>
    <col min="15" max="15" width="23.125" bestFit="1" customWidth="1"/>
    <col min="16" max="16" width="29" bestFit="1" customWidth="1"/>
    <col min="17" max="17" width="23.125" bestFit="1" customWidth="1"/>
    <col min="18" max="18" width="29" bestFit="1" customWidth="1"/>
    <col min="19" max="19" width="23.125" bestFit="1" customWidth="1"/>
    <col min="20" max="20" width="29" bestFit="1" customWidth="1"/>
    <col min="21" max="21" width="23.125" bestFit="1" customWidth="1"/>
    <col min="22" max="22" width="29" bestFit="1" customWidth="1"/>
    <col min="23" max="23" width="30.625" bestFit="1" customWidth="1"/>
    <col min="24" max="24" width="36.5" bestFit="1" customWidth="1"/>
  </cols>
  <sheetData>
    <row r="10" spans="1:5" x14ac:dyDescent="0.15">
      <c r="A10" s="38" t="s">
        <v>173</v>
      </c>
      <c r="B10" t="s">
        <v>146</v>
      </c>
    </row>
    <row r="11" spans="1:5" x14ac:dyDescent="0.15">
      <c r="A11" s="38" t="s">
        <v>174</v>
      </c>
      <c r="B11" s="81">
        <v>44661</v>
      </c>
    </row>
    <row r="13" spans="1:5" x14ac:dyDescent="0.15">
      <c r="B13" s="38" t="s">
        <v>175</v>
      </c>
    </row>
    <row r="14" spans="1:5" x14ac:dyDescent="0.15">
      <c r="A14" s="38" t="s">
        <v>176</v>
      </c>
      <c r="B14" s="30" t="s">
        <v>177</v>
      </c>
      <c r="C14" t="s">
        <v>178</v>
      </c>
      <c r="D14" t="s">
        <v>179</v>
      </c>
      <c r="E14" t="s">
        <v>180</v>
      </c>
    </row>
    <row r="15" spans="1:5" x14ac:dyDescent="0.15">
      <c r="A15" s="31" t="s">
        <v>117</v>
      </c>
      <c r="B15" s="30">
        <v>4486936.5999999996</v>
      </c>
      <c r="C15" s="15">
        <v>0.43758034781241684</v>
      </c>
      <c r="D15" s="32">
        <v>638468</v>
      </c>
      <c r="E15" s="33">
        <v>0.16590183430365005</v>
      </c>
    </row>
    <row r="16" spans="1:5" x14ac:dyDescent="0.15">
      <c r="A16" s="34" t="s">
        <v>116</v>
      </c>
      <c r="B16" s="30">
        <v>3346041.6</v>
      </c>
      <c r="C16" s="15">
        <v>0.32631663374134057</v>
      </c>
      <c r="D16" s="32">
        <v>417888</v>
      </c>
      <c r="E16" s="33">
        <v>0.14271382484853254</v>
      </c>
    </row>
    <row r="17" spans="1:5" x14ac:dyDescent="0.15">
      <c r="A17" s="178" t="s">
        <v>682</v>
      </c>
      <c r="B17" s="30">
        <v>915018</v>
      </c>
      <c r="C17" s="15">
        <v>8.9235469628570652E-2</v>
      </c>
      <c r="D17" s="32">
        <v>48463</v>
      </c>
      <c r="E17" s="33">
        <v>5.5926052010547511E-2</v>
      </c>
    </row>
    <row r="18" spans="1:5" x14ac:dyDescent="0.15">
      <c r="A18" s="178" t="s">
        <v>633</v>
      </c>
      <c r="B18" s="30">
        <v>1511369</v>
      </c>
      <c r="C18" s="15">
        <v>0.14739351848495133</v>
      </c>
      <c r="D18" s="32">
        <v>200188</v>
      </c>
      <c r="E18" s="33">
        <v>0.15267762421816666</v>
      </c>
    </row>
    <row r="19" spans="1:5" x14ac:dyDescent="0.15">
      <c r="A19" s="178" t="s">
        <v>683</v>
      </c>
      <c r="B19" s="30">
        <v>919654.6</v>
      </c>
      <c r="C19" s="15">
        <v>8.9687645627818557E-2</v>
      </c>
      <c r="D19" s="32">
        <v>169237</v>
      </c>
      <c r="E19" s="33">
        <v>0.22552376170281721</v>
      </c>
    </row>
    <row r="20" spans="1:5" x14ac:dyDescent="0.15">
      <c r="A20" s="34" t="s">
        <v>181</v>
      </c>
      <c r="B20" s="30">
        <v>1140895</v>
      </c>
      <c r="C20" s="15">
        <v>0.11126371407107633</v>
      </c>
      <c r="D20" s="32">
        <v>220580</v>
      </c>
      <c r="E20" s="33">
        <v>0.23967880562633445</v>
      </c>
    </row>
    <row r="21" spans="1:5" x14ac:dyDescent="0.15">
      <c r="A21" s="178" t="s">
        <v>682</v>
      </c>
      <c r="B21" s="30">
        <v>1091816</v>
      </c>
      <c r="C21" s="15">
        <v>0.1064773736778812</v>
      </c>
      <c r="D21" s="32">
        <v>225130</v>
      </c>
      <c r="E21" s="33">
        <v>0.25975958997837739</v>
      </c>
    </row>
    <row r="22" spans="1:5" x14ac:dyDescent="0.15">
      <c r="A22" s="178" t="s">
        <v>633</v>
      </c>
      <c r="B22" s="30">
        <v>49079</v>
      </c>
      <c r="C22" s="15">
        <v>4.7863403931951275E-3</v>
      </c>
      <c r="D22" s="32">
        <v>-4550</v>
      </c>
      <c r="E22" s="33">
        <v>-8.4842156296033866E-2</v>
      </c>
    </row>
    <row r="23" spans="1:5" x14ac:dyDescent="0.15">
      <c r="A23" s="31" t="s">
        <v>182</v>
      </c>
      <c r="B23" s="30">
        <v>5439733.3218</v>
      </c>
      <c r="C23" s="15">
        <v>0.53050011871351999</v>
      </c>
      <c r="D23" s="32">
        <v>3687</v>
      </c>
      <c r="E23" s="33">
        <v>6.7825029106432437E-4</v>
      </c>
    </row>
    <row r="24" spans="1:5" x14ac:dyDescent="0.15">
      <c r="A24" s="34" t="s">
        <v>183</v>
      </c>
      <c r="B24" s="30">
        <v>5258554.0218000002</v>
      </c>
      <c r="C24" s="15">
        <v>0.51283093633407428</v>
      </c>
      <c r="D24" s="32"/>
      <c r="E24" s="33">
        <v>0</v>
      </c>
    </row>
    <row r="25" spans="1:5" x14ac:dyDescent="0.15">
      <c r="A25" s="178" t="s">
        <v>682</v>
      </c>
      <c r="B25" s="30">
        <v>1832434.0218</v>
      </c>
      <c r="C25" s="15">
        <v>0.17870480198060965</v>
      </c>
      <c r="D25" s="32"/>
      <c r="E25" s="33">
        <v>0</v>
      </c>
    </row>
    <row r="26" spans="1:5" x14ac:dyDescent="0.15">
      <c r="A26" s="178" t="s">
        <v>633</v>
      </c>
      <c r="B26" s="30">
        <v>888880</v>
      </c>
      <c r="C26" s="15">
        <v>8.6686408620861966E-2</v>
      </c>
      <c r="D26" s="32"/>
      <c r="E26" s="33">
        <v>0</v>
      </c>
    </row>
    <row r="27" spans="1:5" x14ac:dyDescent="0.15">
      <c r="A27" s="178" t="s">
        <v>683</v>
      </c>
      <c r="B27" s="30">
        <v>320284</v>
      </c>
      <c r="C27" s="15">
        <v>3.1235115762222296E-2</v>
      </c>
      <c r="D27" s="32"/>
      <c r="E27" s="33">
        <v>0</v>
      </c>
    </row>
    <row r="28" spans="1:5" x14ac:dyDescent="0.15">
      <c r="A28" s="178" t="s">
        <v>684</v>
      </c>
      <c r="B28" s="30">
        <v>1575088</v>
      </c>
      <c r="C28" s="15">
        <v>0.15360759830552634</v>
      </c>
      <c r="D28" s="32"/>
      <c r="E28" s="33">
        <v>0</v>
      </c>
    </row>
    <row r="29" spans="1:5" x14ac:dyDescent="0.15">
      <c r="A29" s="178" t="s">
        <v>685</v>
      </c>
      <c r="B29" s="30">
        <v>641868</v>
      </c>
      <c r="C29" s="15">
        <v>6.2597011664854013E-2</v>
      </c>
      <c r="D29" s="32"/>
      <c r="E29" s="33">
        <v>0</v>
      </c>
    </row>
    <row r="30" spans="1:5" x14ac:dyDescent="0.15">
      <c r="A30" s="34" t="s">
        <v>503</v>
      </c>
      <c r="B30" s="30">
        <v>181179.3</v>
      </c>
      <c r="C30" s="15">
        <v>1.7669182379445748E-2</v>
      </c>
      <c r="D30" s="32">
        <v>3687</v>
      </c>
      <c r="E30" s="33">
        <v>2.0772732112886026E-2</v>
      </c>
    </row>
    <row r="31" spans="1:5" x14ac:dyDescent="0.15">
      <c r="A31" s="178" t="s">
        <v>633</v>
      </c>
      <c r="B31" s="30">
        <v>57435</v>
      </c>
      <c r="C31" s="15">
        <v>5.601244126472873E-3</v>
      </c>
      <c r="D31" s="32">
        <v>2307</v>
      </c>
      <c r="E31" s="33">
        <v>4.1848062690465822E-2</v>
      </c>
    </row>
    <row r="32" spans="1:5" x14ac:dyDescent="0.15">
      <c r="A32" s="178" t="s">
        <v>683</v>
      </c>
      <c r="B32" s="30">
        <v>123744.3</v>
      </c>
      <c r="C32" s="15">
        <v>1.2067938252972876E-2</v>
      </c>
      <c r="D32" s="32">
        <v>1380</v>
      </c>
      <c r="E32" s="33">
        <v>1.1277799162010488E-2</v>
      </c>
    </row>
    <row r="33" spans="1:5" x14ac:dyDescent="0.15">
      <c r="A33" s="31" t="s">
        <v>184</v>
      </c>
      <c r="B33" s="30">
        <v>327302</v>
      </c>
      <c r="C33" s="15">
        <v>3.1919533474063275E-2</v>
      </c>
      <c r="D33" s="32">
        <v>16694</v>
      </c>
      <c r="E33" s="33">
        <v>5.3746200999330349E-2</v>
      </c>
    </row>
    <row r="34" spans="1:5" x14ac:dyDescent="0.15">
      <c r="A34" s="34" t="s">
        <v>185</v>
      </c>
      <c r="B34" s="30">
        <v>327302</v>
      </c>
      <c r="C34" s="15">
        <v>3.1919533474063275E-2</v>
      </c>
      <c r="D34" s="32">
        <v>16694</v>
      </c>
      <c r="E34" s="33">
        <v>5.3746200999330349E-2</v>
      </c>
    </row>
    <row r="35" spans="1:5" x14ac:dyDescent="0.15">
      <c r="A35" s="178" t="s">
        <v>682</v>
      </c>
      <c r="B35" s="30">
        <v>48880</v>
      </c>
      <c r="C35" s="15">
        <v>4.7669332793939933E-3</v>
      </c>
      <c r="D35" s="32">
        <v>650</v>
      </c>
      <c r="E35" s="33">
        <v>1.3477088948787063E-2</v>
      </c>
    </row>
    <row r="36" spans="1:5" x14ac:dyDescent="0.15">
      <c r="A36" s="178" t="s">
        <v>633</v>
      </c>
      <c r="B36" s="30">
        <v>226482</v>
      </c>
      <c r="C36" s="15">
        <v>2.2087245969388512E-2</v>
      </c>
      <c r="D36" s="32">
        <v>8162</v>
      </c>
      <c r="E36" s="33">
        <v>3.7385489190179554E-2</v>
      </c>
    </row>
    <row r="37" spans="1:5" x14ac:dyDescent="0.15">
      <c r="A37" s="178" t="s">
        <v>683</v>
      </c>
      <c r="B37" s="30">
        <v>51940</v>
      </c>
      <c r="C37" s="15">
        <v>5.0653542252807699E-3</v>
      </c>
      <c r="D37" s="32">
        <v>7882</v>
      </c>
      <c r="E37" s="33">
        <v>0.17890054019701304</v>
      </c>
    </row>
    <row r="38" spans="1:5" x14ac:dyDescent="0.15">
      <c r="A38" s="31" t="s">
        <v>186</v>
      </c>
      <c r="B38" s="30">
        <v>10253971.921799999</v>
      </c>
      <c r="C38" s="15">
        <v>1</v>
      </c>
      <c r="D38" s="32">
        <v>658849</v>
      </c>
      <c r="E38" s="33">
        <v>6.8664987970409777E-2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【図解】見える化・具体的手順（3社合体分）</vt:lpstr>
      <vt:lpstr>【B】コード表（自作）</vt:lpstr>
      <vt:lpstr>【C】データベース（自作）</vt:lpstr>
      <vt:lpstr>【D】見える化(3証券・合体分）</vt:lpstr>
      <vt:lpstr>【使用例-1】見える化(証券会社・毎）</vt:lpstr>
      <vt:lpstr>【使用例-2】見える化(アセット別・金融機関別）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coji</cp:lastModifiedBy>
  <cp:lastPrinted>2021-08-04T04:46:48Z</cp:lastPrinted>
  <dcterms:created xsi:type="dcterms:W3CDTF">2021-02-17T20:36:39Z</dcterms:created>
  <dcterms:modified xsi:type="dcterms:W3CDTF">2022-06-12T22:21:22Z</dcterms:modified>
</cp:coreProperties>
</file>