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●●持ち出し分●戻すこと\20211101 ▼ブログ用▼\202109 【資産運用】ブログ用\"/>
    </mc:Choice>
  </mc:AlternateContent>
  <xr:revisionPtr revIDLastSave="0" documentId="13_ncr:1_{B0DA95C8-7068-41CD-B632-C8E45D84BC99}" xr6:coauthVersionLast="47" xr6:coauthVersionMax="47" xr10:uidLastSave="{00000000-0000-0000-0000-000000000000}"/>
  <bookViews>
    <workbookView xWindow="-120" yWindow="-120" windowWidth="29040" windowHeight="16440" tabRatio="915" activeTab="2" xr2:uid="{912AC4F0-3582-4A44-888B-80C301088133}"/>
  </bookViews>
  <sheets>
    <sheet name="【B】コード表（自作）" sheetId="11" r:id="rId1"/>
    <sheet name="【C】データベース・SBI・親子3人分（自作）" sheetId="6" r:id="rId2"/>
    <sheet name="【D】為替リスクの見える化" sheetId="14" r:id="rId3"/>
    <sheet name="Sheet1" sheetId="1" r:id="rId4"/>
  </sheets>
  <definedNames>
    <definedName name="_xlnm._FilterDatabase" localSheetId="0">#REF!</definedName>
    <definedName name="_xlnm._FilterDatabase" localSheetId="1" hidden="1">'【C】データベース・SBI・親子3人分（自作）'!$A$1:$BA$222</definedName>
    <definedName name="_xlnm._FilterDatabase" localSheetId="2" hidden="1">【D】為替リスクの見える化!$D$126:$I$126</definedName>
    <definedName name="_xlnm._FilterDatabase">#REF!</definedName>
    <definedName name="_xlnm.Criteria" localSheetId="1">'【C】データベース・SBI・親子3人分（自作）'!#REF!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221" i="6" l="1"/>
  <c r="BA220" i="6"/>
  <c r="BA219" i="6"/>
  <c r="BA218" i="6"/>
  <c r="BA217" i="6"/>
  <c r="BA216" i="6"/>
  <c r="BA215" i="6"/>
  <c r="BA213" i="6"/>
  <c r="BA212" i="6"/>
  <c r="BA211" i="6"/>
  <c r="BA210" i="6"/>
  <c r="BA209" i="6"/>
  <c r="BA208" i="6"/>
  <c r="BA207" i="6"/>
  <c r="BA206" i="6"/>
  <c r="BA205" i="6"/>
  <c r="BA204" i="6"/>
  <c r="BA203" i="6"/>
  <c r="BA202" i="6"/>
  <c r="BA201" i="6"/>
  <c r="BA200" i="6"/>
  <c r="BA199" i="6"/>
  <c r="BA198" i="6"/>
  <c r="BA197" i="6"/>
  <c r="BA196" i="6"/>
  <c r="BA195" i="6"/>
  <c r="BA194" i="6"/>
  <c r="BA193" i="6"/>
  <c r="BA192" i="6"/>
  <c r="BA191" i="6"/>
  <c r="BA190" i="6"/>
  <c r="BA189" i="6"/>
  <c r="BA188" i="6"/>
  <c r="BA187" i="6"/>
  <c r="BA186" i="6"/>
  <c r="BA185" i="6"/>
  <c r="BA184" i="6"/>
  <c r="BA183" i="6"/>
  <c r="BA182" i="6"/>
  <c r="BA181" i="6"/>
  <c r="BA180" i="6"/>
  <c r="BA179" i="6"/>
  <c r="BA178" i="6"/>
  <c r="BA177" i="6"/>
  <c r="BA176" i="6"/>
  <c r="BA175" i="6"/>
  <c r="BA174" i="6"/>
  <c r="BA173" i="6"/>
  <c r="BA172" i="6"/>
  <c r="BA171" i="6"/>
  <c r="BA170" i="6"/>
  <c r="BA169" i="6"/>
  <c r="BA168" i="6"/>
  <c r="BA167" i="6"/>
  <c r="BA166" i="6"/>
  <c r="BA165" i="6"/>
  <c r="BA164" i="6"/>
  <c r="BA163" i="6"/>
  <c r="BA162" i="6"/>
  <c r="BA161" i="6"/>
  <c r="BA160" i="6"/>
  <c r="BA159" i="6"/>
  <c r="BA158" i="6"/>
  <c r="BA157" i="6"/>
  <c r="BA156" i="6"/>
  <c r="BA155" i="6"/>
  <c r="BA154" i="6"/>
  <c r="BA153" i="6"/>
  <c r="BA152" i="6"/>
  <c r="BA151" i="6"/>
  <c r="BA150" i="6"/>
  <c r="BA149" i="6"/>
  <c r="BA148" i="6"/>
  <c r="BA147" i="6"/>
  <c r="BA146" i="6"/>
  <c r="BA145" i="6"/>
  <c r="BA144" i="6"/>
  <c r="BA143" i="6"/>
  <c r="BA142" i="6"/>
  <c r="BA141" i="6"/>
  <c r="BA140" i="6"/>
  <c r="BA139" i="6"/>
  <c r="BA138" i="6"/>
  <c r="BA137" i="6"/>
  <c r="BA136" i="6"/>
  <c r="BA135" i="6"/>
  <c r="BA134" i="6"/>
  <c r="BA133" i="6"/>
  <c r="BA132" i="6"/>
  <c r="BA131" i="6"/>
  <c r="BA130" i="6"/>
  <c r="BA129" i="6"/>
  <c r="BA128" i="6"/>
  <c r="BA127" i="6"/>
  <c r="BA126" i="6"/>
  <c r="BA124" i="6"/>
  <c r="BA123" i="6"/>
  <c r="BA122" i="6"/>
  <c r="BA120" i="6"/>
  <c r="BA119" i="6"/>
  <c r="BA118" i="6"/>
  <c r="BA117" i="6"/>
  <c r="BA116" i="6"/>
  <c r="BA115" i="6"/>
  <c r="BA113" i="6"/>
  <c r="BA112" i="6"/>
  <c r="BA111" i="6"/>
  <c r="BA110" i="6"/>
  <c r="BA109" i="6"/>
  <c r="BA108" i="6"/>
  <c r="BA107" i="6"/>
  <c r="BA106" i="6"/>
  <c r="BA105" i="6"/>
  <c r="BA104" i="6"/>
  <c r="BA103" i="6"/>
  <c r="BA102" i="6"/>
  <c r="BA101" i="6"/>
  <c r="BA100" i="6"/>
  <c r="BA99" i="6"/>
  <c r="BA98" i="6"/>
  <c r="BA97" i="6"/>
  <c r="BA96" i="6"/>
  <c r="BA95" i="6"/>
  <c r="BA94" i="6"/>
  <c r="BA93" i="6"/>
  <c r="BA92" i="6"/>
  <c r="BA91" i="6"/>
  <c r="BA90" i="6"/>
  <c r="BA89" i="6"/>
  <c r="BA88" i="6"/>
  <c r="BA87" i="6"/>
  <c r="BA86" i="6"/>
  <c r="BA85" i="6"/>
  <c r="BA84" i="6"/>
  <c r="BA83" i="6"/>
  <c r="BA82" i="6"/>
  <c r="BA81" i="6"/>
  <c r="BA80" i="6"/>
  <c r="BA79" i="6"/>
  <c r="BA78" i="6"/>
  <c r="BA77" i="6"/>
  <c r="BA76" i="6"/>
  <c r="BA75" i="6"/>
  <c r="BA74" i="6"/>
  <c r="BA73" i="6"/>
  <c r="BA72" i="6"/>
  <c r="BA71" i="6"/>
  <c r="BA70" i="6"/>
  <c r="BA69" i="6"/>
  <c r="BA68" i="6"/>
  <c r="BA67" i="6"/>
  <c r="BA66" i="6"/>
  <c r="BA65" i="6"/>
  <c r="BA64" i="6"/>
  <c r="BA63" i="6"/>
  <c r="BA62" i="6"/>
  <c r="BA61" i="6"/>
  <c r="BA60" i="6"/>
  <c r="BA59" i="6"/>
  <c r="BA58" i="6"/>
  <c r="BA57" i="6"/>
  <c r="BA56" i="6"/>
  <c r="BA55" i="6"/>
  <c r="BA54" i="6"/>
  <c r="BA53" i="6"/>
  <c r="BA52" i="6"/>
  <c r="BA51" i="6"/>
  <c r="BA50" i="6"/>
  <c r="BA49" i="6"/>
  <c r="BA48" i="6"/>
  <c r="BA47" i="6"/>
  <c r="BA46" i="6"/>
  <c r="BA45" i="6"/>
  <c r="BA44" i="6"/>
  <c r="BA43" i="6"/>
  <c r="BA42" i="6"/>
  <c r="BA41" i="6"/>
  <c r="BA40" i="6"/>
  <c r="BA39" i="6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4" i="6"/>
  <c r="BA23" i="6"/>
  <c r="BA22" i="6"/>
  <c r="BA21" i="6"/>
  <c r="BA20" i="6"/>
  <c r="BA19" i="6"/>
  <c r="BA18" i="6"/>
  <c r="BA17" i="6"/>
  <c r="BA16" i="6"/>
  <c r="BA15" i="6"/>
  <c r="BA14" i="6"/>
  <c r="BA12" i="6"/>
  <c r="BA11" i="6"/>
  <c r="BA10" i="6"/>
  <c r="BA8" i="6"/>
  <c r="BA7" i="6"/>
  <c r="BA6" i="6"/>
  <c r="BA5" i="6"/>
  <c r="BA4" i="6"/>
  <c r="BA3" i="6"/>
  <c r="AZ216" i="6"/>
  <c r="AZ215" i="6"/>
  <c r="AZ124" i="6"/>
  <c r="AZ123" i="6"/>
  <c r="AZ122" i="6"/>
  <c r="AZ120" i="6"/>
  <c r="AZ119" i="6"/>
  <c r="AZ118" i="6"/>
  <c r="AZ117" i="6"/>
  <c r="AZ116" i="6"/>
  <c r="AZ115" i="6"/>
  <c r="AZ12" i="6"/>
  <c r="AZ11" i="6"/>
  <c r="AZ10" i="6"/>
  <c r="AZ8" i="6"/>
  <c r="AZ7" i="6"/>
  <c r="AZ6" i="6"/>
  <c r="AZ5" i="6"/>
  <c r="AZ4" i="6"/>
  <c r="AZ3" i="6"/>
  <c r="AP124" i="6"/>
  <c r="AP123" i="6"/>
  <c r="AP11" i="6"/>
  <c r="L52" i="14"/>
  <c r="L53" i="14"/>
  <c r="L48" i="14"/>
  <c r="M47" i="14"/>
  <c r="L49" i="14"/>
  <c r="L50" i="14"/>
  <c r="M51" i="14"/>
  <c r="G140" i="14"/>
  <c r="G136" i="14"/>
  <c r="G132" i="14"/>
  <c r="G133" i="14"/>
  <c r="G139" i="14"/>
  <c r="G135" i="14"/>
  <c r="G131" i="14"/>
  <c r="G129" i="14"/>
  <c r="G138" i="14"/>
  <c r="G134" i="14"/>
  <c r="G130" i="14"/>
  <c r="G137" i="14"/>
  <c r="G128" i="14"/>
  <c r="G127" i="14"/>
  <c r="F127" i="14"/>
  <c r="F128" i="14" s="1"/>
  <c r="L90" i="14"/>
  <c r="L89" i="14"/>
  <c r="M88" i="14"/>
  <c r="L87" i="14"/>
  <c r="L86" i="14"/>
  <c r="L85" i="14"/>
  <c r="M84" i="14"/>
  <c r="M94" i="14" l="1"/>
  <c r="L94" i="14"/>
  <c r="L57" i="14"/>
  <c r="E127" i="14"/>
  <c r="M57" i="14"/>
  <c r="N94" i="14" l="1"/>
  <c r="N57" i="14"/>
  <c r="H128" i="14"/>
  <c r="F129" i="14"/>
  <c r="I128" i="14"/>
  <c r="H127" i="14" l="1"/>
  <c r="H129" i="14"/>
  <c r="F130" i="14"/>
  <c r="J128" i="14"/>
  <c r="I127" i="14"/>
  <c r="I129" i="14"/>
  <c r="H130" i="14" l="1"/>
  <c r="F131" i="14"/>
  <c r="J129" i="14"/>
  <c r="I130" i="14"/>
  <c r="H131" i="14" l="1"/>
  <c r="F132" i="14"/>
  <c r="J130" i="14"/>
  <c r="I131" i="14"/>
  <c r="H132" i="14" l="1"/>
  <c r="F133" i="14"/>
  <c r="J131" i="14"/>
  <c r="I132" i="14"/>
  <c r="H133" i="14" l="1"/>
  <c r="F134" i="14"/>
  <c r="AF50" i="6"/>
  <c r="AY216" i="6"/>
  <c r="AX216" i="6"/>
  <c r="AW216" i="6"/>
  <c r="AV216" i="6"/>
  <c r="AY215" i="6"/>
  <c r="AX215" i="6"/>
  <c r="AW215" i="6"/>
  <c r="AV215" i="6"/>
  <c r="AY124" i="6"/>
  <c r="AX124" i="6"/>
  <c r="AW124" i="6"/>
  <c r="AV124" i="6"/>
  <c r="AY123" i="6"/>
  <c r="AX123" i="6"/>
  <c r="AW123" i="6"/>
  <c r="AV123" i="6"/>
  <c r="AY122" i="6"/>
  <c r="AX122" i="6"/>
  <c r="AW122" i="6"/>
  <c r="AV122" i="6"/>
  <c r="AY120" i="6"/>
  <c r="AX120" i="6"/>
  <c r="AW120" i="6"/>
  <c r="AV120" i="6"/>
  <c r="AY119" i="6"/>
  <c r="AX119" i="6"/>
  <c r="AW119" i="6"/>
  <c r="AV119" i="6"/>
  <c r="AY118" i="6"/>
  <c r="AX118" i="6"/>
  <c r="AW118" i="6"/>
  <c r="AV118" i="6"/>
  <c r="AY117" i="6"/>
  <c r="AX117" i="6"/>
  <c r="AW117" i="6"/>
  <c r="AV117" i="6"/>
  <c r="AY116" i="6"/>
  <c r="AX116" i="6"/>
  <c r="AW116" i="6"/>
  <c r="AV116" i="6"/>
  <c r="AY115" i="6"/>
  <c r="AX115" i="6"/>
  <c r="AW115" i="6"/>
  <c r="AV115" i="6"/>
  <c r="AY12" i="6"/>
  <c r="AX12" i="6"/>
  <c r="AW12" i="6"/>
  <c r="AV12" i="6"/>
  <c r="AY11" i="6"/>
  <c r="AX11" i="6"/>
  <c r="AW11" i="6"/>
  <c r="AV11" i="6"/>
  <c r="AY10" i="6"/>
  <c r="AX10" i="6"/>
  <c r="AW10" i="6"/>
  <c r="AV10" i="6"/>
  <c r="AY8" i="6"/>
  <c r="AX8" i="6"/>
  <c r="AW8" i="6"/>
  <c r="AV8" i="6"/>
  <c r="AY7" i="6"/>
  <c r="AX7" i="6"/>
  <c r="AW7" i="6"/>
  <c r="AV7" i="6"/>
  <c r="AY6" i="6"/>
  <c r="AX6" i="6"/>
  <c r="AW6" i="6"/>
  <c r="AV6" i="6"/>
  <c r="AY5" i="6"/>
  <c r="AX5" i="6"/>
  <c r="AW5" i="6"/>
  <c r="AV5" i="6"/>
  <c r="AY4" i="6"/>
  <c r="AX4" i="6"/>
  <c r="AW4" i="6"/>
  <c r="AV4" i="6"/>
  <c r="AY3" i="6"/>
  <c r="AX3" i="6"/>
  <c r="AW3" i="6"/>
  <c r="AV3" i="6"/>
  <c r="AD216" i="6"/>
  <c r="AD215" i="6"/>
  <c r="AD123" i="6"/>
  <c r="AD124" i="6"/>
  <c r="AD122" i="6"/>
  <c r="AD116" i="6"/>
  <c r="AD117" i="6"/>
  <c r="AD118" i="6"/>
  <c r="AD119" i="6"/>
  <c r="AD120" i="6"/>
  <c r="AD115" i="6"/>
  <c r="AD11" i="6"/>
  <c r="AD12" i="6"/>
  <c r="AD10" i="6"/>
  <c r="AD4" i="6"/>
  <c r="AD5" i="6"/>
  <c r="AD6" i="6"/>
  <c r="AD7" i="6"/>
  <c r="AD8" i="6"/>
  <c r="AD3" i="6"/>
  <c r="J132" i="14"/>
  <c r="I133" i="14"/>
  <c r="H134" i="14" l="1"/>
  <c r="F135" i="14"/>
  <c r="AR221" i="6"/>
  <c r="AP221" i="6"/>
  <c r="AJ221" i="6"/>
  <c r="AH221" i="6"/>
  <c r="AF221" i="6"/>
  <c r="G221" i="6"/>
  <c r="AC221" i="6" s="1"/>
  <c r="AZ221" i="6" s="1"/>
  <c r="AR220" i="6"/>
  <c r="AP220" i="6"/>
  <c r="AJ220" i="6"/>
  <c r="AH220" i="6"/>
  <c r="AF220" i="6"/>
  <c r="G220" i="6"/>
  <c r="AC220" i="6" s="1"/>
  <c r="AZ220" i="6" s="1"/>
  <c r="AR219" i="6"/>
  <c r="AP219" i="6"/>
  <c r="AJ219" i="6"/>
  <c r="AH219" i="6"/>
  <c r="AF219" i="6"/>
  <c r="G219" i="6"/>
  <c r="AC219" i="6" s="1"/>
  <c r="AZ219" i="6" s="1"/>
  <c r="AR218" i="6"/>
  <c r="AP218" i="6"/>
  <c r="AJ218" i="6"/>
  <c r="AH218" i="6"/>
  <c r="AF218" i="6"/>
  <c r="G218" i="6"/>
  <c r="AC218" i="6" s="1"/>
  <c r="AZ218" i="6" s="1"/>
  <c r="AR217" i="6"/>
  <c r="AP217" i="6"/>
  <c r="AJ217" i="6"/>
  <c r="AH217" i="6"/>
  <c r="AF217" i="6"/>
  <c r="G217" i="6"/>
  <c r="AC217" i="6" s="1"/>
  <c r="AZ217" i="6" s="1"/>
  <c r="J133" i="14"/>
  <c r="I134" i="14"/>
  <c r="AD217" i="6" l="1"/>
  <c r="AY217" i="6"/>
  <c r="AX217" i="6"/>
  <c r="AW217" i="6"/>
  <c r="AV217" i="6"/>
  <c r="AD218" i="6"/>
  <c r="AY218" i="6"/>
  <c r="AX218" i="6"/>
  <c r="AW218" i="6"/>
  <c r="AV218" i="6"/>
  <c r="AD219" i="6"/>
  <c r="AY219" i="6"/>
  <c r="AX219" i="6"/>
  <c r="AW219" i="6"/>
  <c r="AV219" i="6"/>
  <c r="AD220" i="6"/>
  <c r="AY220" i="6"/>
  <c r="AX220" i="6"/>
  <c r="AW220" i="6"/>
  <c r="AV220" i="6"/>
  <c r="AD221" i="6"/>
  <c r="AY221" i="6"/>
  <c r="AX221" i="6"/>
  <c r="AW221" i="6"/>
  <c r="AV221" i="6"/>
  <c r="AS221" i="6"/>
  <c r="H135" i="14"/>
  <c r="F136" i="14"/>
  <c r="AS217" i="6"/>
  <c r="AS220" i="6"/>
  <c r="AS218" i="6"/>
  <c r="AS219" i="6"/>
  <c r="J134" i="14"/>
  <c r="I135" i="14"/>
  <c r="H136" i="14" l="1"/>
  <c r="F139" i="14"/>
  <c r="F137" i="14"/>
  <c r="AS216" i="6"/>
  <c r="AP215" i="6"/>
  <c r="AS215" i="6" s="1"/>
  <c r="I136" i="14"/>
  <c r="J135" i="14"/>
  <c r="H137" i="14" l="1"/>
  <c r="H139" i="14"/>
  <c r="F138" i="14"/>
  <c r="F140" i="14"/>
  <c r="AR213" i="6"/>
  <c r="AP213" i="6"/>
  <c r="AJ213" i="6"/>
  <c r="AH213" i="6"/>
  <c r="AF213" i="6"/>
  <c r="G213" i="6"/>
  <c r="AC213" i="6" s="1"/>
  <c r="AZ213" i="6" s="1"/>
  <c r="AR212" i="6"/>
  <c r="AP212" i="6"/>
  <c r="AJ212" i="6"/>
  <c r="AH212" i="6"/>
  <c r="AF212" i="6"/>
  <c r="G212" i="6"/>
  <c r="AC212" i="6" s="1"/>
  <c r="AZ212" i="6" s="1"/>
  <c r="AR211" i="6"/>
  <c r="AP211" i="6"/>
  <c r="AJ211" i="6"/>
  <c r="AH211" i="6"/>
  <c r="AF211" i="6"/>
  <c r="G211" i="6"/>
  <c r="AC211" i="6" s="1"/>
  <c r="AZ211" i="6" s="1"/>
  <c r="AR210" i="6"/>
  <c r="AP210" i="6"/>
  <c r="AJ210" i="6"/>
  <c r="AH210" i="6"/>
  <c r="AF210" i="6"/>
  <c r="G210" i="6"/>
  <c r="AC210" i="6" s="1"/>
  <c r="AZ210" i="6" s="1"/>
  <c r="AR209" i="6"/>
  <c r="AP209" i="6"/>
  <c r="AJ209" i="6"/>
  <c r="AH209" i="6"/>
  <c r="AF209" i="6"/>
  <c r="G209" i="6"/>
  <c r="AC209" i="6" s="1"/>
  <c r="AZ209" i="6" s="1"/>
  <c r="AR208" i="6"/>
  <c r="AP208" i="6"/>
  <c r="AJ208" i="6"/>
  <c r="AH208" i="6"/>
  <c r="AF208" i="6"/>
  <c r="G208" i="6"/>
  <c r="AC208" i="6" s="1"/>
  <c r="AZ208" i="6" s="1"/>
  <c r="AR207" i="6"/>
  <c r="AP207" i="6"/>
  <c r="AJ207" i="6"/>
  <c r="AH207" i="6"/>
  <c r="AF207" i="6"/>
  <c r="G207" i="6"/>
  <c r="AC207" i="6" s="1"/>
  <c r="AZ207" i="6" s="1"/>
  <c r="AR206" i="6"/>
  <c r="AP206" i="6"/>
  <c r="AJ206" i="6"/>
  <c r="AH206" i="6"/>
  <c r="AF206" i="6"/>
  <c r="G206" i="6"/>
  <c r="AC206" i="6" s="1"/>
  <c r="AZ206" i="6" s="1"/>
  <c r="AR205" i="6"/>
  <c r="AP205" i="6"/>
  <c r="AJ205" i="6"/>
  <c r="AH205" i="6"/>
  <c r="AF205" i="6"/>
  <c r="G205" i="6"/>
  <c r="AC205" i="6" s="1"/>
  <c r="AZ205" i="6" s="1"/>
  <c r="AR204" i="6"/>
  <c r="AP204" i="6"/>
  <c r="AJ204" i="6"/>
  <c r="AH204" i="6"/>
  <c r="AF204" i="6"/>
  <c r="G204" i="6"/>
  <c r="AC204" i="6" s="1"/>
  <c r="AZ204" i="6" s="1"/>
  <c r="AR203" i="6"/>
  <c r="AP203" i="6"/>
  <c r="AJ203" i="6"/>
  <c r="AH203" i="6"/>
  <c r="AF203" i="6"/>
  <c r="G203" i="6"/>
  <c r="AC203" i="6" s="1"/>
  <c r="AZ203" i="6" s="1"/>
  <c r="AR202" i="6"/>
  <c r="AP202" i="6"/>
  <c r="AJ202" i="6"/>
  <c r="AH202" i="6"/>
  <c r="AF202" i="6"/>
  <c r="G202" i="6"/>
  <c r="AC202" i="6" s="1"/>
  <c r="AZ202" i="6" s="1"/>
  <c r="AR201" i="6"/>
  <c r="AP201" i="6"/>
  <c r="AJ201" i="6"/>
  <c r="AH201" i="6"/>
  <c r="AF201" i="6"/>
  <c r="G201" i="6"/>
  <c r="AC201" i="6" s="1"/>
  <c r="AZ201" i="6" s="1"/>
  <c r="AR200" i="6"/>
  <c r="AP200" i="6"/>
  <c r="AJ200" i="6"/>
  <c r="AH200" i="6"/>
  <c r="AF200" i="6"/>
  <c r="G200" i="6"/>
  <c r="AC200" i="6" s="1"/>
  <c r="AZ200" i="6" s="1"/>
  <c r="AR199" i="6"/>
  <c r="AP199" i="6"/>
  <c r="AJ199" i="6"/>
  <c r="AH199" i="6"/>
  <c r="AF199" i="6"/>
  <c r="G199" i="6"/>
  <c r="AC199" i="6" s="1"/>
  <c r="AZ199" i="6" s="1"/>
  <c r="AR198" i="6"/>
  <c r="AP198" i="6"/>
  <c r="AJ198" i="6"/>
  <c r="AH198" i="6"/>
  <c r="AF198" i="6"/>
  <c r="G198" i="6"/>
  <c r="AC198" i="6" s="1"/>
  <c r="AZ198" i="6" s="1"/>
  <c r="AR197" i="6"/>
  <c r="AP197" i="6"/>
  <c r="AJ197" i="6"/>
  <c r="AH197" i="6"/>
  <c r="AF197" i="6"/>
  <c r="G197" i="6"/>
  <c r="AC197" i="6" s="1"/>
  <c r="AZ197" i="6" s="1"/>
  <c r="AR196" i="6"/>
  <c r="AP196" i="6"/>
  <c r="AJ196" i="6"/>
  <c r="AH196" i="6"/>
  <c r="AF196" i="6"/>
  <c r="G196" i="6"/>
  <c r="AC196" i="6" s="1"/>
  <c r="AZ196" i="6" s="1"/>
  <c r="AR195" i="6"/>
  <c r="AP195" i="6"/>
  <c r="AJ195" i="6"/>
  <c r="AH195" i="6"/>
  <c r="AF195" i="6"/>
  <c r="G195" i="6"/>
  <c r="AC195" i="6" s="1"/>
  <c r="AZ195" i="6" s="1"/>
  <c r="AR194" i="6"/>
  <c r="AP194" i="6"/>
  <c r="AJ194" i="6"/>
  <c r="AH194" i="6"/>
  <c r="AF194" i="6"/>
  <c r="G194" i="6"/>
  <c r="AC194" i="6" s="1"/>
  <c r="AZ194" i="6" s="1"/>
  <c r="AR193" i="6"/>
  <c r="AP193" i="6"/>
  <c r="AJ193" i="6"/>
  <c r="AH193" i="6"/>
  <c r="AF193" i="6"/>
  <c r="G193" i="6"/>
  <c r="AC193" i="6" s="1"/>
  <c r="AZ193" i="6" s="1"/>
  <c r="AR192" i="6"/>
  <c r="AP192" i="6"/>
  <c r="AJ192" i="6"/>
  <c r="AH192" i="6"/>
  <c r="AF192" i="6"/>
  <c r="G192" i="6"/>
  <c r="AC192" i="6" s="1"/>
  <c r="AZ192" i="6" s="1"/>
  <c r="AR191" i="6"/>
  <c r="AP191" i="6"/>
  <c r="AJ191" i="6"/>
  <c r="AH191" i="6"/>
  <c r="AF191" i="6"/>
  <c r="G191" i="6"/>
  <c r="AC191" i="6" s="1"/>
  <c r="AZ191" i="6" s="1"/>
  <c r="AR190" i="6"/>
  <c r="AP190" i="6"/>
  <c r="AJ190" i="6"/>
  <c r="AH190" i="6"/>
  <c r="AF190" i="6"/>
  <c r="G190" i="6"/>
  <c r="AC190" i="6" s="1"/>
  <c r="AZ190" i="6" s="1"/>
  <c r="AR189" i="6"/>
  <c r="AP189" i="6"/>
  <c r="AJ189" i="6"/>
  <c r="AH189" i="6"/>
  <c r="AF189" i="6"/>
  <c r="G189" i="6"/>
  <c r="AC189" i="6" s="1"/>
  <c r="AZ189" i="6" s="1"/>
  <c r="AR188" i="6"/>
  <c r="AP188" i="6"/>
  <c r="AJ188" i="6"/>
  <c r="AH188" i="6"/>
  <c r="AF188" i="6"/>
  <c r="G188" i="6"/>
  <c r="AC188" i="6" s="1"/>
  <c r="AZ188" i="6" s="1"/>
  <c r="AR187" i="6"/>
  <c r="AP187" i="6"/>
  <c r="AJ187" i="6"/>
  <c r="AH187" i="6"/>
  <c r="AF187" i="6"/>
  <c r="G187" i="6"/>
  <c r="AC187" i="6" s="1"/>
  <c r="AZ187" i="6" s="1"/>
  <c r="AR186" i="6"/>
  <c r="AP186" i="6"/>
  <c r="AJ186" i="6"/>
  <c r="AH186" i="6"/>
  <c r="AF186" i="6"/>
  <c r="G186" i="6"/>
  <c r="AC186" i="6" s="1"/>
  <c r="AZ186" i="6" s="1"/>
  <c r="AR185" i="6"/>
  <c r="AP185" i="6"/>
  <c r="AJ185" i="6"/>
  <c r="AH185" i="6"/>
  <c r="AF185" i="6"/>
  <c r="G185" i="6"/>
  <c r="AC185" i="6" s="1"/>
  <c r="AZ185" i="6" s="1"/>
  <c r="AR184" i="6"/>
  <c r="AP184" i="6"/>
  <c r="AJ184" i="6"/>
  <c r="AH184" i="6"/>
  <c r="AF184" i="6"/>
  <c r="G184" i="6"/>
  <c r="AC184" i="6" s="1"/>
  <c r="AZ184" i="6" s="1"/>
  <c r="AR183" i="6"/>
  <c r="AP183" i="6"/>
  <c r="AJ183" i="6"/>
  <c r="AH183" i="6"/>
  <c r="AF183" i="6"/>
  <c r="G183" i="6"/>
  <c r="AC183" i="6" s="1"/>
  <c r="AZ183" i="6" s="1"/>
  <c r="AR182" i="6"/>
  <c r="AP182" i="6"/>
  <c r="AJ182" i="6"/>
  <c r="AH182" i="6"/>
  <c r="AF182" i="6"/>
  <c r="G182" i="6"/>
  <c r="AC182" i="6" s="1"/>
  <c r="AZ182" i="6" s="1"/>
  <c r="AR181" i="6"/>
  <c r="AP181" i="6"/>
  <c r="AJ181" i="6"/>
  <c r="AH181" i="6"/>
  <c r="AF181" i="6"/>
  <c r="G181" i="6"/>
  <c r="AC181" i="6" s="1"/>
  <c r="AZ181" i="6" s="1"/>
  <c r="AR180" i="6"/>
  <c r="AP180" i="6"/>
  <c r="AJ180" i="6"/>
  <c r="AH180" i="6"/>
  <c r="AF180" i="6"/>
  <c r="G180" i="6"/>
  <c r="AC180" i="6" s="1"/>
  <c r="AZ180" i="6" s="1"/>
  <c r="AR179" i="6"/>
  <c r="AP179" i="6"/>
  <c r="AJ179" i="6"/>
  <c r="AH179" i="6"/>
  <c r="AF179" i="6"/>
  <c r="G179" i="6"/>
  <c r="AC179" i="6" s="1"/>
  <c r="AZ179" i="6" s="1"/>
  <c r="AR178" i="6"/>
  <c r="AP178" i="6"/>
  <c r="AJ178" i="6"/>
  <c r="AH178" i="6"/>
  <c r="AF178" i="6"/>
  <c r="G178" i="6"/>
  <c r="AC178" i="6" s="1"/>
  <c r="AZ178" i="6" s="1"/>
  <c r="AR177" i="6"/>
  <c r="AP177" i="6"/>
  <c r="AJ177" i="6"/>
  <c r="AH177" i="6"/>
  <c r="AF177" i="6"/>
  <c r="G177" i="6"/>
  <c r="AC177" i="6" s="1"/>
  <c r="AZ177" i="6" s="1"/>
  <c r="AR176" i="6"/>
  <c r="AP176" i="6"/>
  <c r="AJ176" i="6"/>
  <c r="AH176" i="6"/>
  <c r="AF176" i="6"/>
  <c r="G176" i="6"/>
  <c r="AC176" i="6" s="1"/>
  <c r="AZ176" i="6" s="1"/>
  <c r="AR175" i="6"/>
  <c r="AP175" i="6"/>
  <c r="AJ175" i="6"/>
  <c r="AH175" i="6"/>
  <c r="AF175" i="6"/>
  <c r="G175" i="6"/>
  <c r="AC175" i="6" s="1"/>
  <c r="AZ175" i="6" s="1"/>
  <c r="AR174" i="6"/>
  <c r="AP174" i="6"/>
  <c r="AJ174" i="6"/>
  <c r="AH174" i="6"/>
  <c r="AF174" i="6"/>
  <c r="G174" i="6"/>
  <c r="AC174" i="6" s="1"/>
  <c r="AZ174" i="6" s="1"/>
  <c r="AR173" i="6"/>
  <c r="AP173" i="6"/>
  <c r="AJ173" i="6"/>
  <c r="AH173" i="6"/>
  <c r="AF173" i="6"/>
  <c r="G173" i="6"/>
  <c r="AC173" i="6" s="1"/>
  <c r="AZ173" i="6" s="1"/>
  <c r="AR172" i="6"/>
  <c r="AP172" i="6"/>
  <c r="AJ172" i="6"/>
  <c r="AH172" i="6"/>
  <c r="AF172" i="6"/>
  <c r="G172" i="6"/>
  <c r="AC172" i="6" s="1"/>
  <c r="AZ172" i="6" s="1"/>
  <c r="AR171" i="6"/>
  <c r="AP171" i="6"/>
  <c r="AJ171" i="6"/>
  <c r="AH171" i="6"/>
  <c r="AF171" i="6"/>
  <c r="G171" i="6"/>
  <c r="AC171" i="6" s="1"/>
  <c r="AZ171" i="6" s="1"/>
  <c r="AR170" i="6"/>
  <c r="AP170" i="6"/>
  <c r="AJ170" i="6"/>
  <c r="AH170" i="6"/>
  <c r="AF170" i="6"/>
  <c r="G170" i="6"/>
  <c r="AC170" i="6" s="1"/>
  <c r="AZ170" i="6" s="1"/>
  <c r="AR169" i="6"/>
  <c r="AP169" i="6"/>
  <c r="AJ169" i="6"/>
  <c r="AH169" i="6"/>
  <c r="AF169" i="6"/>
  <c r="G169" i="6"/>
  <c r="AC169" i="6" s="1"/>
  <c r="AZ169" i="6" s="1"/>
  <c r="AR168" i="6"/>
  <c r="AP168" i="6"/>
  <c r="AJ168" i="6"/>
  <c r="AH168" i="6"/>
  <c r="AF168" i="6"/>
  <c r="G168" i="6"/>
  <c r="AC168" i="6" s="1"/>
  <c r="AZ168" i="6" s="1"/>
  <c r="AR167" i="6"/>
  <c r="AP167" i="6"/>
  <c r="AJ167" i="6"/>
  <c r="AH167" i="6"/>
  <c r="AF167" i="6"/>
  <c r="G167" i="6"/>
  <c r="AC167" i="6" s="1"/>
  <c r="AZ167" i="6" s="1"/>
  <c r="AR166" i="6"/>
  <c r="AP166" i="6"/>
  <c r="AJ166" i="6"/>
  <c r="AH166" i="6"/>
  <c r="AF166" i="6"/>
  <c r="G166" i="6"/>
  <c r="AC166" i="6" s="1"/>
  <c r="AZ166" i="6" s="1"/>
  <c r="AR165" i="6"/>
  <c r="AP165" i="6"/>
  <c r="AJ165" i="6"/>
  <c r="AH165" i="6"/>
  <c r="AF165" i="6"/>
  <c r="G165" i="6"/>
  <c r="AC165" i="6" s="1"/>
  <c r="AZ165" i="6" s="1"/>
  <c r="AR164" i="6"/>
  <c r="AP164" i="6"/>
  <c r="AJ164" i="6"/>
  <c r="AH164" i="6"/>
  <c r="AF164" i="6"/>
  <c r="G164" i="6"/>
  <c r="AC164" i="6" s="1"/>
  <c r="AZ164" i="6" s="1"/>
  <c r="AR163" i="6"/>
  <c r="AP163" i="6"/>
  <c r="AJ163" i="6"/>
  <c r="AH163" i="6"/>
  <c r="AF163" i="6"/>
  <c r="G163" i="6"/>
  <c r="AC163" i="6" s="1"/>
  <c r="AZ163" i="6" s="1"/>
  <c r="AR162" i="6"/>
  <c r="AP162" i="6"/>
  <c r="AJ162" i="6"/>
  <c r="AH162" i="6"/>
  <c r="AF162" i="6"/>
  <c r="G162" i="6"/>
  <c r="AC162" i="6" s="1"/>
  <c r="AZ162" i="6" s="1"/>
  <c r="AR161" i="6"/>
  <c r="AP161" i="6"/>
  <c r="AJ161" i="6"/>
  <c r="AH161" i="6"/>
  <c r="AF161" i="6"/>
  <c r="G161" i="6"/>
  <c r="AC161" i="6" s="1"/>
  <c r="AZ161" i="6" s="1"/>
  <c r="AR160" i="6"/>
  <c r="AP160" i="6"/>
  <c r="AJ160" i="6"/>
  <c r="AH160" i="6"/>
  <c r="AF160" i="6"/>
  <c r="G160" i="6"/>
  <c r="AC160" i="6" s="1"/>
  <c r="AZ160" i="6" s="1"/>
  <c r="AR159" i="6"/>
  <c r="AP159" i="6"/>
  <c r="AJ159" i="6"/>
  <c r="AH159" i="6"/>
  <c r="AF159" i="6"/>
  <c r="G159" i="6"/>
  <c r="AC159" i="6" s="1"/>
  <c r="AZ159" i="6" s="1"/>
  <c r="AR158" i="6"/>
  <c r="AP158" i="6"/>
  <c r="AJ158" i="6"/>
  <c r="AH158" i="6"/>
  <c r="AF158" i="6"/>
  <c r="G158" i="6"/>
  <c r="AC158" i="6" s="1"/>
  <c r="AZ158" i="6" s="1"/>
  <c r="AR157" i="6"/>
  <c r="AP157" i="6"/>
  <c r="AJ157" i="6"/>
  <c r="AH157" i="6"/>
  <c r="AF157" i="6"/>
  <c r="G157" i="6"/>
  <c r="AC157" i="6" s="1"/>
  <c r="AZ157" i="6" s="1"/>
  <c r="AR156" i="6"/>
  <c r="AP156" i="6"/>
  <c r="AJ156" i="6"/>
  <c r="AH156" i="6"/>
  <c r="AF156" i="6"/>
  <c r="G156" i="6"/>
  <c r="AC156" i="6" s="1"/>
  <c r="AZ156" i="6" s="1"/>
  <c r="AR155" i="6"/>
  <c r="AP155" i="6"/>
  <c r="AJ155" i="6"/>
  <c r="AH155" i="6"/>
  <c r="AF155" i="6"/>
  <c r="G155" i="6"/>
  <c r="AC155" i="6" s="1"/>
  <c r="AZ155" i="6" s="1"/>
  <c r="AR154" i="6"/>
  <c r="AP154" i="6"/>
  <c r="AJ154" i="6"/>
  <c r="AH154" i="6"/>
  <c r="AF154" i="6"/>
  <c r="G154" i="6"/>
  <c r="AC154" i="6" s="1"/>
  <c r="AZ154" i="6" s="1"/>
  <c r="AR153" i="6"/>
  <c r="AP153" i="6"/>
  <c r="AJ153" i="6"/>
  <c r="AH153" i="6"/>
  <c r="AF153" i="6"/>
  <c r="G153" i="6"/>
  <c r="AC153" i="6" s="1"/>
  <c r="AZ153" i="6" s="1"/>
  <c r="AR152" i="6"/>
  <c r="AP152" i="6"/>
  <c r="AJ152" i="6"/>
  <c r="AH152" i="6"/>
  <c r="AF152" i="6"/>
  <c r="G152" i="6"/>
  <c r="AC152" i="6" s="1"/>
  <c r="AZ152" i="6" s="1"/>
  <c r="AR151" i="6"/>
  <c r="AP151" i="6"/>
  <c r="AJ151" i="6"/>
  <c r="AH151" i="6"/>
  <c r="AF151" i="6"/>
  <c r="G151" i="6"/>
  <c r="AC151" i="6" s="1"/>
  <c r="AZ151" i="6" s="1"/>
  <c r="AR150" i="6"/>
  <c r="AP150" i="6"/>
  <c r="AJ150" i="6"/>
  <c r="AH150" i="6"/>
  <c r="AF150" i="6"/>
  <c r="G150" i="6"/>
  <c r="AC150" i="6" s="1"/>
  <c r="AZ150" i="6" s="1"/>
  <c r="AR149" i="6"/>
  <c r="AP149" i="6"/>
  <c r="AJ149" i="6"/>
  <c r="AH149" i="6"/>
  <c r="AF149" i="6"/>
  <c r="G149" i="6"/>
  <c r="AC149" i="6" s="1"/>
  <c r="AZ149" i="6" s="1"/>
  <c r="AR148" i="6"/>
  <c r="AP148" i="6"/>
  <c r="AJ148" i="6"/>
  <c r="AH148" i="6"/>
  <c r="AF148" i="6"/>
  <c r="G148" i="6"/>
  <c r="AC148" i="6" s="1"/>
  <c r="AZ148" i="6" s="1"/>
  <c r="AR147" i="6"/>
  <c r="AP147" i="6"/>
  <c r="AJ147" i="6"/>
  <c r="AH147" i="6"/>
  <c r="AF147" i="6"/>
  <c r="G147" i="6"/>
  <c r="AC147" i="6" s="1"/>
  <c r="AZ147" i="6" s="1"/>
  <c r="AR146" i="6"/>
  <c r="AP146" i="6"/>
  <c r="AJ146" i="6"/>
  <c r="AH146" i="6"/>
  <c r="AF146" i="6"/>
  <c r="G146" i="6"/>
  <c r="AC146" i="6" s="1"/>
  <c r="AZ146" i="6" s="1"/>
  <c r="AR145" i="6"/>
  <c r="AP145" i="6"/>
  <c r="AJ145" i="6"/>
  <c r="AH145" i="6"/>
  <c r="AF145" i="6"/>
  <c r="G145" i="6"/>
  <c r="AC145" i="6" s="1"/>
  <c r="AZ145" i="6" s="1"/>
  <c r="AR144" i="6"/>
  <c r="AP144" i="6"/>
  <c r="AJ144" i="6"/>
  <c r="AH144" i="6"/>
  <c r="AF144" i="6"/>
  <c r="G144" i="6"/>
  <c r="AC144" i="6" s="1"/>
  <c r="AZ144" i="6" s="1"/>
  <c r="AR143" i="6"/>
  <c r="AP143" i="6"/>
  <c r="AJ143" i="6"/>
  <c r="AH143" i="6"/>
  <c r="AF143" i="6"/>
  <c r="G143" i="6"/>
  <c r="AC143" i="6" s="1"/>
  <c r="AZ143" i="6" s="1"/>
  <c r="AR142" i="6"/>
  <c r="AP142" i="6"/>
  <c r="AJ142" i="6"/>
  <c r="AH142" i="6"/>
  <c r="AF142" i="6"/>
  <c r="G142" i="6"/>
  <c r="AC142" i="6" s="1"/>
  <c r="AZ142" i="6" s="1"/>
  <c r="AR141" i="6"/>
  <c r="AP141" i="6"/>
  <c r="AJ141" i="6"/>
  <c r="AH141" i="6"/>
  <c r="AF141" i="6"/>
  <c r="G141" i="6"/>
  <c r="AC141" i="6" s="1"/>
  <c r="AZ141" i="6" s="1"/>
  <c r="AR140" i="6"/>
  <c r="AP140" i="6"/>
  <c r="AJ140" i="6"/>
  <c r="AH140" i="6"/>
  <c r="AF140" i="6"/>
  <c r="G140" i="6"/>
  <c r="AC140" i="6" s="1"/>
  <c r="AZ140" i="6" s="1"/>
  <c r="AR139" i="6"/>
  <c r="AP139" i="6"/>
  <c r="AJ139" i="6"/>
  <c r="AH139" i="6"/>
  <c r="AF139" i="6"/>
  <c r="G139" i="6"/>
  <c r="AC139" i="6" s="1"/>
  <c r="AZ139" i="6" s="1"/>
  <c r="AR138" i="6"/>
  <c r="AP138" i="6"/>
  <c r="AJ138" i="6"/>
  <c r="AH138" i="6"/>
  <c r="AF138" i="6"/>
  <c r="G138" i="6"/>
  <c r="AC138" i="6" s="1"/>
  <c r="AZ138" i="6" s="1"/>
  <c r="AR137" i="6"/>
  <c r="AP137" i="6"/>
  <c r="AJ137" i="6"/>
  <c r="AH137" i="6"/>
  <c r="AF137" i="6"/>
  <c r="G137" i="6"/>
  <c r="AC137" i="6" s="1"/>
  <c r="AZ137" i="6" s="1"/>
  <c r="AR136" i="6"/>
  <c r="AP136" i="6"/>
  <c r="AJ136" i="6"/>
  <c r="AH136" i="6"/>
  <c r="AF136" i="6"/>
  <c r="G136" i="6"/>
  <c r="AC136" i="6" s="1"/>
  <c r="AZ136" i="6" s="1"/>
  <c r="AR135" i="6"/>
  <c r="AP135" i="6"/>
  <c r="AJ135" i="6"/>
  <c r="AH135" i="6"/>
  <c r="AF135" i="6"/>
  <c r="G135" i="6"/>
  <c r="AC135" i="6" s="1"/>
  <c r="AZ135" i="6" s="1"/>
  <c r="AR134" i="6"/>
  <c r="AP134" i="6"/>
  <c r="AJ134" i="6"/>
  <c r="AH134" i="6"/>
  <c r="AF134" i="6"/>
  <c r="G134" i="6"/>
  <c r="AC134" i="6" s="1"/>
  <c r="AZ134" i="6" s="1"/>
  <c r="AR133" i="6"/>
  <c r="AP133" i="6"/>
  <c r="AJ133" i="6"/>
  <c r="AH133" i="6"/>
  <c r="AF133" i="6"/>
  <c r="G133" i="6"/>
  <c r="AC133" i="6" s="1"/>
  <c r="AZ133" i="6" s="1"/>
  <c r="AR132" i="6"/>
  <c r="AP132" i="6"/>
  <c r="AJ132" i="6"/>
  <c r="AH132" i="6"/>
  <c r="AF132" i="6"/>
  <c r="G132" i="6"/>
  <c r="AC132" i="6" s="1"/>
  <c r="AZ132" i="6" s="1"/>
  <c r="AR131" i="6"/>
  <c r="AP131" i="6"/>
  <c r="AJ131" i="6"/>
  <c r="AH131" i="6"/>
  <c r="AF131" i="6"/>
  <c r="G131" i="6"/>
  <c r="AC131" i="6" s="1"/>
  <c r="AZ131" i="6" s="1"/>
  <c r="AR130" i="6"/>
  <c r="AP130" i="6"/>
  <c r="AJ130" i="6"/>
  <c r="AH130" i="6"/>
  <c r="AF130" i="6"/>
  <c r="G130" i="6"/>
  <c r="AC130" i="6" s="1"/>
  <c r="AZ130" i="6" s="1"/>
  <c r="AR129" i="6"/>
  <c r="AP129" i="6"/>
  <c r="AJ129" i="6"/>
  <c r="AH129" i="6"/>
  <c r="AF129" i="6"/>
  <c r="G129" i="6"/>
  <c r="AC129" i="6" s="1"/>
  <c r="AZ129" i="6" s="1"/>
  <c r="AR128" i="6"/>
  <c r="AP128" i="6"/>
  <c r="AJ128" i="6"/>
  <c r="AH128" i="6"/>
  <c r="AF128" i="6"/>
  <c r="G128" i="6"/>
  <c r="AC128" i="6" s="1"/>
  <c r="AZ128" i="6" s="1"/>
  <c r="AR127" i="6"/>
  <c r="AP127" i="6"/>
  <c r="AJ127" i="6"/>
  <c r="AH127" i="6"/>
  <c r="AF127" i="6"/>
  <c r="G127" i="6"/>
  <c r="AC127" i="6" s="1"/>
  <c r="AZ127" i="6" s="1"/>
  <c r="AR126" i="6"/>
  <c r="AP126" i="6"/>
  <c r="AJ126" i="6"/>
  <c r="AH126" i="6"/>
  <c r="AF126" i="6"/>
  <c r="G126" i="6"/>
  <c r="AC126" i="6" s="1"/>
  <c r="AZ126" i="6" s="1"/>
  <c r="AS124" i="6"/>
  <c r="AP122" i="6"/>
  <c r="AS122" i="6" s="1"/>
  <c r="AP120" i="6"/>
  <c r="AS120" i="6" s="1"/>
  <c r="AP119" i="6"/>
  <c r="AS119" i="6" s="1"/>
  <c r="AP118" i="6"/>
  <c r="AS118" i="6" s="1"/>
  <c r="AP117" i="6"/>
  <c r="AS117" i="6" s="1"/>
  <c r="AP116" i="6"/>
  <c r="AS116" i="6" s="1"/>
  <c r="AP115" i="6"/>
  <c r="AS115" i="6" s="1"/>
  <c r="AR113" i="6"/>
  <c r="AP113" i="6"/>
  <c r="AJ113" i="6"/>
  <c r="AH113" i="6"/>
  <c r="AF113" i="6"/>
  <c r="G113" i="6"/>
  <c r="AC113" i="6" s="1"/>
  <c r="AZ113" i="6" s="1"/>
  <c r="AR112" i="6"/>
  <c r="AP112" i="6"/>
  <c r="AJ112" i="6"/>
  <c r="AH112" i="6"/>
  <c r="AF112" i="6"/>
  <c r="G112" i="6"/>
  <c r="AC112" i="6" s="1"/>
  <c r="AZ112" i="6" s="1"/>
  <c r="AR111" i="6"/>
  <c r="AP111" i="6"/>
  <c r="AJ111" i="6"/>
  <c r="AH111" i="6"/>
  <c r="AF111" i="6"/>
  <c r="G111" i="6"/>
  <c r="AC111" i="6" s="1"/>
  <c r="AZ111" i="6" s="1"/>
  <c r="AR110" i="6"/>
  <c r="AP110" i="6"/>
  <c r="AJ110" i="6"/>
  <c r="AH110" i="6"/>
  <c r="AF110" i="6"/>
  <c r="G110" i="6"/>
  <c r="AC110" i="6" s="1"/>
  <c r="AZ110" i="6" s="1"/>
  <c r="AR109" i="6"/>
  <c r="AP109" i="6"/>
  <c r="AJ109" i="6"/>
  <c r="AH109" i="6"/>
  <c r="AF109" i="6"/>
  <c r="G109" i="6"/>
  <c r="AC109" i="6" s="1"/>
  <c r="AZ109" i="6" s="1"/>
  <c r="AR108" i="6"/>
  <c r="AP108" i="6"/>
  <c r="AJ108" i="6"/>
  <c r="AH108" i="6"/>
  <c r="AF108" i="6"/>
  <c r="G108" i="6"/>
  <c r="AC108" i="6" s="1"/>
  <c r="AZ108" i="6" s="1"/>
  <c r="AR107" i="6"/>
  <c r="AP107" i="6"/>
  <c r="AJ107" i="6"/>
  <c r="AH107" i="6"/>
  <c r="AF107" i="6"/>
  <c r="G107" i="6"/>
  <c r="AC107" i="6" s="1"/>
  <c r="AZ107" i="6" s="1"/>
  <c r="AR106" i="6"/>
  <c r="AP106" i="6"/>
  <c r="AJ106" i="6"/>
  <c r="AH106" i="6"/>
  <c r="AF106" i="6"/>
  <c r="G106" i="6"/>
  <c r="AC106" i="6" s="1"/>
  <c r="AZ106" i="6" s="1"/>
  <c r="AR105" i="6"/>
  <c r="AP105" i="6"/>
  <c r="AJ105" i="6"/>
  <c r="AH105" i="6"/>
  <c r="AF105" i="6"/>
  <c r="G105" i="6"/>
  <c r="AC105" i="6" s="1"/>
  <c r="AZ105" i="6" s="1"/>
  <c r="AR104" i="6"/>
  <c r="AP104" i="6"/>
  <c r="AJ104" i="6"/>
  <c r="AH104" i="6"/>
  <c r="AF104" i="6"/>
  <c r="G104" i="6"/>
  <c r="AC104" i="6" s="1"/>
  <c r="AZ104" i="6" s="1"/>
  <c r="AR103" i="6"/>
  <c r="AP103" i="6"/>
  <c r="AJ103" i="6"/>
  <c r="AH103" i="6"/>
  <c r="AF103" i="6"/>
  <c r="G103" i="6"/>
  <c r="AC103" i="6" s="1"/>
  <c r="AZ103" i="6" s="1"/>
  <c r="AR102" i="6"/>
  <c r="AP102" i="6"/>
  <c r="AJ102" i="6"/>
  <c r="AH102" i="6"/>
  <c r="AF102" i="6"/>
  <c r="G102" i="6"/>
  <c r="AC102" i="6" s="1"/>
  <c r="AZ102" i="6" s="1"/>
  <c r="AR101" i="6"/>
  <c r="AP101" i="6"/>
  <c r="AJ101" i="6"/>
  <c r="AH101" i="6"/>
  <c r="AF101" i="6"/>
  <c r="G101" i="6"/>
  <c r="AC101" i="6" s="1"/>
  <c r="AZ101" i="6" s="1"/>
  <c r="AR100" i="6"/>
  <c r="AP100" i="6"/>
  <c r="AJ100" i="6"/>
  <c r="AH100" i="6"/>
  <c r="AF100" i="6"/>
  <c r="G100" i="6"/>
  <c r="AC100" i="6" s="1"/>
  <c r="AZ100" i="6" s="1"/>
  <c r="AR99" i="6"/>
  <c r="AP99" i="6"/>
  <c r="AJ99" i="6"/>
  <c r="AH99" i="6"/>
  <c r="AF99" i="6"/>
  <c r="G99" i="6"/>
  <c r="AC99" i="6" s="1"/>
  <c r="AZ99" i="6" s="1"/>
  <c r="AR98" i="6"/>
  <c r="AP98" i="6"/>
  <c r="AJ98" i="6"/>
  <c r="AH98" i="6"/>
  <c r="AF98" i="6"/>
  <c r="G98" i="6"/>
  <c r="AC98" i="6" s="1"/>
  <c r="AZ98" i="6" s="1"/>
  <c r="AR97" i="6"/>
  <c r="AP97" i="6"/>
  <c r="AJ97" i="6"/>
  <c r="AH97" i="6"/>
  <c r="AF97" i="6"/>
  <c r="G97" i="6"/>
  <c r="AC97" i="6" s="1"/>
  <c r="AZ97" i="6" s="1"/>
  <c r="AR96" i="6"/>
  <c r="AP96" i="6"/>
  <c r="AJ96" i="6"/>
  <c r="AH96" i="6"/>
  <c r="AF96" i="6"/>
  <c r="G96" i="6"/>
  <c r="AC96" i="6" s="1"/>
  <c r="AZ96" i="6" s="1"/>
  <c r="AR95" i="6"/>
  <c r="AP95" i="6"/>
  <c r="AJ95" i="6"/>
  <c r="AH95" i="6"/>
  <c r="AF95" i="6"/>
  <c r="G95" i="6"/>
  <c r="AC95" i="6" s="1"/>
  <c r="AZ95" i="6" s="1"/>
  <c r="AR94" i="6"/>
  <c r="AP94" i="6"/>
  <c r="AJ94" i="6"/>
  <c r="AH94" i="6"/>
  <c r="AF94" i="6"/>
  <c r="G94" i="6"/>
  <c r="AC94" i="6" s="1"/>
  <c r="AZ94" i="6" s="1"/>
  <c r="AR93" i="6"/>
  <c r="AP93" i="6"/>
  <c r="AJ93" i="6"/>
  <c r="AH93" i="6"/>
  <c r="AF93" i="6"/>
  <c r="G93" i="6"/>
  <c r="AC93" i="6" s="1"/>
  <c r="AZ93" i="6" s="1"/>
  <c r="AR92" i="6"/>
  <c r="AP92" i="6"/>
  <c r="AJ92" i="6"/>
  <c r="AH92" i="6"/>
  <c r="AF92" i="6"/>
  <c r="G92" i="6"/>
  <c r="AC92" i="6" s="1"/>
  <c r="AZ92" i="6" s="1"/>
  <c r="AR91" i="6"/>
  <c r="AP91" i="6"/>
  <c r="AJ91" i="6"/>
  <c r="AH91" i="6"/>
  <c r="AF91" i="6"/>
  <c r="G91" i="6"/>
  <c r="AC91" i="6" s="1"/>
  <c r="AZ91" i="6" s="1"/>
  <c r="AR90" i="6"/>
  <c r="AP90" i="6"/>
  <c r="AJ90" i="6"/>
  <c r="AH90" i="6"/>
  <c r="AF90" i="6"/>
  <c r="G90" i="6"/>
  <c r="AC90" i="6" s="1"/>
  <c r="AZ90" i="6" s="1"/>
  <c r="AR89" i="6"/>
  <c r="AP89" i="6"/>
  <c r="AJ89" i="6"/>
  <c r="AH89" i="6"/>
  <c r="AF89" i="6"/>
  <c r="G89" i="6"/>
  <c r="AC89" i="6" s="1"/>
  <c r="AZ89" i="6" s="1"/>
  <c r="AR88" i="6"/>
  <c r="AP88" i="6"/>
  <c r="AJ88" i="6"/>
  <c r="AH88" i="6"/>
  <c r="AF88" i="6"/>
  <c r="G88" i="6"/>
  <c r="AC88" i="6" s="1"/>
  <c r="AZ88" i="6" s="1"/>
  <c r="AR87" i="6"/>
  <c r="AP87" i="6"/>
  <c r="AJ87" i="6"/>
  <c r="AH87" i="6"/>
  <c r="AF87" i="6"/>
  <c r="G87" i="6"/>
  <c r="AC87" i="6" s="1"/>
  <c r="AZ87" i="6" s="1"/>
  <c r="AR86" i="6"/>
  <c r="AP86" i="6"/>
  <c r="AJ86" i="6"/>
  <c r="AH86" i="6"/>
  <c r="AF86" i="6"/>
  <c r="G86" i="6"/>
  <c r="AC86" i="6" s="1"/>
  <c r="AZ86" i="6" s="1"/>
  <c r="AR85" i="6"/>
  <c r="AP85" i="6"/>
  <c r="AJ85" i="6"/>
  <c r="AH85" i="6"/>
  <c r="AF85" i="6"/>
  <c r="G85" i="6"/>
  <c r="AC85" i="6" s="1"/>
  <c r="AZ85" i="6" s="1"/>
  <c r="AR84" i="6"/>
  <c r="AP84" i="6"/>
  <c r="AJ84" i="6"/>
  <c r="AH84" i="6"/>
  <c r="AF84" i="6"/>
  <c r="G84" i="6"/>
  <c r="AC84" i="6" s="1"/>
  <c r="AZ84" i="6" s="1"/>
  <c r="AR83" i="6"/>
  <c r="AP83" i="6"/>
  <c r="AJ83" i="6"/>
  <c r="AH83" i="6"/>
  <c r="AF83" i="6"/>
  <c r="G83" i="6"/>
  <c r="AC83" i="6" s="1"/>
  <c r="AZ83" i="6" s="1"/>
  <c r="AR82" i="6"/>
  <c r="AP82" i="6"/>
  <c r="AJ82" i="6"/>
  <c r="AH82" i="6"/>
  <c r="AF82" i="6"/>
  <c r="G82" i="6"/>
  <c r="AC82" i="6" s="1"/>
  <c r="AZ82" i="6" s="1"/>
  <c r="AR81" i="6"/>
  <c r="AP81" i="6"/>
  <c r="AJ81" i="6"/>
  <c r="AH81" i="6"/>
  <c r="AF81" i="6"/>
  <c r="G81" i="6"/>
  <c r="AC81" i="6" s="1"/>
  <c r="AZ81" i="6" s="1"/>
  <c r="AR80" i="6"/>
  <c r="AP80" i="6"/>
  <c r="AJ80" i="6"/>
  <c r="AH80" i="6"/>
  <c r="AF80" i="6"/>
  <c r="G80" i="6"/>
  <c r="AC80" i="6" s="1"/>
  <c r="AZ80" i="6" s="1"/>
  <c r="AR79" i="6"/>
  <c r="AP79" i="6"/>
  <c r="AJ79" i="6"/>
  <c r="AH79" i="6"/>
  <c r="AF79" i="6"/>
  <c r="G79" i="6"/>
  <c r="AC79" i="6" s="1"/>
  <c r="AZ79" i="6" s="1"/>
  <c r="AR78" i="6"/>
  <c r="AP78" i="6"/>
  <c r="AJ78" i="6"/>
  <c r="AH78" i="6"/>
  <c r="AF78" i="6"/>
  <c r="G78" i="6"/>
  <c r="AC78" i="6" s="1"/>
  <c r="AZ78" i="6" s="1"/>
  <c r="AR77" i="6"/>
  <c r="AP77" i="6"/>
  <c r="AJ77" i="6"/>
  <c r="AH77" i="6"/>
  <c r="AF77" i="6"/>
  <c r="G77" i="6"/>
  <c r="AC77" i="6" s="1"/>
  <c r="AZ77" i="6" s="1"/>
  <c r="AR76" i="6"/>
  <c r="AP76" i="6"/>
  <c r="AJ76" i="6"/>
  <c r="AH76" i="6"/>
  <c r="AF76" i="6"/>
  <c r="G76" i="6"/>
  <c r="AC76" i="6" s="1"/>
  <c r="AZ76" i="6" s="1"/>
  <c r="AR75" i="6"/>
  <c r="AP75" i="6"/>
  <c r="AJ75" i="6"/>
  <c r="AH75" i="6"/>
  <c r="AF75" i="6"/>
  <c r="G75" i="6"/>
  <c r="AC75" i="6" s="1"/>
  <c r="AZ75" i="6" s="1"/>
  <c r="AR74" i="6"/>
  <c r="AP74" i="6"/>
  <c r="AJ74" i="6"/>
  <c r="AH74" i="6"/>
  <c r="AF74" i="6"/>
  <c r="G74" i="6"/>
  <c r="AC74" i="6" s="1"/>
  <c r="AZ74" i="6" s="1"/>
  <c r="AR73" i="6"/>
  <c r="AP73" i="6"/>
  <c r="AJ73" i="6"/>
  <c r="AH73" i="6"/>
  <c r="AF73" i="6"/>
  <c r="G73" i="6"/>
  <c r="AC73" i="6" s="1"/>
  <c r="AZ73" i="6" s="1"/>
  <c r="AR72" i="6"/>
  <c r="AP72" i="6"/>
  <c r="AJ72" i="6"/>
  <c r="AH72" i="6"/>
  <c r="AF72" i="6"/>
  <c r="G72" i="6"/>
  <c r="AC72" i="6" s="1"/>
  <c r="AZ72" i="6" s="1"/>
  <c r="AR71" i="6"/>
  <c r="AP71" i="6"/>
  <c r="AJ71" i="6"/>
  <c r="AH71" i="6"/>
  <c r="AF71" i="6"/>
  <c r="G71" i="6"/>
  <c r="AC71" i="6" s="1"/>
  <c r="AZ71" i="6" s="1"/>
  <c r="AR70" i="6"/>
  <c r="AP70" i="6"/>
  <c r="AJ70" i="6"/>
  <c r="AH70" i="6"/>
  <c r="AF70" i="6"/>
  <c r="G70" i="6"/>
  <c r="AC70" i="6" s="1"/>
  <c r="AZ70" i="6" s="1"/>
  <c r="AR69" i="6"/>
  <c r="AP69" i="6"/>
  <c r="AJ69" i="6"/>
  <c r="AH69" i="6"/>
  <c r="AF69" i="6"/>
  <c r="G69" i="6"/>
  <c r="AC69" i="6" s="1"/>
  <c r="AZ69" i="6" s="1"/>
  <c r="AR68" i="6"/>
  <c r="AP68" i="6"/>
  <c r="AJ68" i="6"/>
  <c r="AH68" i="6"/>
  <c r="AF68" i="6"/>
  <c r="G68" i="6"/>
  <c r="AC68" i="6" s="1"/>
  <c r="AZ68" i="6" s="1"/>
  <c r="AR67" i="6"/>
  <c r="AP67" i="6"/>
  <c r="AJ67" i="6"/>
  <c r="AH67" i="6"/>
  <c r="AF67" i="6"/>
  <c r="G67" i="6"/>
  <c r="AC67" i="6" s="1"/>
  <c r="AZ67" i="6" s="1"/>
  <c r="AR66" i="6"/>
  <c r="AP66" i="6"/>
  <c r="AJ66" i="6"/>
  <c r="AH66" i="6"/>
  <c r="AF66" i="6"/>
  <c r="G66" i="6"/>
  <c r="AC66" i="6" s="1"/>
  <c r="AZ66" i="6" s="1"/>
  <c r="AR65" i="6"/>
  <c r="AP65" i="6"/>
  <c r="AJ65" i="6"/>
  <c r="AH65" i="6"/>
  <c r="AF65" i="6"/>
  <c r="G65" i="6"/>
  <c r="AC65" i="6" s="1"/>
  <c r="AZ65" i="6" s="1"/>
  <c r="AR64" i="6"/>
  <c r="AP64" i="6"/>
  <c r="AJ64" i="6"/>
  <c r="AH64" i="6"/>
  <c r="AF64" i="6"/>
  <c r="G64" i="6"/>
  <c r="AC64" i="6" s="1"/>
  <c r="AZ64" i="6" s="1"/>
  <c r="AR63" i="6"/>
  <c r="AP63" i="6"/>
  <c r="AJ63" i="6"/>
  <c r="AH63" i="6"/>
  <c r="AF63" i="6"/>
  <c r="G63" i="6"/>
  <c r="AC63" i="6" s="1"/>
  <c r="AZ63" i="6" s="1"/>
  <c r="AR62" i="6"/>
  <c r="AP62" i="6"/>
  <c r="AJ62" i="6"/>
  <c r="AH62" i="6"/>
  <c r="AF62" i="6"/>
  <c r="G62" i="6"/>
  <c r="AC62" i="6" s="1"/>
  <c r="AZ62" i="6" s="1"/>
  <c r="AR61" i="6"/>
  <c r="AP61" i="6"/>
  <c r="AJ61" i="6"/>
  <c r="AH61" i="6"/>
  <c r="AF61" i="6"/>
  <c r="G61" i="6"/>
  <c r="AC61" i="6" s="1"/>
  <c r="AZ61" i="6" s="1"/>
  <c r="AR60" i="6"/>
  <c r="AP60" i="6"/>
  <c r="AJ60" i="6"/>
  <c r="AH60" i="6"/>
  <c r="AF60" i="6"/>
  <c r="G60" i="6"/>
  <c r="AC60" i="6" s="1"/>
  <c r="AZ60" i="6" s="1"/>
  <c r="AR59" i="6"/>
  <c r="AP59" i="6"/>
  <c r="AJ59" i="6"/>
  <c r="AH59" i="6"/>
  <c r="AF59" i="6"/>
  <c r="G59" i="6"/>
  <c r="AC59" i="6" s="1"/>
  <c r="AZ59" i="6" s="1"/>
  <c r="AR58" i="6"/>
  <c r="AP58" i="6"/>
  <c r="AJ58" i="6"/>
  <c r="AH58" i="6"/>
  <c r="AF58" i="6"/>
  <c r="G58" i="6"/>
  <c r="AC58" i="6" s="1"/>
  <c r="AZ58" i="6" s="1"/>
  <c r="AR57" i="6"/>
  <c r="AP57" i="6"/>
  <c r="AJ57" i="6"/>
  <c r="AH57" i="6"/>
  <c r="AF57" i="6"/>
  <c r="G57" i="6"/>
  <c r="AC57" i="6" s="1"/>
  <c r="AZ57" i="6" s="1"/>
  <c r="AR56" i="6"/>
  <c r="AP56" i="6"/>
  <c r="AJ56" i="6"/>
  <c r="AH56" i="6"/>
  <c r="AF56" i="6"/>
  <c r="G56" i="6"/>
  <c r="AC56" i="6" s="1"/>
  <c r="AZ56" i="6" s="1"/>
  <c r="AR55" i="6"/>
  <c r="AP55" i="6"/>
  <c r="AJ55" i="6"/>
  <c r="AH55" i="6"/>
  <c r="AF55" i="6"/>
  <c r="G55" i="6"/>
  <c r="AC55" i="6" s="1"/>
  <c r="AZ55" i="6" s="1"/>
  <c r="AR54" i="6"/>
  <c r="AP54" i="6"/>
  <c r="AJ54" i="6"/>
  <c r="AH54" i="6"/>
  <c r="AF54" i="6"/>
  <c r="G54" i="6"/>
  <c r="AC54" i="6" s="1"/>
  <c r="AZ54" i="6" s="1"/>
  <c r="AR53" i="6"/>
  <c r="AP53" i="6"/>
  <c r="AJ53" i="6"/>
  <c r="AH53" i="6"/>
  <c r="AF53" i="6"/>
  <c r="G53" i="6"/>
  <c r="AC53" i="6" s="1"/>
  <c r="AZ53" i="6" s="1"/>
  <c r="AR52" i="6"/>
  <c r="AP52" i="6"/>
  <c r="AJ52" i="6"/>
  <c r="AH52" i="6"/>
  <c r="AF52" i="6"/>
  <c r="G52" i="6"/>
  <c r="AC52" i="6" s="1"/>
  <c r="AZ52" i="6" s="1"/>
  <c r="AR51" i="6"/>
  <c r="AP51" i="6"/>
  <c r="AJ51" i="6"/>
  <c r="AH51" i="6"/>
  <c r="AF51" i="6"/>
  <c r="G51" i="6"/>
  <c r="AC51" i="6" s="1"/>
  <c r="AZ51" i="6" s="1"/>
  <c r="AR50" i="6"/>
  <c r="AP50" i="6"/>
  <c r="AJ50" i="6"/>
  <c r="AH50" i="6"/>
  <c r="G50" i="6"/>
  <c r="AC50" i="6" s="1"/>
  <c r="AZ50" i="6" s="1"/>
  <c r="AR49" i="6"/>
  <c r="AP49" i="6"/>
  <c r="AJ49" i="6"/>
  <c r="AH49" i="6"/>
  <c r="AF49" i="6"/>
  <c r="G49" i="6"/>
  <c r="AC49" i="6" s="1"/>
  <c r="AZ49" i="6" s="1"/>
  <c r="AR48" i="6"/>
  <c r="AP48" i="6"/>
  <c r="AJ48" i="6"/>
  <c r="AH48" i="6"/>
  <c r="AF48" i="6"/>
  <c r="G48" i="6"/>
  <c r="AC48" i="6" s="1"/>
  <c r="AZ48" i="6" s="1"/>
  <c r="AR47" i="6"/>
  <c r="AP47" i="6"/>
  <c r="AJ47" i="6"/>
  <c r="AH47" i="6"/>
  <c r="AF47" i="6"/>
  <c r="G47" i="6"/>
  <c r="AC47" i="6" s="1"/>
  <c r="AZ47" i="6" s="1"/>
  <c r="AR46" i="6"/>
  <c r="AP46" i="6"/>
  <c r="AJ46" i="6"/>
  <c r="AH46" i="6"/>
  <c r="AF46" i="6"/>
  <c r="G46" i="6"/>
  <c r="AC46" i="6" s="1"/>
  <c r="AZ46" i="6" s="1"/>
  <c r="AR45" i="6"/>
  <c r="AP45" i="6"/>
  <c r="AJ45" i="6"/>
  <c r="AH45" i="6"/>
  <c r="AF45" i="6"/>
  <c r="G45" i="6"/>
  <c r="AC45" i="6" s="1"/>
  <c r="AZ45" i="6" s="1"/>
  <c r="AR44" i="6"/>
  <c r="AP44" i="6"/>
  <c r="AJ44" i="6"/>
  <c r="AH44" i="6"/>
  <c r="AF44" i="6"/>
  <c r="G44" i="6"/>
  <c r="AC44" i="6" s="1"/>
  <c r="AZ44" i="6" s="1"/>
  <c r="AR43" i="6"/>
  <c r="AP43" i="6"/>
  <c r="AJ43" i="6"/>
  <c r="AH43" i="6"/>
  <c r="AF43" i="6"/>
  <c r="G43" i="6"/>
  <c r="AC43" i="6" s="1"/>
  <c r="AZ43" i="6" s="1"/>
  <c r="AR42" i="6"/>
  <c r="AP42" i="6"/>
  <c r="AJ42" i="6"/>
  <c r="AH42" i="6"/>
  <c r="AF42" i="6"/>
  <c r="G42" i="6"/>
  <c r="AC42" i="6" s="1"/>
  <c r="AZ42" i="6" s="1"/>
  <c r="AR41" i="6"/>
  <c r="AP41" i="6"/>
  <c r="AJ41" i="6"/>
  <c r="AH41" i="6"/>
  <c r="AF41" i="6"/>
  <c r="G41" i="6"/>
  <c r="AC41" i="6" s="1"/>
  <c r="AZ41" i="6" s="1"/>
  <c r="AR40" i="6"/>
  <c r="AP40" i="6"/>
  <c r="AJ40" i="6"/>
  <c r="AH40" i="6"/>
  <c r="AF40" i="6"/>
  <c r="G40" i="6"/>
  <c r="AC40" i="6" s="1"/>
  <c r="AZ40" i="6" s="1"/>
  <c r="AR39" i="6"/>
  <c r="AP39" i="6"/>
  <c r="AJ39" i="6"/>
  <c r="AH39" i="6"/>
  <c r="AF39" i="6"/>
  <c r="G39" i="6"/>
  <c r="AC39" i="6" s="1"/>
  <c r="AZ39" i="6" s="1"/>
  <c r="AR38" i="6"/>
  <c r="AP38" i="6"/>
  <c r="AJ38" i="6"/>
  <c r="AH38" i="6"/>
  <c r="AF38" i="6"/>
  <c r="G38" i="6"/>
  <c r="AC38" i="6" s="1"/>
  <c r="AZ38" i="6" s="1"/>
  <c r="AR37" i="6"/>
  <c r="AP37" i="6"/>
  <c r="AJ37" i="6"/>
  <c r="AH37" i="6"/>
  <c r="AF37" i="6"/>
  <c r="G37" i="6"/>
  <c r="AC37" i="6" s="1"/>
  <c r="AZ37" i="6" s="1"/>
  <c r="AR36" i="6"/>
  <c r="AP36" i="6"/>
  <c r="AJ36" i="6"/>
  <c r="AH36" i="6"/>
  <c r="AF36" i="6"/>
  <c r="G36" i="6"/>
  <c r="AC36" i="6" s="1"/>
  <c r="AZ36" i="6" s="1"/>
  <c r="AR35" i="6"/>
  <c r="AP35" i="6"/>
  <c r="AJ35" i="6"/>
  <c r="AH35" i="6"/>
  <c r="AF35" i="6"/>
  <c r="G35" i="6"/>
  <c r="AC35" i="6" s="1"/>
  <c r="AZ35" i="6" s="1"/>
  <c r="AR34" i="6"/>
  <c r="AP34" i="6"/>
  <c r="AJ34" i="6"/>
  <c r="AH34" i="6"/>
  <c r="AF34" i="6"/>
  <c r="G34" i="6"/>
  <c r="AC34" i="6" s="1"/>
  <c r="AZ34" i="6" s="1"/>
  <c r="AR33" i="6"/>
  <c r="AP33" i="6"/>
  <c r="AJ33" i="6"/>
  <c r="AH33" i="6"/>
  <c r="AF33" i="6"/>
  <c r="G33" i="6"/>
  <c r="AC33" i="6" s="1"/>
  <c r="AZ33" i="6" s="1"/>
  <c r="AR32" i="6"/>
  <c r="AP32" i="6"/>
  <c r="AJ32" i="6"/>
  <c r="AH32" i="6"/>
  <c r="AF32" i="6"/>
  <c r="G32" i="6"/>
  <c r="AC32" i="6" s="1"/>
  <c r="AZ32" i="6" s="1"/>
  <c r="AR31" i="6"/>
  <c r="AP31" i="6"/>
  <c r="AJ31" i="6"/>
  <c r="AH31" i="6"/>
  <c r="AF31" i="6"/>
  <c r="G31" i="6"/>
  <c r="AC31" i="6" s="1"/>
  <c r="AZ31" i="6" s="1"/>
  <c r="AR30" i="6"/>
  <c r="AP30" i="6"/>
  <c r="AJ30" i="6"/>
  <c r="AH30" i="6"/>
  <c r="AF30" i="6"/>
  <c r="G30" i="6"/>
  <c r="AC30" i="6" s="1"/>
  <c r="AZ30" i="6" s="1"/>
  <c r="AR29" i="6"/>
  <c r="AP29" i="6"/>
  <c r="AJ29" i="6"/>
  <c r="AH29" i="6"/>
  <c r="AF29" i="6"/>
  <c r="G29" i="6"/>
  <c r="AC29" i="6" s="1"/>
  <c r="AZ29" i="6" s="1"/>
  <c r="AR28" i="6"/>
  <c r="AP28" i="6"/>
  <c r="AJ28" i="6"/>
  <c r="AH28" i="6"/>
  <c r="AF28" i="6"/>
  <c r="G28" i="6"/>
  <c r="AC28" i="6" s="1"/>
  <c r="AZ28" i="6" s="1"/>
  <c r="AR27" i="6"/>
  <c r="AP27" i="6"/>
  <c r="AJ27" i="6"/>
  <c r="AH27" i="6"/>
  <c r="AF27" i="6"/>
  <c r="G27" i="6"/>
  <c r="AC27" i="6" s="1"/>
  <c r="AZ27" i="6" s="1"/>
  <c r="AR26" i="6"/>
  <c r="AP26" i="6"/>
  <c r="AJ26" i="6"/>
  <c r="AH26" i="6"/>
  <c r="AF26" i="6"/>
  <c r="G26" i="6"/>
  <c r="AC26" i="6" s="1"/>
  <c r="AZ26" i="6" s="1"/>
  <c r="AR25" i="6"/>
  <c r="AP25" i="6"/>
  <c r="AJ25" i="6"/>
  <c r="AH25" i="6"/>
  <c r="AF25" i="6"/>
  <c r="G25" i="6"/>
  <c r="AC25" i="6" s="1"/>
  <c r="AZ25" i="6" s="1"/>
  <c r="AR24" i="6"/>
  <c r="AP24" i="6"/>
  <c r="AJ24" i="6"/>
  <c r="AH24" i="6"/>
  <c r="AF24" i="6"/>
  <c r="G24" i="6"/>
  <c r="AC24" i="6" s="1"/>
  <c r="AZ24" i="6" s="1"/>
  <c r="AR23" i="6"/>
  <c r="AP23" i="6"/>
  <c r="AJ23" i="6"/>
  <c r="AH23" i="6"/>
  <c r="AF23" i="6"/>
  <c r="G23" i="6"/>
  <c r="AC23" i="6" s="1"/>
  <c r="AZ23" i="6" s="1"/>
  <c r="AR22" i="6"/>
  <c r="AP22" i="6"/>
  <c r="AJ22" i="6"/>
  <c r="AH22" i="6"/>
  <c r="AF22" i="6"/>
  <c r="G22" i="6"/>
  <c r="AC22" i="6" s="1"/>
  <c r="AZ22" i="6" s="1"/>
  <c r="AR21" i="6"/>
  <c r="AP21" i="6"/>
  <c r="AJ21" i="6"/>
  <c r="AH21" i="6"/>
  <c r="AF21" i="6"/>
  <c r="G21" i="6"/>
  <c r="AC21" i="6" s="1"/>
  <c r="AZ21" i="6" s="1"/>
  <c r="AR20" i="6"/>
  <c r="AP20" i="6"/>
  <c r="AJ20" i="6"/>
  <c r="AH20" i="6"/>
  <c r="AF20" i="6"/>
  <c r="G20" i="6"/>
  <c r="AC20" i="6" s="1"/>
  <c r="AZ20" i="6" s="1"/>
  <c r="AR19" i="6"/>
  <c r="AP19" i="6"/>
  <c r="AJ19" i="6"/>
  <c r="AH19" i="6"/>
  <c r="AF19" i="6"/>
  <c r="G19" i="6"/>
  <c r="AC19" i="6" s="1"/>
  <c r="AZ19" i="6" s="1"/>
  <c r="AR18" i="6"/>
  <c r="AP18" i="6"/>
  <c r="AJ18" i="6"/>
  <c r="AH18" i="6"/>
  <c r="AF18" i="6"/>
  <c r="G18" i="6"/>
  <c r="AC18" i="6" s="1"/>
  <c r="AZ18" i="6" s="1"/>
  <c r="AR17" i="6"/>
  <c r="AP17" i="6"/>
  <c r="AJ17" i="6"/>
  <c r="AH17" i="6"/>
  <c r="AF17" i="6"/>
  <c r="G17" i="6"/>
  <c r="AC17" i="6" s="1"/>
  <c r="AZ17" i="6" s="1"/>
  <c r="AR16" i="6"/>
  <c r="AP16" i="6"/>
  <c r="AJ16" i="6"/>
  <c r="AH16" i="6"/>
  <c r="AF16" i="6"/>
  <c r="G16" i="6"/>
  <c r="AC16" i="6" s="1"/>
  <c r="AZ16" i="6" s="1"/>
  <c r="AR15" i="6"/>
  <c r="AP15" i="6"/>
  <c r="AJ15" i="6"/>
  <c r="AH15" i="6"/>
  <c r="AF15" i="6"/>
  <c r="G15" i="6"/>
  <c r="AC15" i="6" s="1"/>
  <c r="AZ15" i="6" s="1"/>
  <c r="AR14" i="6"/>
  <c r="AP14" i="6"/>
  <c r="AJ14" i="6"/>
  <c r="AH14" i="6"/>
  <c r="AF14" i="6"/>
  <c r="G14" i="6"/>
  <c r="AC14" i="6" s="1"/>
  <c r="AZ14" i="6" s="1"/>
  <c r="AP12" i="6"/>
  <c r="AS12" i="6" s="1"/>
  <c r="AS11" i="6"/>
  <c r="AP10" i="6"/>
  <c r="AS10" i="6" s="1"/>
  <c r="AP8" i="6"/>
  <c r="AS8" i="6" s="1"/>
  <c r="AP7" i="6"/>
  <c r="AS7" i="6" s="1"/>
  <c r="AP6" i="6"/>
  <c r="AS6" i="6" s="1"/>
  <c r="AP5" i="6"/>
  <c r="AS5" i="6" s="1"/>
  <c r="AP4" i="6"/>
  <c r="AS4" i="6" s="1"/>
  <c r="AP3" i="6"/>
  <c r="AS3" i="6" s="1"/>
  <c r="J136" i="14"/>
  <c r="I139" i="14"/>
  <c r="I137" i="14"/>
  <c r="AR225" i="6" l="1"/>
  <c r="AY14" i="6"/>
  <c r="AX14" i="6"/>
  <c r="AW14" i="6"/>
  <c r="AV14" i="6"/>
  <c r="AY15" i="6"/>
  <c r="AX15" i="6"/>
  <c r="AW15" i="6"/>
  <c r="AV15" i="6"/>
  <c r="AY16" i="6"/>
  <c r="AX16" i="6"/>
  <c r="AW16" i="6"/>
  <c r="AV16" i="6"/>
  <c r="AY17" i="6"/>
  <c r="AX17" i="6"/>
  <c r="AW17" i="6"/>
  <c r="AV17" i="6"/>
  <c r="AY18" i="6"/>
  <c r="AX18" i="6"/>
  <c r="AW18" i="6"/>
  <c r="AV18" i="6"/>
  <c r="AY19" i="6"/>
  <c r="AX19" i="6"/>
  <c r="AW19" i="6"/>
  <c r="AV19" i="6"/>
  <c r="AY20" i="6"/>
  <c r="AX20" i="6"/>
  <c r="AW20" i="6"/>
  <c r="AV20" i="6"/>
  <c r="AY21" i="6"/>
  <c r="AX21" i="6"/>
  <c r="AW21" i="6"/>
  <c r="AV21" i="6"/>
  <c r="AY22" i="6"/>
  <c r="AX22" i="6"/>
  <c r="AW22" i="6"/>
  <c r="AV22" i="6"/>
  <c r="AY23" i="6"/>
  <c r="AX23" i="6"/>
  <c r="AW23" i="6"/>
  <c r="AV23" i="6"/>
  <c r="AY24" i="6"/>
  <c r="AX24" i="6"/>
  <c r="AW24" i="6"/>
  <c r="AV24" i="6"/>
  <c r="AY25" i="6"/>
  <c r="AX25" i="6"/>
  <c r="AW25" i="6"/>
  <c r="AV25" i="6"/>
  <c r="AY26" i="6"/>
  <c r="AX26" i="6"/>
  <c r="AW26" i="6"/>
  <c r="AV26" i="6"/>
  <c r="AY27" i="6"/>
  <c r="AX27" i="6"/>
  <c r="AW27" i="6"/>
  <c r="AV27" i="6"/>
  <c r="AY28" i="6"/>
  <c r="AX28" i="6"/>
  <c r="AW28" i="6"/>
  <c r="AV28" i="6"/>
  <c r="AY29" i="6"/>
  <c r="AX29" i="6"/>
  <c r="AW29" i="6"/>
  <c r="AV29" i="6"/>
  <c r="AY30" i="6"/>
  <c r="AX30" i="6"/>
  <c r="AW30" i="6"/>
  <c r="AV30" i="6"/>
  <c r="AY31" i="6"/>
  <c r="AX31" i="6"/>
  <c r="AW31" i="6"/>
  <c r="AV31" i="6"/>
  <c r="AY32" i="6"/>
  <c r="AX32" i="6"/>
  <c r="AW32" i="6"/>
  <c r="AV32" i="6"/>
  <c r="AY33" i="6"/>
  <c r="AX33" i="6"/>
  <c r="AW33" i="6"/>
  <c r="AV33" i="6"/>
  <c r="AY34" i="6"/>
  <c r="AX34" i="6"/>
  <c r="AW34" i="6"/>
  <c r="AV34" i="6"/>
  <c r="AY35" i="6"/>
  <c r="AX35" i="6"/>
  <c r="AW35" i="6"/>
  <c r="AV35" i="6"/>
  <c r="AY36" i="6"/>
  <c r="AX36" i="6"/>
  <c r="AW36" i="6"/>
  <c r="AV36" i="6"/>
  <c r="AY37" i="6"/>
  <c r="AX37" i="6"/>
  <c r="AW37" i="6"/>
  <c r="AV37" i="6"/>
  <c r="AY38" i="6"/>
  <c r="AX38" i="6"/>
  <c r="AW38" i="6"/>
  <c r="AV38" i="6"/>
  <c r="AY39" i="6"/>
  <c r="AX39" i="6"/>
  <c r="AW39" i="6"/>
  <c r="AV39" i="6"/>
  <c r="AY40" i="6"/>
  <c r="AX40" i="6"/>
  <c r="AW40" i="6"/>
  <c r="AV40" i="6"/>
  <c r="AY41" i="6"/>
  <c r="AX41" i="6"/>
  <c r="AW41" i="6"/>
  <c r="AV41" i="6"/>
  <c r="AY42" i="6"/>
  <c r="AX42" i="6"/>
  <c r="AW42" i="6"/>
  <c r="AV42" i="6"/>
  <c r="AY43" i="6"/>
  <c r="AX43" i="6"/>
  <c r="AW43" i="6"/>
  <c r="AV43" i="6"/>
  <c r="AY44" i="6"/>
  <c r="AX44" i="6"/>
  <c r="AW44" i="6"/>
  <c r="AV44" i="6"/>
  <c r="AY45" i="6"/>
  <c r="AX45" i="6"/>
  <c r="AW45" i="6"/>
  <c r="AV45" i="6"/>
  <c r="AY46" i="6"/>
  <c r="AX46" i="6"/>
  <c r="AW46" i="6"/>
  <c r="AV46" i="6"/>
  <c r="AY47" i="6"/>
  <c r="AX47" i="6"/>
  <c r="AW47" i="6"/>
  <c r="AV47" i="6"/>
  <c r="AY48" i="6"/>
  <c r="AX48" i="6"/>
  <c r="AW48" i="6"/>
  <c r="AV48" i="6"/>
  <c r="AY49" i="6"/>
  <c r="AX49" i="6"/>
  <c r="AW49" i="6"/>
  <c r="AV49" i="6"/>
  <c r="AY50" i="6"/>
  <c r="AX50" i="6"/>
  <c r="AW50" i="6"/>
  <c r="AV50" i="6"/>
  <c r="AY51" i="6"/>
  <c r="AX51" i="6"/>
  <c r="AW51" i="6"/>
  <c r="AV51" i="6"/>
  <c r="AY58" i="6"/>
  <c r="AX58" i="6"/>
  <c r="AW58" i="6"/>
  <c r="AV58" i="6"/>
  <c r="AY59" i="6"/>
  <c r="AX59" i="6"/>
  <c r="AW59" i="6"/>
  <c r="AV59" i="6"/>
  <c r="AY60" i="6"/>
  <c r="AX60" i="6"/>
  <c r="AW60" i="6"/>
  <c r="AV60" i="6"/>
  <c r="AY61" i="6"/>
  <c r="AX61" i="6"/>
  <c r="AW61" i="6"/>
  <c r="AV61" i="6"/>
  <c r="AY62" i="6"/>
  <c r="AX62" i="6"/>
  <c r="AW62" i="6"/>
  <c r="AV62" i="6"/>
  <c r="AY63" i="6"/>
  <c r="AX63" i="6"/>
  <c r="AW63" i="6"/>
  <c r="AV63" i="6"/>
  <c r="AY64" i="6"/>
  <c r="AX64" i="6"/>
  <c r="AW64" i="6"/>
  <c r="AV64" i="6"/>
  <c r="AY65" i="6"/>
  <c r="AX65" i="6"/>
  <c r="AW65" i="6"/>
  <c r="AV65" i="6"/>
  <c r="AD66" i="6"/>
  <c r="AY66" i="6"/>
  <c r="AX66" i="6"/>
  <c r="AW66" i="6"/>
  <c r="AV66" i="6"/>
  <c r="AY67" i="6"/>
  <c r="AX67" i="6"/>
  <c r="AW67" i="6"/>
  <c r="AV67" i="6"/>
  <c r="AY68" i="6"/>
  <c r="AX68" i="6"/>
  <c r="AW68" i="6"/>
  <c r="AV68" i="6"/>
  <c r="AY69" i="6"/>
  <c r="AX69" i="6"/>
  <c r="AW69" i="6"/>
  <c r="AV69" i="6"/>
  <c r="AY70" i="6"/>
  <c r="AX70" i="6"/>
  <c r="AW70" i="6"/>
  <c r="AV70" i="6"/>
  <c r="AY71" i="6"/>
  <c r="AX71" i="6"/>
  <c r="AW71" i="6"/>
  <c r="AV71" i="6"/>
  <c r="AY72" i="6"/>
  <c r="AX72" i="6"/>
  <c r="AW72" i="6"/>
  <c r="AV72" i="6"/>
  <c r="AY73" i="6"/>
  <c r="AX73" i="6"/>
  <c r="AW73" i="6"/>
  <c r="AV73" i="6"/>
  <c r="AY74" i="6"/>
  <c r="AX74" i="6"/>
  <c r="AW74" i="6"/>
  <c r="AV74" i="6"/>
  <c r="AY75" i="6"/>
  <c r="AX75" i="6"/>
  <c r="AW75" i="6"/>
  <c r="AV75" i="6"/>
  <c r="AY76" i="6"/>
  <c r="AX76" i="6"/>
  <c r="AW76" i="6"/>
  <c r="AV76" i="6"/>
  <c r="AY77" i="6"/>
  <c r="AX77" i="6"/>
  <c r="AW77" i="6"/>
  <c r="AV77" i="6"/>
  <c r="AY78" i="6"/>
  <c r="AX78" i="6"/>
  <c r="AW78" i="6"/>
  <c r="AV78" i="6"/>
  <c r="AY79" i="6"/>
  <c r="AX79" i="6"/>
  <c r="AW79" i="6"/>
  <c r="AV79" i="6"/>
  <c r="AY80" i="6"/>
  <c r="AX80" i="6"/>
  <c r="AW80" i="6"/>
  <c r="AV80" i="6"/>
  <c r="AY81" i="6"/>
  <c r="AX81" i="6"/>
  <c r="AW81" i="6"/>
  <c r="AV81" i="6"/>
  <c r="AY82" i="6"/>
  <c r="AX82" i="6"/>
  <c r="AW82" i="6"/>
  <c r="AV82" i="6"/>
  <c r="AY83" i="6"/>
  <c r="AX83" i="6"/>
  <c r="AW83" i="6"/>
  <c r="AV83" i="6"/>
  <c r="AY84" i="6"/>
  <c r="AX84" i="6"/>
  <c r="AW84" i="6"/>
  <c r="AV84" i="6"/>
  <c r="AY85" i="6"/>
  <c r="AX85" i="6"/>
  <c r="AW85" i="6"/>
  <c r="AV85" i="6"/>
  <c r="AY86" i="6"/>
  <c r="AX86" i="6"/>
  <c r="AW86" i="6"/>
  <c r="AV86" i="6"/>
  <c r="AY87" i="6"/>
  <c r="AX87" i="6"/>
  <c r="AW87" i="6"/>
  <c r="AV87" i="6"/>
  <c r="AY88" i="6"/>
  <c r="AX88" i="6"/>
  <c r="AW88" i="6"/>
  <c r="AV88" i="6"/>
  <c r="AY89" i="6"/>
  <c r="AX89" i="6"/>
  <c r="AW89" i="6"/>
  <c r="AV89" i="6"/>
  <c r="AY90" i="6"/>
  <c r="AX90" i="6"/>
  <c r="AW90" i="6"/>
  <c r="AV90" i="6"/>
  <c r="AY91" i="6"/>
  <c r="AX91" i="6"/>
  <c r="AW91" i="6"/>
  <c r="AV91" i="6"/>
  <c r="AY92" i="6"/>
  <c r="AX92" i="6"/>
  <c r="AW92" i="6"/>
  <c r="AV92" i="6"/>
  <c r="AD93" i="6"/>
  <c r="AY93" i="6"/>
  <c r="AX93" i="6"/>
  <c r="AW93" i="6"/>
  <c r="AV93" i="6"/>
  <c r="AD94" i="6"/>
  <c r="AY94" i="6"/>
  <c r="AX94" i="6"/>
  <c r="AW94" i="6"/>
  <c r="AV94" i="6"/>
  <c r="AD95" i="6"/>
  <c r="AY95" i="6"/>
  <c r="AX95" i="6"/>
  <c r="AW95" i="6"/>
  <c r="AV95" i="6"/>
  <c r="AD96" i="6"/>
  <c r="AY96" i="6"/>
  <c r="AX96" i="6"/>
  <c r="AW96" i="6"/>
  <c r="AV96" i="6"/>
  <c r="AD97" i="6"/>
  <c r="AY97" i="6"/>
  <c r="AX97" i="6"/>
  <c r="AW97" i="6"/>
  <c r="AV97" i="6"/>
  <c r="AD98" i="6"/>
  <c r="AY98" i="6"/>
  <c r="AX98" i="6"/>
  <c r="AW98" i="6"/>
  <c r="AV98" i="6"/>
  <c r="AD99" i="6"/>
  <c r="AY99" i="6"/>
  <c r="AX99" i="6"/>
  <c r="AW99" i="6"/>
  <c r="AV99" i="6"/>
  <c r="AD100" i="6"/>
  <c r="AY100" i="6"/>
  <c r="AX100" i="6"/>
  <c r="AW100" i="6"/>
  <c r="AV100" i="6"/>
  <c r="AD101" i="6"/>
  <c r="AY101" i="6"/>
  <c r="AX101" i="6"/>
  <c r="AW101" i="6"/>
  <c r="AV101" i="6"/>
  <c r="AD102" i="6"/>
  <c r="AY102" i="6"/>
  <c r="AX102" i="6"/>
  <c r="AW102" i="6"/>
  <c r="AV102" i="6"/>
  <c r="AD103" i="6"/>
  <c r="AY103" i="6"/>
  <c r="AX103" i="6"/>
  <c r="AW103" i="6"/>
  <c r="AV103" i="6"/>
  <c r="AD104" i="6"/>
  <c r="AY104" i="6"/>
  <c r="AX104" i="6"/>
  <c r="AW104" i="6"/>
  <c r="AV104" i="6"/>
  <c r="AD105" i="6"/>
  <c r="AY105" i="6"/>
  <c r="AX105" i="6"/>
  <c r="AW105" i="6"/>
  <c r="AV105" i="6"/>
  <c r="AD106" i="6"/>
  <c r="AY106" i="6"/>
  <c r="AX106" i="6"/>
  <c r="AW106" i="6"/>
  <c r="AV106" i="6"/>
  <c r="AD107" i="6"/>
  <c r="AY107" i="6"/>
  <c r="AX107" i="6"/>
  <c r="AW107" i="6"/>
  <c r="AV107" i="6"/>
  <c r="AD108" i="6"/>
  <c r="AY108" i="6"/>
  <c r="AX108" i="6"/>
  <c r="AW108" i="6"/>
  <c r="AV108" i="6"/>
  <c r="AD109" i="6"/>
  <c r="AY109" i="6"/>
  <c r="AX109" i="6"/>
  <c r="AW109" i="6"/>
  <c r="AV109" i="6"/>
  <c r="AD110" i="6"/>
  <c r="AY110" i="6"/>
  <c r="AX110" i="6"/>
  <c r="AW110" i="6"/>
  <c r="AV110" i="6"/>
  <c r="AD111" i="6"/>
  <c r="AY111" i="6"/>
  <c r="AX111" i="6"/>
  <c r="AW111" i="6"/>
  <c r="AV111" i="6"/>
  <c r="AD112" i="6"/>
  <c r="AY112" i="6"/>
  <c r="AX112" i="6"/>
  <c r="AW112" i="6"/>
  <c r="AV112" i="6"/>
  <c r="AD113" i="6"/>
  <c r="AY113" i="6"/>
  <c r="AX113" i="6"/>
  <c r="AW113" i="6"/>
  <c r="AV113" i="6"/>
  <c r="AY126" i="6"/>
  <c r="AX126" i="6"/>
  <c r="AW126" i="6"/>
  <c r="AV126" i="6"/>
  <c r="AY127" i="6"/>
  <c r="AX127" i="6"/>
  <c r="AW127" i="6"/>
  <c r="AV127" i="6"/>
  <c r="AY128" i="6"/>
  <c r="AX128" i="6"/>
  <c r="AW128" i="6"/>
  <c r="AV128" i="6"/>
  <c r="AY129" i="6"/>
  <c r="AX129" i="6"/>
  <c r="AW129" i="6"/>
  <c r="AV129" i="6"/>
  <c r="AY130" i="6"/>
  <c r="AX130" i="6"/>
  <c r="AW130" i="6"/>
  <c r="AV130" i="6"/>
  <c r="AY131" i="6"/>
  <c r="AX131" i="6"/>
  <c r="AW131" i="6"/>
  <c r="AV131" i="6"/>
  <c r="AY132" i="6"/>
  <c r="AX132" i="6"/>
  <c r="AW132" i="6"/>
  <c r="AV132" i="6"/>
  <c r="AY133" i="6"/>
  <c r="AX133" i="6"/>
  <c r="AW133" i="6"/>
  <c r="AV133" i="6"/>
  <c r="AY134" i="6"/>
  <c r="AX134" i="6"/>
  <c r="AW134" i="6"/>
  <c r="AV134" i="6"/>
  <c r="AY135" i="6"/>
  <c r="AX135" i="6"/>
  <c r="AW135" i="6"/>
  <c r="AV135" i="6"/>
  <c r="AY136" i="6"/>
  <c r="AX136" i="6"/>
  <c r="AW136" i="6"/>
  <c r="AV136" i="6"/>
  <c r="AY137" i="6"/>
  <c r="AX137" i="6"/>
  <c r="AW137" i="6"/>
  <c r="AV137" i="6"/>
  <c r="AY138" i="6"/>
  <c r="AX138" i="6"/>
  <c r="AW138" i="6"/>
  <c r="AV138" i="6"/>
  <c r="AY139" i="6"/>
  <c r="AX139" i="6"/>
  <c r="AW139" i="6"/>
  <c r="AV139" i="6"/>
  <c r="AY140" i="6"/>
  <c r="AX140" i="6"/>
  <c r="AW140" i="6"/>
  <c r="AV140" i="6"/>
  <c r="AY141" i="6"/>
  <c r="AX141" i="6"/>
  <c r="AW141" i="6"/>
  <c r="AV141" i="6"/>
  <c r="AY142" i="6"/>
  <c r="AX142" i="6"/>
  <c r="AW142" i="6"/>
  <c r="AV142" i="6"/>
  <c r="AY143" i="6"/>
  <c r="AX143" i="6"/>
  <c r="AW143" i="6"/>
  <c r="AV143" i="6"/>
  <c r="AY144" i="6"/>
  <c r="AX144" i="6"/>
  <c r="AW144" i="6"/>
  <c r="AV144" i="6"/>
  <c r="AY145" i="6"/>
  <c r="AX145" i="6"/>
  <c r="AW145" i="6"/>
  <c r="AV145" i="6"/>
  <c r="AY146" i="6"/>
  <c r="AX146" i="6"/>
  <c r="AW146" i="6"/>
  <c r="AV146" i="6"/>
  <c r="AY147" i="6"/>
  <c r="AX147" i="6"/>
  <c r="AW147" i="6"/>
  <c r="AV147" i="6"/>
  <c r="AY148" i="6"/>
  <c r="AX148" i="6"/>
  <c r="AW148" i="6"/>
  <c r="AV148" i="6"/>
  <c r="AY149" i="6"/>
  <c r="AX149" i="6"/>
  <c r="AW149" i="6"/>
  <c r="AV149" i="6"/>
  <c r="AY150" i="6"/>
  <c r="AX150" i="6"/>
  <c r="AW150" i="6"/>
  <c r="AV150" i="6"/>
  <c r="AY151" i="6"/>
  <c r="AX151" i="6"/>
  <c r="AW151" i="6"/>
  <c r="AV151" i="6"/>
  <c r="AY152" i="6"/>
  <c r="AX152" i="6"/>
  <c r="AW152" i="6"/>
  <c r="AV152" i="6"/>
  <c r="AY153" i="6"/>
  <c r="AX153" i="6"/>
  <c r="AW153" i="6"/>
  <c r="AV153" i="6"/>
  <c r="AY154" i="6"/>
  <c r="AX154" i="6"/>
  <c r="AW154" i="6"/>
  <c r="AV154" i="6"/>
  <c r="AY155" i="6"/>
  <c r="AX155" i="6"/>
  <c r="AW155" i="6"/>
  <c r="AV155" i="6"/>
  <c r="AY156" i="6"/>
  <c r="AX156" i="6"/>
  <c r="AW156" i="6"/>
  <c r="AV156" i="6"/>
  <c r="AY157" i="6"/>
  <c r="AX157" i="6"/>
  <c r="AW157" i="6"/>
  <c r="AV157" i="6"/>
  <c r="AY158" i="6"/>
  <c r="AX158" i="6"/>
  <c r="AW158" i="6"/>
  <c r="AV158" i="6"/>
  <c r="AY159" i="6"/>
  <c r="AX159" i="6"/>
  <c r="AW159" i="6"/>
  <c r="AV159" i="6"/>
  <c r="AY160" i="6"/>
  <c r="AX160" i="6"/>
  <c r="AW160" i="6"/>
  <c r="AV160" i="6"/>
  <c r="AY161" i="6"/>
  <c r="AX161" i="6"/>
  <c r="AW161" i="6"/>
  <c r="AV161" i="6"/>
  <c r="AY162" i="6"/>
  <c r="AX162" i="6"/>
  <c r="AW162" i="6"/>
  <c r="AV162" i="6"/>
  <c r="AY163" i="6"/>
  <c r="AX163" i="6"/>
  <c r="AW163" i="6"/>
  <c r="AV163" i="6"/>
  <c r="AY164" i="6"/>
  <c r="AX164" i="6"/>
  <c r="AW164" i="6"/>
  <c r="AV164" i="6"/>
  <c r="AY165" i="6"/>
  <c r="AX165" i="6"/>
  <c r="AW165" i="6"/>
  <c r="AV165" i="6"/>
  <c r="AY166" i="6"/>
  <c r="AX166" i="6"/>
  <c r="AW166" i="6"/>
  <c r="AV166" i="6"/>
  <c r="AY167" i="6"/>
  <c r="AX167" i="6"/>
  <c r="AW167" i="6"/>
  <c r="AV167" i="6"/>
  <c r="AY168" i="6"/>
  <c r="AX168" i="6"/>
  <c r="AW168" i="6"/>
  <c r="AV168" i="6"/>
  <c r="AY169" i="6"/>
  <c r="AX169" i="6"/>
  <c r="AW169" i="6"/>
  <c r="AV169" i="6"/>
  <c r="AY170" i="6"/>
  <c r="AX170" i="6"/>
  <c r="AW170" i="6"/>
  <c r="AV170" i="6"/>
  <c r="AY171" i="6"/>
  <c r="AX171" i="6"/>
  <c r="AW171" i="6"/>
  <c r="AV171" i="6"/>
  <c r="AY172" i="6"/>
  <c r="AX172" i="6"/>
  <c r="AW172" i="6"/>
  <c r="AV172" i="6"/>
  <c r="AY173" i="6"/>
  <c r="AX173" i="6"/>
  <c r="AW173" i="6"/>
  <c r="AV173" i="6"/>
  <c r="AD174" i="6"/>
  <c r="AY174" i="6"/>
  <c r="AX174" i="6"/>
  <c r="AW174" i="6"/>
  <c r="AV174" i="6"/>
  <c r="AY175" i="6"/>
  <c r="AX175" i="6"/>
  <c r="AW175" i="6"/>
  <c r="AV175" i="6"/>
  <c r="AY176" i="6"/>
  <c r="AX176" i="6"/>
  <c r="AW176" i="6"/>
  <c r="AV176" i="6"/>
  <c r="AY177" i="6"/>
  <c r="AX177" i="6"/>
  <c r="AW177" i="6"/>
  <c r="AV177" i="6"/>
  <c r="AY178" i="6"/>
  <c r="AX178" i="6"/>
  <c r="AW178" i="6"/>
  <c r="AV178" i="6"/>
  <c r="AY179" i="6"/>
  <c r="AX179" i="6"/>
  <c r="AW179" i="6"/>
  <c r="AV179" i="6"/>
  <c r="AY180" i="6"/>
  <c r="AX180" i="6"/>
  <c r="AW180" i="6"/>
  <c r="AV180" i="6"/>
  <c r="AY181" i="6"/>
  <c r="AX181" i="6"/>
  <c r="AW181" i="6"/>
  <c r="AV181" i="6"/>
  <c r="AY182" i="6"/>
  <c r="AX182" i="6"/>
  <c r="AW182" i="6"/>
  <c r="AV182" i="6"/>
  <c r="AY183" i="6"/>
  <c r="AX183" i="6"/>
  <c r="AW183" i="6"/>
  <c r="AV183" i="6"/>
  <c r="AY184" i="6"/>
  <c r="AX184" i="6"/>
  <c r="AW184" i="6"/>
  <c r="AV184" i="6"/>
  <c r="AY185" i="6"/>
  <c r="AX185" i="6"/>
  <c r="AW185" i="6"/>
  <c r="AV185" i="6"/>
  <c r="AY186" i="6"/>
  <c r="AX186" i="6"/>
  <c r="AW186" i="6"/>
  <c r="AV186" i="6"/>
  <c r="AY187" i="6"/>
  <c r="AX187" i="6"/>
  <c r="AW187" i="6"/>
  <c r="AV187" i="6"/>
  <c r="AY188" i="6"/>
  <c r="AX188" i="6"/>
  <c r="AW188" i="6"/>
  <c r="AV188" i="6"/>
  <c r="AY189" i="6"/>
  <c r="AX189" i="6"/>
  <c r="AW189" i="6"/>
  <c r="AV189" i="6"/>
  <c r="AY190" i="6"/>
  <c r="AX190" i="6"/>
  <c r="AW190" i="6"/>
  <c r="AV190" i="6"/>
  <c r="AY191" i="6"/>
  <c r="AX191" i="6"/>
  <c r="AW191" i="6"/>
  <c r="AV191" i="6"/>
  <c r="AY192" i="6"/>
  <c r="AX192" i="6"/>
  <c r="AW192" i="6"/>
  <c r="AV192" i="6"/>
  <c r="AY193" i="6"/>
  <c r="AX193" i="6"/>
  <c r="AW193" i="6"/>
  <c r="AV193" i="6"/>
  <c r="AY194" i="6"/>
  <c r="AX194" i="6"/>
  <c r="AW194" i="6"/>
  <c r="AV194" i="6"/>
  <c r="AY195" i="6"/>
  <c r="AX195" i="6"/>
  <c r="AW195" i="6"/>
  <c r="AV195" i="6"/>
  <c r="AY196" i="6"/>
  <c r="AX196" i="6"/>
  <c r="AW196" i="6"/>
  <c r="AV196" i="6"/>
  <c r="AD197" i="6"/>
  <c r="AY197" i="6"/>
  <c r="AX197" i="6"/>
  <c r="AW197" i="6"/>
  <c r="AV197" i="6"/>
  <c r="AD198" i="6"/>
  <c r="AY198" i="6"/>
  <c r="AX198" i="6"/>
  <c r="AW198" i="6"/>
  <c r="AV198" i="6"/>
  <c r="AD199" i="6"/>
  <c r="AY199" i="6"/>
  <c r="AX199" i="6"/>
  <c r="AW199" i="6"/>
  <c r="AV199" i="6"/>
  <c r="AD200" i="6"/>
  <c r="AY200" i="6"/>
  <c r="AX200" i="6"/>
  <c r="AW200" i="6"/>
  <c r="AV200" i="6"/>
  <c r="AD201" i="6"/>
  <c r="AY201" i="6"/>
  <c r="AX201" i="6"/>
  <c r="AW201" i="6"/>
  <c r="AV201" i="6"/>
  <c r="AD202" i="6"/>
  <c r="AY202" i="6"/>
  <c r="AX202" i="6"/>
  <c r="AW202" i="6"/>
  <c r="AV202" i="6"/>
  <c r="AD203" i="6"/>
  <c r="AY203" i="6"/>
  <c r="AX203" i="6"/>
  <c r="AW203" i="6"/>
  <c r="AV203" i="6"/>
  <c r="AD204" i="6"/>
  <c r="AY204" i="6"/>
  <c r="AX204" i="6"/>
  <c r="AW204" i="6"/>
  <c r="AV204" i="6"/>
  <c r="AD205" i="6"/>
  <c r="AY205" i="6"/>
  <c r="AX205" i="6"/>
  <c r="AW205" i="6"/>
  <c r="AV205" i="6"/>
  <c r="AD206" i="6"/>
  <c r="AY206" i="6"/>
  <c r="AX206" i="6"/>
  <c r="AW206" i="6"/>
  <c r="AV206" i="6"/>
  <c r="AD207" i="6"/>
  <c r="AY207" i="6"/>
  <c r="AX207" i="6"/>
  <c r="AW207" i="6"/>
  <c r="AV207" i="6"/>
  <c r="AD208" i="6"/>
  <c r="AY208" i="6"/>
  <c r="AX208" i="6"/>
  <c r="AW208" i="6"/>
  <c r="AV208" i="6"/>
  <c r="AD209" i="6"/>
  <c r="AY209" i="6"/>
  <c r="AX209" i="6"/>
  <c r="AW209" i="6"/>
  <c r="AV209" i="6"/>
  <c r="AD210" i="6"/>
  <c r="AY210" i="6"/>
  <c r="AX210" i="6"/>
  <c r="AW210" i="6"/>
  <c r="AV210" i="6"/>
  <c r="AD211" i="6"/>
  <c r="AY211" i="6"/>
  <c r="AX211" i="6"/>
  <c r="AW211" i="6"/>
  <c r="AV211" i="6"/>
  <c r="AD212" i="6"/>
  <c r="AY212" i="6"/>
  <c r="AX212" i="6"/>
  <c r="AW212" i="6"/>
  <c r="AV212" i="6"/>
  <c r="AD213" i="6"/>
  <c r="AY213" i="6"/>
  <c r="AX213" i="6"/>
  <c r="AW213" i="6"/>
  <c r="AV213" i="6"/>
  <c r="AS123" i="6"/>
  <c r="AP225" i="6"/>
  <c r="H140" i="14"/>
  <c r="H138" i="14"/>
  <c r="AX55" i="6"/>
  <c r="AV55" i="6"/>
  <c r="AY55" i="6"/>
  <c r="AW55" i="6"/>
  <c r="AY54" i="6"/>
  <c r="AW54" i="6"/>
  <c r="AX54" i="6"/>
  <c r="AV54" i="6"/>
  <c r="AY56" i="6"/>
  <c r="AW56" i="6"/>
  <c r="AX56" i="6"/>
  <c r="AV56" i="6"/>
  <c r="AX57" i="6"/>
  <c r="AV57" i="6"/>
  <c r="AY57" i="6"/>
  <c r="AW57" i="6"/>
  <c r="AY52" i="6"/>
  <c r="AW52" i="6"/>
  <c r="AX52" i="6"/>
  <c r="AV52" i="6"/>
  <c r="AX53" i="6"/>
  <c r="AV53" i="6"/>
  <c r="AY53" i="6"/>
  <c r="AW5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S65" i="6"/>
  <c r="AS197" i="6"/>
  <c r="AS198" i="6"/>
  <c r="AS199" i="6"/>
  <c r="AS200" i="6"/>
  <c r="AS201" i="6"/>
  <c r="AS202" i="6"/>
  <c r="AS203" i="6"/>
  <c r="AS204" i="6"/>
  <c r="AS205" i="6"/>
  <c r="AS206" i="6"/>
  <c r="AS207" i="6"/>
  <c r="AS208" i="6"/>
  <c r="AS209" i="6"/>
  <c r="AS210" i="6"/>
  <c r="AS211" i="6"/>
  <c r="AS212" i="6"/>
  <c r="AS213" i="6"/>
  <c r="AS93" i="6"/>
  <c r="AS94" i="6"/>
  <c r="AS95" i="6"/>
  <c r="AS96" i="6"/>
  <c r="AS97" i="6"/>
  <c r="AS98" i="6"/>
  <c r="AS99" i="6"/>
  <c r="AS100" i="6"/>
  <c r="AS101" i="6"/>
  <c r="AS102" i="6"/>
  <c r="AS103" i="6"/>
  <c r="AS104" i="6"/>
  <c r="AS105" i="6"/>
  <c r="AS106" i="6"/>
  <c r="AS107" i="6"/>
  <c r="AS108" i="6"/>
  <c r="AS109" i="6"/>
  <c r="AS110" i="6"/>
  <c r="AS111" i="6"/>
  <c r="AS112" i="6"/>
  <c r="AS113" i="6"/>
  <c r="AS49" i="6"/>
  <c r="AS57" i="6"/>
  <c r="AS175" i="6"/>
  <c r="AS176" i="6"/>
  <c r="AS177" i="6"/>
  <c r="AS178" i="6"/>
  <c r="AS179" i="6"/>
  <c r="AS180" i="6"/>
  <c r="AS181" i="6"/>
  <c r="AS182" i="6"/>
  <c r="AS183" i="6"/>
  <c r="AS184" i="6"/>
  <c r="AS185" i="6"/>
  <c r="AS186" i="6"/>
  <c r="AS187" i="6"/>
  <c r="AS188" i="6"/>
  <c r="AS189" i="6"/>
  <c r="AS190" i="6"/>
  <c r="AS191" i="6"/>
  <c r="AS192" i="6"/>
  <c r="AS193" i="6"/>
  <c r="AS194" i="6"/>
  <c r="AS195" i="6"/>
  <c r="AS196" i="6"/>
  <c r="AS45" i="6"/>
  <c r="AS53" i="6"/>
  <c r="AS61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142" i="6"/>
  <c r="AS143" i="6"/>
  <c r="AS144" i="6"/>
  <c r="AS145" i="6"/>
  <c r="AS146" i="6"/>
  <c r="AS147" i="6"/>
  <c r="AS148" i="6"/>
  <c r="AS149" i="6"/>
  <c r="AS150" i="6"/>
  <c r="AS151" i="6"/>
  <c r="AS152" i="6"/>
  <c r="AS153" i="6"/>
  <c r="AS154" i="6"/>
  <c r="AS155" i="6"/>
  <c r="AS156" i="6"/>
  <c r="AS157" i="6"/>
  <c r="AS158" i="6"/>
  <c r="AS159" i="6"/>
  <c r="AS160" i="6"/>
  <c r="AS161" i="6"/>
  <c r="AS162" i="6"/>
  <c r="AS163" i="6"/>
  <c r="AS164" i="6"/>
  <c r="AS165" i="6"/>
  <c r="AS166" i="6"/>
  <c r="AS167" i="6"/>
  <c r="AS168" i="6"/>
  <c r="AS169" i="6"/>
  <c r="AS170" i="6"/>
  <c r="AS171" i="6"/>
  <c r="AS172" i="6"/>
  <c r="AS173" i="6"/>
  <c r="AS174" i="6"/>
  <c r="AS39" i="6"/>
  <c r="AS40" i="6"/>
  <c r="AS41" i="6"/>
  <c r="AS42" i="6"/>
  <c r="AS43" i="6"/>
  <c r="AS47" i="6"/>
  <c r="AS51" i="6"/>
  <c r="AS55" i="6"/>
  <c r="AS59" i="6"/>
  <c r="AS63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S91" i="6"/>
  <c r="AS92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44" i="6"/>
  <c r="AS46" i="6"/>
  <c r="AS48" i="6"/>
  <c r="AS50" i="6"/>
  <c r="AS52" i="6"/>
  <c r="AS54" i="6"/>
  <c r="AS56" i="6"/>
  <c r="AS58" i="6"/>
  <c r="AS60" i="6"/>
  <c r="AS62" i="6"/>
  <c r="AS64" i="6"/>
  <c r="AS66" i="6"/>
  <c r="I138" i="14"/>
  <c r="J139" i="14"/>
  <c r="J137" i="14"/>
  <c r="I140" i="14"/>
  <c r="AN225" i="6" l="1"/>
  <c r="J138" i="14"/>
  <c r="J140" i="14"/>
  <c r="AS2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coji</author>
  </authors>
  <commentList>
    <comment ref="D1" authorId="0" shapeId="0" xr:uid="{D99E38DA-7279-4A5B-B748-6552EE0182A8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E1" authorId="0" shapeId="0" xr:uid="{8C310535-60BD-416B-A6FE-3CD73EE0D9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F1" authorId="0" shapeId="0" xr:uid="{FA751B59-F61F-4148-9D5D-1B1D8AF7DA34}">
      <text>
        <r>
          <rPr>
            <b/>
            <sz val="9"/>
            <color indexed="81"/>
            <rFont val="ＭＳ Ｐゴシック"/>
            <family val="3"/>
            <charset val="128"/>
          </rPr>
          <t>「売り」の場合、「10」を表記。評価損益・割合(%)の数式に反映される。</t>
        </r>
      </text>
    </comment>
  </commentList>
</comments>
</file>

<file path=xl/sharedStrings.xml><?xml version="1.0" encoding="utf-8"?>
<sst xmlns="http://schemas.openxmlformats.org/spreadsheetml/2006/main" count="3024" uniqueCount="567">
  <si>
    <t>時価評価額[円]</t>
  </si>
  <si>
    <t>評価損益[円]</t>
  </si>
  <si>
    <t>評価損益[％]</t>
  </si>
  <si>
    <t>預り金</t>
  </si>
  <si>
    <t>楽天銀行普通預金残高</t>
  </si>
  <si>
    <t>種別</t>
  </si>
  <si>
    <t>銘柄コード・ティッカー</t>
  </si>
  <si>
    <t>銘柄</t>
  </si>
  <si>
    <t>保有数量</t>
  </si>
  <si>
    <t>［単位］</t>
  </si>
  <si>
    <t>平均取得価額</t>
  </si>
  <si>
    <t>現在値</t>
  </si>
  <si>
    <t>現在値(更新日)</t>
  </si>
  <si>
    <t>(参考為替)</t>
  </si>
  <si>
    <t>前日比</t>
  </si>
  <si>
    <t>時価評価額[外貨]</t>
  </si>
  <si>
    <t>純金上場信託</t>
  </si>
  <si>
    <t>特定</t>
  </si>
  <si>
    <t>純プラチナ上場信託</t>
  </si>
  <si>
    <t>ＮＦ銀行業</t>
  </si>
  <si>
    <t>ＩＳ米国リートＥＴＦ</t>
  </si>
  <si>
    <t>九州旅客鉄道</t>
  </si>
  <si>
    <t>ＡＮＡホールディングス</t>
  </si>
  <si>
    <t>VTI</t>
  </si>
  <si>
    <t>バンガード・トータル・ストック・マーケットETF</t>
  </si>
  <si>
    <t>VWO</t>
  </si>
  <si>
    <t>バンガード・FTSE・エマージング・マーケッツETF</t>
  </si>
  <si>
    <t>SLV</t>
  </si>
  <si>
    <t>iシェアーズ シルバー・トラスト</t>
  </si>
  <si>
    <t>VT</t>
  </si>
  <si>
    <t>バンガード・トータル・ワールド・ストックETF</t>
  </si>
  <si>
    <t>BND</t>
  </si>
  <si>
    <t>バンガード・米国トータル債券市場ETF</t>
  </si>
  <si>
    <t>UAL</t>
  </si>
  <si>
    <t>ユナイテッド・エアラインズ・ホールディングス</t>
  </si>
  <si>
    <t>EIDO</t>
  </si>
  <si>
    <t>iシェアーズ MSCI インドネシア ETF</t>
  </si>
  <si>
    <t>THD</t>
  </si>
  <si>
    <t>iシェアーズ MSCI タイ ETF</t>
  </si>
  <si>
    <t>EPHE</t>
  </si>
  <si>
    <t>iシェアーズ MSCI フィリピン ETF</t>
  </si>
  <si>
    <t>楽天・全米株式インデックス・ファンド（楽天・バンガード・ファンド（全米株式））</t>
  </si>
  <si>
    <t>米ドル</t>
  </si>
  <si>
    <t>30 現金・貴金属等</t>
    <rPh sb="3" eb="5">
      <t>ゲンキン</t>
    </rPh>
    <rPh sb="6" eb="9">
      <t>キキンゾク</t>
    </rPh>
    <rPh sb="9" eb="10">
      <t>ナド</t>
    </rPh>
    <phoneticPr fontId="3"/>
  </si>
  <si>
    <t>10 証券口座</t>
    <rPh sb="3" eb="5">
      <t>シケ</t>
    </rPh>
    <rPh sb="5" eb="7">
      <t>コザ</t>
    </rPh>
    <phoneticPr fontId="3"/>
  </si>
  <si>
    <t>20 その他</t>
    <rPh sb="5" eb="6">
      <t>タ</t>
    </rPh>
    <phoneticPr fontId="3"/>
  </si>
  <si>
    <t>01 日本円</t>
    <rPh sb="3" eb="6">
      <t>ニホンエン</t>
    </rPh>
    <phoneticPr fontId="3"/>
  </si>
  <si>
    <t>預り金</t>
    <rPh sb="0" eb="1">
      <t>アズカ</t>
    </rPh>
    <rPh sb="2" eb="3">
      <t>キン</t>
    </rPh>
    <phoneticPr fontId="3"/>
  </si>
  <si>
    <t>2現金</t>
    <rPh sb="1" eb="3">
      <t>ゲンキン</t>
    </rPh>
    <phoneticPr fontId="3"/>
  </si>
  <si>
    <t>2現金・米国債など</t>
    <rPh sb="1" eb="3">
      <t>ゲンキン</t>
    </rPh>
    <rPh sb="4" eb="6">
      <t>ベイコク</t>
    </rPh>
    <phoneticPr fontId="3"/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</si>
  <si>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4"/>
  </si>
  <si>
    <t>02 米ドル（円換算）</t>
    <rPh sb="3" eb="4">
      <t>ベイ</t>
    </rPh>
    <rPh sb="7" eb="10">
      <t>エンカンザン</t>
    </rPh>
    <phoneticPr fontId="3"/>
  </si>
  <si>
    <t>現預金</t>
    <rPh sb="0" eb="3">
      <t>ゲンヨキン</t>
    </rPh>
    <phoneticPr fontId="3"/>
  </si>
  <si>
    <t>現預金・SBI証券・米ドル</t>
  </si>
  <si>
    <t>米ドル 現金</t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</si>
  <si>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4"/>
  </si>
  <si>
    <t>ネオモバイル証券・買付可能額</t>
    <rPh sb="6" eb="8">
      <t>シケ</t>
    </rPh>
    <phoneticPr fontId="3"/>
  </si>
  <si>
    <t>買付可能額</t>
  </si>
  <si>
    <t>20 銀行・口座</t>
    <rPh sb="3" eb="5">
      <t>ギコ</t>
    </rPh>
    <rPh sb="6" eb="8">
      <t>コザ</t>
    </rPh>
    <phoneticPr fontId="3"/>
  </si>
  <si>
    <t>代表口座 - 南アランド普通</t>
  </si>
  <si>
    <t>代表口座 - 円普通</t>
  </si>
  <si>
    <t>10 ETF・投信等</t>
    <rPh sb="7" eb="9">
      <t>トウシン</t>
    </rPh>
    <rPh sb="9" eb="10">
      <t>ナド</t>
    </rPh>
    <phoneticPr fontId="3"/>
  </si>
  <si>
    <t>全世界指数</t>
    <rPh sb="0" eb="3">
      <t>ゼンセカイ</t>
    </rPh>
    <rPh sb="3" eb="5">
      <t>シスウ</t>
    </rPh>
    <phoneticPr fontId="3"/>
  </si>
  <si>
    <t>指数</t>
    <rPh sb="0" eb="2">
      <t>シスウ</t>
    </rPh>
    <phoneticPr fontId="3"/>
  </si>
  <si>
    <t>1投信</t>
    <rPh sb="1" eb="3">
      <t>トウシン</t>
    </rPh>
    <phoneticPr fontId="3"/>
  </si>
  <si>
    <t>1株式・投信等</t>
    <rPh sb="1" eb="3">
      <t>カブシキ</t>
    </rPh>
    <rPh sb="4" eb="6">
      <t>トウシン</t>
    </rPh>
    <rPh sb="6" eb="7">
      <t>ナド</t>
    </rPh>
    <phoneticPr fontId="3"/>
  </si>
  <si>
    <t>三菱UFJ国際-eMAXIS Slim 全世界株式(除く日本)</t>
  </si>
  <si>
    <t>三菱ＵＦＪ国際－ｅＭＡＸＩＳ　Ｓｌｉｍ　全世界株式（除く日本）</t>
  </si>
  <si>
    <t>00 全世界</t>
    <rPh sb="3" eb="6">
      <t>ゼンセカイ</t>
    </rPh>
    <phoneticPr fontId="3"/>
  </si>
  <si>
    <t>三菱UFJ国際-eMAXIS Slim 全世界株式(オール・カントリー)</t>
  </si>
  <si>
    <t>03 香港ドル(円換算）</t>
    <rPh sb="3" eb="5">
      <t>ホンコン</t>
    </rPh>
    <rPh sb="8" eb="11">
      <t>エンカンザン</t>
    </rPh>
    <phoneticPr fontId="3"/>
  </si>
  <si>
    <t>香港ドル 現金</t>
  </si>
  <si>
    <t>現預金・住信SBIネット銀行・普通口座</t>
  </si>
  <si>
    <t>現預金・住信SBIネット銀行・外貨預金・簿外（USD)</t>
    <rPh sb="20" eb="22">
      <t>ボガイ</t>
    </rPh>
    <phoneticPr fontId="3"/>
  </si>
  <si>
    <t>現預金・住信SBIネット銀行・外貨預金</t>
  </si>
  <si>
    <t>現預金・住信SBIネット銀行・ハイブリッド口座</t>
  </si>
  <si>
    <t>現金残高(ハイブリッド預金除く)</t>
  </si>
  <si>
    <t>03 米国</t>
    <rPh sb="3" eb="5">
      <t>ベイコク</t>
    </rPh>
    <phoneticPr fontId="3"/>
  </si>
  <si>
    <t>全米株式</t>
    <rPh sb="0" eb="2">
      <t>ゼンベイ</t>
    </rPh>
    <rPh sb="2" eb="4">
      <t>カブシキ</t>
    </rPh>
    <phoneticPr fontId="3"/>
  </si>
  <si>
    <t>楽天・全米株式インデックス・ファンド(楽天・バンガード・ファンド(全米株式))</t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</si>
  <si>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4"/>
  </si>
  <si>
    <t>円預金(普通預金)</t>
  </si>
  <si>
    <t>現預金・ネオモバ</t>
    <rPh sb="0" eb="3">
      <t>ゲンヨキン</t>
    </rPh>
    <phoneticPr fontId="3"/>
  </si>
  <si>
    <t>現預金・豊信</t>
    <rPh sb="0" eb="3">
      <t>ゲンヨキン</t>
    </rPh>
    <rPh sb="4" eb="5">
      <t>トヨ</t>
    </rPh>
    <rPh sb="5" eb="6">
      <t>シン</t>
    </rPh>
    <phoneticPr fontId="3"/>
  </si>
  <si>
    <t>現預金・SBI証券・日本円</t>
  </si>
  <si>
    <t>現預金・SBI証券・日本円</t>
    <rPh sb="0" eb="3">
      <t>ゲンヨキン</t>
    </rPh>
    <rPh sb="4" eb="9">
      <t>ッシ</t>
    </rPh>
    <rPh sb="10" eb="13">
      <t>ニホンエン</t>
    </rPh>
    <phoneticPr fontId="3"/>
  </si>
  <si>
    <t>30 その他</t>
    <rPh sb="5" eb="6">
      <t>タ</t>
    </rPh>
    <phoneticPr fontId="3"/>
  </si>
  <si>
    <t>借入金</t>
    <rPh sb="0" eb="3">
      <t>カリイレキン</t>
    </rPh>
    <phoneticPr fontId="3"/>
  </si>
  <si>
    <t>貸付金</t>
    <rPh sb="0" eb="3">
      <t>カシツケキン</t>
    </rPh>
    <phoneticPr fontId="3"/>
  </si>
  <si>
    <t>ﾋﾞｯﾄｺｲﾝ等</t>
    <rPh sb="7" eb="8">
      <t>ナド</t>
    </rPh>
    <phoneticPr fontId="3"/>
  </si>
  <si>
    <t>暗号資産</t>
    <rPh sb="0" eb="2">
      <t>アンゴウ</t>
    </rPh>
    <rPh sb="2" eb="4">
      <t>シサン</t>
    </rPh>
    <phoneticPr fontId="3"/>
  </si>
  <si>
    <t>3暗号資産</t>
    <rPh sb="1" eb="3">
      <t>アンゴウ</t>
    </rPh>
    <rPh sb="3" eb="5">
      <t>シサン</t>
    </rPh>
    <phoneticPr fontId="3"/>
  </si>
  <si>
    <t>3貴金属･ｺﾓ・仮通</t>
    <rPh sb="1" eb="4">
      <t>キキンゾク</t>
    </rPh>
    <rPh sb="8" eb="9">
      <t>カリ</t>
    </rPh>
    <rPh sb="9" eb="10">
      <t>ツウ</t>
    </rPh>
    <phoneticPr fontId="3"/>
  </si>
  <si>
    <t>20 個別株</t>
    <rPh sb="3" eb="5">
      <t>コベツ</t>
    </rPh>
    <rPh sb="5" eb="6">
      <t>カブ</t>
    </rPh>
    <phoneticPr fontId="3"/>
  </si>
  <si>
    <t>高配当</t>
    <rPh sb="0" eb="3">
      <t>コウハイトウ</t>
    </rPh>
    <phoneticPr fontId="3"/>
  </si>
  <si>
    <t>石油</t>
    <rPh sb="0" eb="2">
      <t>セキユ</t>
    </rPh>
    <phoneticPr fontId="3"/>
  </si>
  <si>
    <t>1株式</t>
    <rPh sb="1" eb="3">
      <t>カブシキ</t>
    </rPh>
    <phoneticPr fontId="3"/>
  </si>
  <si>
    <t>XOM エクソン モービル</t>
  </si>
  <si>
    <t>資本財</t>
    <rPh sb="0" eb="3">
      <t>シホンザイ</t>
    </rPh>
    <phoneticPr fontId="3"/>
  </si>
  <si>
    <t>資本財セレクト・セクター SPDR ファンド</t>
  </si>
  <si>
    <t>XLI</t>
  </si>
  <si>
    <t>銀行業</t>
    <rPh sb="0" eb="3">
      <t>ギンコウギョウ</t>
    </rPh>
    <phoneticPr fontId="3"/>
  </si>
  <si>
    <t>金融</t>
    <rPh sb="0" eb="2">
      <t>キンユウ</t>
    </rPh>
    <phoneticPr fontId="3"/>
  </si>
  <si>
    <t>金融セレクト・セクター SPDR ファンド</t>
  </si>
  <si>
    <t>XLF</t>
  </si>
  <si>
    <t>XLE エネルギーセレクトセクターSPDRファンド</t>
  </si>
  <si>
    <t>素材</t>
    <rPh sb="0" eb="2">
      <t>ソザイ</t>
    </rPh>
    <phoneticPr fontId="3"/>
  </si>
  <si>
    <t>素材セレクト・セクター SPDR ファンド</t>
  </si>
  <si>
    <t>XLB</t>
  </si>
  <si>
    <t>米国･通信</t>
    <rPh sb="0" eb="2">
      <t>ベイコク</t>
    </rPh>
    <rPh sb="3" eb="5">
      <t>ツウシン</t>
    </rPh>
    <phoneticPr fontId="3"/>
  </si>
  <si>
    <t>通信</t>
    <rPh sb="0" eb="2">
      <t>ツウシン</t>
    </rPh>
    <phoneticPr fontId="3"/>
  </si>
  <si>
    <t>高配当ETF</t>
    <rPh sb="0" eb="3">
      <t>コウハイトウ</t>
    </rPh>
    <phoneticPr fontId="3"/>
  </si>
  <si>
    <t>バンガード・米国高配当株式ETF</t>
  </si>
  <si>
    <t>VYM</t>
  </si>
  <si>
    <t>10 新興国</t>
    <rPh sb="3" eb="6">
      <t>シンコウコク</t>
    </rPh>
    <phoneticPr fontId="3"/>
  </si>
  <si>
    <t>新興国ETF</t>
    <rPh sb="0" eb="3">
      <t>シンコウコク</t>
    </rPh>
    <phoneticPr fontId="3"/>
  </si>
  <si>
    <t>新興国</t>
    <rPh sb="0" eb="3">
      <t>シンコウコク</t>
    </rPh>
    <phoneticPr fontId="3"/>
  </si>
  <si>
    <t>全米国指数</t>
    <rPh sb="0" eb="2">
      <t>ゼンベイ</t>
    </rPh>
    <rPh sb="2" eb="3">
      <t>コク</t>
    </rPh>
    <rPh sb="3" eb="5">
      <t>シスウ</t>
    </rPh>
    <phoneticPr fontId="3"/>
  </si>
  <si>
    <t>SP500指数</t>
    <rPh sb="5" eb="7">
      <t>シスウ</t>
    </rPh>
    <phoneticPr fontId="3"/>
  </si>
  <si>
    <t>バンガード・米国増配株式ETF</t>
  </si>
  <si>
    <t>VIG</t>
  </si>
  <si>
    <t>米国債</t>
    <rPh sb="0" eb="1">
      <t>ベイ</t>
    </rPh>
    <rPh sb="1" eb="3">
      <t>コクサイ</t>
    </rPh>
    <phoneticPr fontId="3"/>
  </si>
  <si>
    <t>債券</t>
    <rPh sb="0" eb="2">
      <t>サイケン</t>
    </rPh>
    <phoneticPr fontId="3"/>
  </si>
  <si>
    <t>2米国債など</t>
    <rPh sb="1" eb="2">
      <t>ベイ</t>
    </rPh>
    <rPh sb="2" eb="4">
      <t>コクサイ</t>
    </rPh>
    <phoneticPr fontId="3"/>
  </si>
  <si>
    <t>航空・米国</t>
    <rPh sb="0" eb="2">
      <t>コウクウ</t>
    </rPh>
    <rPh sb="3" eb="5">
      <t>ベイコク</t>
    </rPh>
    <phoneticPr fontId="3"/>
  </si>
  <si>
    <t>観光</t>
    <rPh sb="0" eb="2">
      <t>カンコウ</t>
    </rPh>
    <phoneticPr fontId="3"/>
  </si>
  <si>
    <t>iシェアーズ 米国国債 20年超 ETF</t>
  </si>
  <si>
    <t>TLT</t>
  </si>
  <si>
    <t>SPDR ポートフォリオS&amp;P 500 高配当株式ETF</t>
  </si>
  <si>
    <t>SPYD</t>
  </si>
  <si>
    <t>米国・シルバー</t>
    <rPh sb="0" eb="2">
      <t>ベイコク</t>
    </rPh>
    <phoneticPr fontId="3"/>
  </si>
  <si>
    <t>3貴金属</t>
    <rPh sb="1" eb="4">
      <t>キキンゾク</t>
    </rPh>
    <phoneticPr fontId="3"/>
  </si>
  <si>
    <t>SBIハイブリッド預金</t>
  </si>
  <si>
    <t>ＳＢＩ－ＳＢＩ・Ｖ・全米株式インデックス・ファンド</t>
  </si>
  <si>
    <t>SBI-SBI・V・全米株式インデックス・ファンド</t>
  </si>
  <si>
    <t>SBI-SBI・V・S&amp;P500インデックス・ファンド</t>
  </si>
  <si>
    <t>船・米国</t>
    <rPh sb="0" eb="1">
      <t>フネ</t>
    </rPh>
    <rPh sb="2" eb="4">
      <t>ベイコク</t>
    </rPh>
    <phoneticPr fontId="3"/>
  </si>
  <si>
    <t>ロイヤル・カリビアン・グループ</t>
  </si>
  <si>
    <t>RCL</t>
  </si>
  <si>
    <t>ナスダック指数</t>
    <rPh sb="5" eb="7">
      <t>シスウ</t>
    </rPh>
    <phoneticPr fontId="3"/>
  </si>
  <si>
    <t>PFF iシェアーズ優先株式&amp;インカム証券ETF</t>
  </si>
  <si>
    <t>PFF</t>
  </si>
  <si>
    <t>ノルウェージャン・クルーズ・ライン</t>
  </si>
  <si>
    <t>NCLH</t>
  </si>
  <si>
    <t>サウスウエスト・エアライン</t>
  </si>
  <si>
    <t>LUV</t>
  </si>
  <si>
    <t>米国・社債</t>
    <rPh sb="0" eb="2">
      <t>ベイコク</t>
    </rPh>
    <rPh sb="3" eb="5">
      <t>シャサイ</t>
    </rPh>
    <phoneticPr fontId="3"/>
  </si>
  <si>
    <t>LQD iシェアーズ iBoxx USD投資適格社債 ETF</t>
  </si>
  <si>
    <t>LQD</t>
  </si>
  <si>
    <t>社債</t>
    <rPh sb="0" eb="2">
      <t>シャサイ</t>
    </rPh>
    <phoneticPr fontId="3"/>
  </si>
  <si>
    <t>SPDR ブルームバーグ・バークレイズ・ハイ・イールド債券 ETF</t>
  </si>
  <si>
    <t>JNK</t>
  </si>
  <si>
    <t>米国・不動産ETF</t>
    <rPh sb="0" eb="2">
      <t>ベイコク</t>
    </rPh>
    <rPh sb="3" eb="6">
      <t>フドウサン</t>
    </rPh>
    <phoneticPr fontId="3"/>
  </si>
  <si>
    <t>不動産</t>
    <rPh sb="0" eb="3">
      <t>フドウサン</t>
    </rPh>
    <phoneticPr fontId="3"/>
  </si>
  <si>
    <t>ラッセル指数</t>
    <rPh sb="4" eb="6">
      <t>シスウ</t>
    </rPh>
    <phoneticPr fontId="3"/>
  </si>
  <si>
    <t>IWM</t>
  </si>
  <si>
    <t>iFreeNEXT NASDAQ100インデックス</t>
  </si>
  <si>
    <t>iシェアーズ iBoxx 米ドル建てハイイールド社債 ETF</t>
  </si>
  <si>
    <t>HYG</t>
  </si>
  <si>
    <t>iシェアーズ　コア米国高配当株 ETF</t>
  </si>
  <si>
    <t>HDV</t>
  </si>
  <si>
    <t>米国・ゴールド</t>
    <rPh sb="0" eb="2">
      <t>ベイコク</t>
    </rPh>
    <phoneticPr fontId="3"/>
  </si>
  <si>
    <t>SPDR ゴールド・ミニシェアーズ・トラスト</t>
  </si>
  <si>
    <t>GLDM</t>
  </si>
  <si>
    <t>SPDR ゴールド・シェア</t>
  </si>
  <si>
    <t>GLD</t>
  </si>
  <si>
    <t>米国・金鉱株</t>
    <rPh sb="0" eb="2">
      <t>ベイコク</t>
    </rPh>
    <rPh sb="3" eb="5">
      <t>キンコウ</t>
    </rPh>
    <rPh sb="5" eb="6">
      <t>カブ</t>
    </rPh>
    <phoneticPr fontId="3"/>
  </si>
  <si>
    <t>金鉱株</t>
    <rPh sb="0" eb="2">
      <t>キンコウ</t>
    </rPh>
    <rPh sb="2" eb="3">
      <t>カブ</t>
    </rPh>
    <phoneticPr fontId="3"/>
  </si>
  <si>
    <t>ヴァンエック・ベクトル・中小型金鉱株ETF</t>
  </si>
  <si>
    <t>GDXJ</t>
  </si>
  <si>
    <t>ヴァンエック・ベクトル・金鉱株ETF</t>
  </si>
  <si>
    <t>GDX</t>
  </si>
  <si>
    <t>04 中国</t>
    <rPh sb="3" eb="5">
      <t>チュウゴク</t>
    </rPh>
    <phoneticPr fontId="3"/>
  </si>
  <si>
    <t>中国</t>
    <rPh sb="0" eb="2">
      <t>チュウゴク</t>
    </rPh>
    <phoneticPr fontId="3"/>
  </si>
  <si>
    <t>iシェアーズ 中国大型株 ETF</t>
  </si>
  <si>
    <t>FXI</t>
  </si>
  <si>
    <t>09 南アフリカ</t>
    <rPh sb="3" eb="4">
      <t>ミナミ</t>
    </rPh>
    <phoneticPr fontId="3"/>
  </si>
  <si>
    <t>南アフリカ</t>
    <rPh sb="0" eb="1">
      <t>ミナミ</t>
    </rPh>
    <phoneticPr fontId="3"/>
  </si>
  <si>
    <t>iシェアーズ MSCI 南アフリカ ETF</t>
  </si>
  <si>
    <t>EZA</t>
  </si>
  <si>
    <t>ウィズダムツリー  インド株収益ファンド</t>
  </si>
  <si>
    <t>EPI</t>
  </si>
  <si>
    <t>eMAXIS Slim 米国株式(S&amp;P500)</t>
  </si>
  <si>
    <t>eMAXIS Slim 全世界株式(オール・カントリー)</t>
  </si>
  <si>
    <t>コモ・全体</t>
    <rPh sb="3" eb="5">
      <t>ゼンタイ</t>
    </rPh>
    <phoneticPr fontId="3"/>
  </si>
  <si>
    <t>コモ・その他</t>
    <rPh sb="5" eb="6">
      <t>タ</t>
    </rPh>
    <phoneticPr fontId="3"/>
  </si>
  <si>
    <t>インベスコDB コモディティ・インデックス・トラッキング・ファンド</t>
  </si>
  <si>
    <t>DBC</t>
  </si>
  <si>
    <t>コモ・農業</t>
    <rPh sb="3" eb="5">
      <t>ノウギョウ</t>
    </rPh>
    <phoneticPr fontId="3"/>
  </si>
  <si>
    <t>インベスコDBアグリカルチャー・ファンド</t>
  </si>
  <si>
    <t>DBA</t>
  </si>
  <si>
    <t>デルタ航空</t>
  </si>
  <si>
    <t>DAL</t>
  </si>
  <si>
    <t>カーニバル</t>
  </si>
  <si>
    <t>CCL</t>
  </si>
  <si>
    <t>iシェアーズ　コア米国総合債券ETF</t>
  </si>
  <si>
    <t>AGG</t>
  </si>
  <si>
    <t>ヴァンエック・ベクトル・アフリカ・インデックスETF</t>
  </si>
  <si>
    <t>アメリカン・エアーラインズ・グループ</t>
  </si>
  <si>
    <t>02 日本</t>
    <rPh sb="3" eb="5">
      <t>ニホン</t>
    </rPh>
    <phoneticPr fontId="3"/>
  </si>
  <si>
    <t>卸売業</t>
    <rPh sb="0" eb="3">
      <t>オロシウリギョウ</t>
    </rPh>
    <phoneticPr fontId="3"/>
  </si>
  <si>
    <t>蔵王産業</t>
  </si>
  <si>
    <t>投資</t>
    <rPh sb="0" eb="2">
      <t>トウシ</t>
    </rPh>
    <phoneticPr fontId="3"/>
  </si>
  <si>
    <t>ソフトバンクグループ</t>
  </si>
  <si>
    <t>9984</t>
  </si>
  <si>
    <t>日本・通信</t>
    <rPh sb="0" eb="2">
      <t>ニホン</t>
    </rPh>
    <rPh sb="3" eb="5">
      <t>ツウシン</t>
    </rPh>
    <phoneticPr fontId="3"/>
  </si>
  <si>
    <t>沖縄セルラー電話</t>
  </si>
  <si>
    <t>ＫＤＤＩ</t>
  </si>
  <si>
    <t>日本電信電話</t>
  </si>
  <si>
    <t>中国・通信</t>
    <rPh sb="0" eb="2">
      <t>チュウゴク</t>
    </rPh>
    <rPh sb="3" eb="5">
      <t>ツウシン</t>
    </rPh>
    <phoneticPr fontId="3"/>
  </si>
  <si>
    <t>航空</t>
    <rPh sb="0" eb="2">
      <t>コウクウ</t>
    </rPh>
    <phoneticPr fontId="3"/>
  </si>
  <si>
    <t>日本航空</t>
  </si>
  <si>
    <t>鉄道</t>
    <rPh sb="0" eb="2">
      <t>テツドウ</t>
    </rPh>
    <phoneticPr fontId="3"/>
  </si>
  <si>
    <t>東海旅客鉄道</t>
  </si>
  <si>
    <t>西日本旅客鉄道</t>
  </si>
  <si>
    <t>東日本旅客鉄道</t>
  </si>
  <si>
    <t>ジャパン・ホテル・リート投資法人　投資証券</t>
  </si>
  <si>
    <t>8985</t>
  </si>
  <si>
    <t>不動産・個別</t>
    <rPh sb="0" eb="3">
      <t>フドウサン</t>
    </rPh>
    <rPh sb="4" eb="6">
      <t>コベツ</t>
    </rPh>
    <phoneticPr fontId="3"/>
  </si>
  <si>
    <t>センチュリー２１・ジャパン</t>
  </si>
  <si>
    <t>保険業</t>
    <rPh sb="0" eb="3">
      <t>ホケンギョウ</t>
    </rPh>
    <phoneticPr fontId="3"/>
  </si>
  <si>
    <t>東京海上ホールディングス</t>
  </si>
  <si>
    <t>第一生命ホールディングス</t>
  </si>
  <si>
    <t>証券業</t>
    <rPh sb="0" eb="2">
      <t>ショウケン</t>
    </rPh>
    <rPh sb="2" eb="3">
      <t>ギョウ</t>
    </rPh>
    <phoneticPr fontId="3"/>
  </si>
  <si>
    <t>野村ホールディングス</t>
    <rPh sb="0" eb="2">
      <t>ノムラ</t>
    </rPh>
    <phoneticPr fontId="3"/>
  </si>
  <si>
    <t>三菱ＵＦＪリース</t>
  </si>
  <si>
    <t>オリックス</t>
  </si>
  <si>
    <t>東京センチュリー</t>
  </si>
  <si>
    <t>芙蓉総合リース</t>
  </si>
  <si>
    <t>みずほフィナンシャルグループ</t>
  </si>
  <si>
    <t>三井住友フィナンシャルグループ</t>
  </si>
  <si>
    <t>三菱ＵＦＪフィナンシャル・グループ</t>
  </si>
  <si>
    <t>情報・通信</t>
    <rPh sb="0" eb="2">
      <t>ジョウホウ</t>
    </rPh>
    <rPh sb="3" eb="5">
      <t>ツウシン</t>
    </rPh>
    <phoneticPr fontId="3"/>
  </si>
  <si>
    <t>兼松エレクトロニクス</t>
  </si>
  <si>
    <t>商社</t>
    <rPh sb="0" eb="2">
      <t>ショウシャ</t>
    </rPh>
    <phoneticPr fontId="3"/>
  </si>
  <si>
    <t>三菱商事</t>
  </si>
  <si>
    <t>住友商事</t>
  </si>
  <si>
    <t>三井物産</t>
  </si>
  <si>
    <t>丸紅</t>
  </si>
  <si>
    <t>伊藤忠商事</t>
  </si>
  <si>
    <t>化学</t>
    <rPh sb="0" eb="2">
      <t>カガク</t>
    </rPh>
    <phoneticPr fontId="3"/>
  </si>
  <si>
    <t>バルカー</t>
  </si>
  <si>
    <t>製造業・その他製品</t>
    <rPh sb="0" eb="2">
      <t>セイゾウ</t>
    </rPh>
    <rPh sb="2" eb="3">
      <t>ギョウ</t>
    </rPh>
    <rPh sb="6" eb="7">
      <t>タ</t>
    </rPh>
    <rPh sb="7" eb="9">
      <t>セイヒン</t>
    </rPh>
    <phoneticPr fontId="3"/>
  </si>
  <si>
    <t>製造業</t>
    <rPh sb="0" eb="3">
      <t>セイゾウギョウ</t>
    </rPh>
    <phoneticPr fontId="3"/>
  </si>
  <si>
    <t>ニホンフラッシュ</t>
  </si>
  <si>
    <t>電気機器</t>
  </si>
  <si>
    <t>キヤノン</t>
  </si>
  <si>
    <t>製造業・機械</t>
    <rPh sb="0" eb="2">
      <t>セイゾウ</t>
    </rPh>
    <rPh sb="2" eb="3">
      <t>ギョウ</t>
    </rPh>
    <rPh sb="4" eb="6">
      <t>キカイ</t>
    </rPh>
    <phoneticPr fontId="3"/>
  </si>
  <si>
    <t>小松製作所</t>
  </si>
  <si>
    <t>アマダ</t>
  </si>
  <si>
    <t>アビスト</t>
  </si>
  <si>
    <t>製造業・ゴム</t>
    <rPh sb="0" eb="3">
      <t>セイゾウギョウ</t>
    </rPh>
    <phoneticPr fontId="3"/>
  </si>
  <si>
    <t>ブリヂストン</t>
  </si>
  <si>
    <t>ユー・エス・エス</t>
  </si>
  <si>
    <t>日本エス・エイチ・エル</t>
  </si>
  <si>
    <t>インテージホールディングス</t>
  </si>
  <si>
    <t>プロシップ</t>
  </si>
  <si>
    <t>製造業・繊維製品</t>
    <rPh sb="0" eb="3">
      <t>セイゾウギョウ</t>
    </rPh>
    <rPh sb="4" eb="6">
      <t>センイ</t>
    </rPh>
    <rPh sb="6" eb="8">
      <t>セイヒン</t>
    </rPh>
    <phoneticPr fontId="3"/>
  </si>
  <si>
    <t>自重堂</t>
  </si>
  <si>
    <t>旭化成</t>
  </si>
  <si>
    <t>食料品</t>
    <rPh sb="0" eb="3">
      <t>ショクリョウヒン</t>
    </rPh>
    <phoneticPr fontId="3"/>
  </si>
  <si>
    <t>日本たばこ産業</t>
  </si>
  <si>
    <t>上場インデックスファンド米国株式（ＮＡＳＤＡＱ１００）為替ヘッジなし</t>
  </si>
  <si>
    <t>ＭＡＸＩＳ全世界株式（オール・カントリー）上場投信</t>
  </si>
  <si>
    <t>ＭＡＸＩＳ米国株式（Ｓ＆Ｐ５００）上場投信</t>
  </si>
  <si>
    <t>ＯＮＥＥＴＦ東証ＲＥＩＴ</t>
  </si>
  <si>
    <t>マザーズ指数</t>
    <rPh sb="4" eb="6">
      <t>シスウ</t>
    </rPh>
    <phoneticPr fontId="3"/>
  </si>
  <si>
    <t>東証マザーズＥＴＦ</t>
  </si>
  <si>
    <t>2516</t>
  </si>
  <si>
    <t>外国債</t>
    <rPh sb="0" eb="3">
      <t>ガイコクサイ</t>
    </rPh>
    <phoneticPr fontId="3"/>
  </si>
  <si>
    <t>ＮＦ外債ヘッジ無</t>
  </si>
  <si>
    <t>日本ケアサプライ</t>
  </si>
  <si>
    <t>ＣＤＳ</t>
  </si>
  <si>
    <t>ＷＴニッケル上場投信</t>
  </si>
  <si>
    <t>ＮＥＸＴ　ＦＵＮＤＳ　インド株式指数・Ｎｉｆｔｙ　５０連動型上場投信</t>
  </si>
  <si>
    <t>米国・リート</t>
    <rPh sb="0" eb="2">
      <t>ベイコク</t>
    </rPh>
    <phoneticPr fontId="3"/>
  </si>
  <si>
    <t>ｉシェアーズ・コア　米国債７−１０年　ＥＴＦ</t>
  </si>
  <si>
    <t>iShares S&amp;P 500 ETF</t>
  </si>
  <si>
    <t>個別株</t>
    <rPh sb="0" eb="3">
      <t>コベツカブ</t>
    </rPh>
    <phoneticPr fontId="3"/>
  </si>
  <si>
    <t>国際石油開発帝石</t>
  </si>
  <si>
    <t>国内・シルバー</t>
    <rPh sb="0" eb="2">
      <t>コクナイ</t>
    </rPh>
    <phoneticPr fontId="3"/>
  </si>
  <si>
    <t>純銀上場信託（現物国内保管型）</t>
  </si>
  <si>
    <t>国内・プラチナ</t>
    <rPh sb="0" eb="2">
      <t>コクナイ</t>
    </rPh>
    <phoneticPr fontId="3"/>
  </si>
  <si>
    <t>国内・ゴールド</t>
    <rPh sb="0" eb="2">
      <t>コクナイ</t>
    </rPh>
    <phoneticPr fontId="3"/>
  </si>
  <si>
    <t>ダイワ東証ＲＥＩＴ指数</t>
  </si>
  <si>
    <t>Ｉシェアーズ・コアＪリート</t>
  </si>
  <si>
    <t>上場Ｊリート</t>
  </si>
  <si>
    <t>ＮＦＪ－ＲＥＩＴ</t>
  </si>
  <si>
    <t>指数・日経平均</t>
    <rPh sb="0" eb="2">
      <t>シスウ</t>
    </rPh>
    <rPh sb="3" eb="7">
      <t>ニッケイヘイキン</t>
    </rPh>
    <phoneticPr fontId="3"/>
  </si>
  <si>
    <t>指数・トピックス</t>
    <rPh sb="0" eb="2">
      <t>シスウ</t>
    </rPh>
    <phoneticPr fontId="3"/>
  </si>
  <si>
    <t>ＮＥＸＴ　ＦＵＮＤＳ　ＴＯＰＩＸ連動型上場投信</t>
  </si>
  <si>
    <t>指数・香港</t>
    <rPh sb="0" eb="2">
      <t>シスウ</t>
    </rPh>
    <rPh sb="3" eb="5">
      <t>ホンコン</t>
    </rPh>
    <phoneticPr fontId="3"/>
  </si>
  <si>
    <t>番号</t>
    <rPh sb="0" eb="2">
      <t>バンゴウ</t>
    </rPh>
    <phoneticPr fontId="3"/>
  </si>
  <si>
    <t>個別・ETF・投信・ほか</t>
    <rPh sb="0" eb="2">
      <t>コベツ</t>
    </rPh>
    <rPh sb="7" eb="9">
      <t>トウシン</t>
    </rPh>
    <phoneticPr fontId="3"/>
  </si>
  <si>
    <t>口座区分</t>
    <rPh sb="0" eb="2">
      <t>コウザ</t>
    </rPh>
    <rPh sb="2" eb="4">
      <t>クブン</t>
    </rPh>
    <phoneticPr fontId="3"/>
  </si>
  <si>
    <t>対象国など</t>
    <rPh sb="0" eb="2">
      <t>タイショウ</t>
    </rPh>
    <rPh sb="2" eb="3">
      <t>コク</t>
    </rPh>
    <phoneticPr fontId="3"/>
  </si>
  <si>
    <t>通貨</t>
    <rPh sb="0" eb="2">
      <t>ツウカ</t>
    </rPh>
    <phoneticPr fontId="3"/>
  </si>
  <si>
    <t>セクター・2</t>
    <phoneticPr fontId="3"/>
  </si>
  <si>
    <t>セクター・1</t>
    <phoneticPr fontId="3"/>
  </si>
  <si>
    <t>3区分・中</t>
    <rPh sb="4" eb="5">
      <t>チュウ</t>
    </rPh>
    <phoneticPr fontId="3"/>
  </si>
  <si>
    <t>3区分・大</t>
    <rPh sb="1" eb="2">
      <t>ク</t>
    </rPh>
    <rPh sb="2" eb="3">
      <t>ブン</t>
    </rPh>
    <rPh sb="4" eb="5">
      <t>ダイ</t>
    </rPh>
    <phoneticPr fontId="3"/>
  </si>
  <si>
    <t>銘柄</t>
    <rPh sb="0" eb="2">
      <t>メイガラ</t>
    </rPh>
    <phoneticPr fontId="3"/>
  </si>
  <si>
    <t>№(合体）</t>
    <rPh sb="2" eb="4">
      <t>ガッタイ</t>
    </rPh>
    <phoneticPr fontId="3"/>
  </si>
  <si>
    <t>年月日</t>
    <rPh sb="0" eb="3">
      <t>ネンガッピ</t>
    </rPh>
    <phoneticPr fontId="3"/>
  </si>
  <si>
    <t>№(日毎）</t>
    <rPh sb="2" eb="4">
      <t>ヒゴト</t>
    </rPh>
    <phoneticPr fontId="3"/>
  </si>
  <si>
    <t>名義</t>
    <rPh sb="0" eb="2">
      <t>メイギ</t>
    </rPh>
    <phoneticPr fontId="3"/>
  </si>
  <si>
    <t>金融機関</t>
    <rPh sb="0" eb="2">
      <t>キンユウ</t>
    </rPh>
    <rPh sb="2" eb="4">
      <t>キカン</t>
    </rPh>
    <phoneticPr fontId="3"/>
  </si>
  <si>
    <t>備考</t>
    <rPh sb="0" eb="2">
      <t>ビコウ</t>
    </rPh>
    <phoneticPr fontId="3"/>
  </si>
  <si>
    <t>ここから1</t>
    <phoneticPr fontId="3"/>
  </si>
  <si>
    <t>ここから2</t>
  </si>
  <si>
    <t>ここから3</t>
  </si>
  <si>
    <t>ここから4</t>
  </si>
  <si>
    <t>ここから5</t>
  </si>
  <si>
    <t>ここから6</t>
  </si>
  <si>
    <t>ここから7</t>
  </si>
  <si>
    <t>ここから8</t>
  </si>
  <si>
    <t>ここから9</t>
  </si>
  <si>
    <t>ここから10</t>
  </si>
  <si>
    <t>ここから11</t>
  </si>
  <si>
    <t>ここから12</t>
  </si>
  <si>
    <t>ここから13</t>
  </si>
  <si>
    <t>ここから14</t>
  </si>
  <si>
    <t>ここから15</t>
  </si>
  <si>
    <t>ここから16</t>
  </si>
  <si>
    <t>ここから17</t>
  </si>
  <si>
    <t>ここから18</t>
  </si>
  <si>
    <t>余白1</t>
    <rPh sb="0" eb="2">
      <t>ヨハク</t>
    </rPh>
    <phoneticPr fontId="3"/>
  </si>
  <si>
    <t>余白2</t>
    <rPh sb="0" eb="2">
      <t>ヨハク</t>
    </rPh>
    <phoneticPr fontId="3"/>
  </si>
  <si>
    <t>余白4</t>
    <rPh sb="0" eb="2">
      <t>ヨハク</t>
    </rPh>
    <phoneticPr fontId="3"/>
  </si>
  <si>
    <t>余白3</t>
    <rPh sb="0" eb="2">
      <t>ヨハク</t>
    </rPh>
    <phoneticPr fontId="3"/>
  </si>
  <si>
    <t>00-PP</t>
  </si>
  <si>
    <t>20-楽天銀行</t>
    <rPh sb="5" eb="7">
      <t>ギコ</t>
    </rPh>
    <phoneticPr fontId="3"/>
  </si>
  <si>
    <t>00-楽天銀行用</t>
    <rPh sb="3" eb="5">
      <t>ラテ</t>
    </rPh>
    <rPh sb="5" eb="7">
      <t>ギンコウ</t>
    </rPh>
    <rPh sb="7" eb="8">
      <t>ヨウ</t>
    </rPh>
    <phoneticPr fontId="3"/>
  </si>
  <si>
    <t>00-PP楽天証券→→→左半分に貼付</t>
    <rPh sb="5" eb="7">
      <t>ラテ</t>
    </rPh>
    <rPh sb="7" eb="9">
      <t>シケ</t>
    </rPh>
    <rPh sb="16" eb="18">
      <t>ハリツケ</t>
    </rPh>
    <phoneticPr fontId="3"/>
  </si>
  <si>
    <t>●ここにコピペ→</t>
    <phoneticPr fontId="3"/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</si>
  <si>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3"/>
  </si>
  <si>
    <t>現金</t>
  </si>
  <si>
    <t>01-MM</t>
    <phoneticPr fontId="3"/>
  </si>
  <si>
    <t>終わり</t>
    <rPh sb="0" eb="1">
      <t>オ</t>
    </rPh>
    <phoneticPr fontId="3"/>
  </si>
  <si>
    <t>合計（円）</t>
    <rPh sb="0" eb="2">
      <t>ゴウケイ</t>
    </rPh>
    <rPh sb="3" eb="4">
      <t>エン</t>
    </rPh>
    <phoneticPr fontId="3"/>
  </si>
  <si>
    <t>合計(円）</t>
    <rPh sb="0" eb="2">
      <t>ゴウケイ</t>
    </rPh>
    <rPh sb="3" eb="4">
      <t>エン</t>
    </rPh>
    <phoneticPr fontId="3"/>
  </si>
  <si>
    <t>単純平均</t>
    <rPh sb="0" eb="2">
      <t>タンジュン</t>
    </rPh>
    <rPh sb="2" eb="4">
      <t>ヘイキン</t>
    </rPh>
    <phoneticPr fontId="3"/>
  </si>
  <si>
    <t>件</t>
    <rPh sb="0" eb="1">
      <t>ケン</t>
    </rPh>
    <phoneticPr fontId="3"/>
  </si>
  <si>
    <t>円</t>
    <rPh sb="0" eb="1">
      <t>エン</t>
    </rPh>
    <phoneticPr fontId="3"/>
  </si>
  <si>
    <t>年月日</t>
  </si>
  <si>
    <t>値</t>
  </si>
  <si>
    <t>行ラベル</t>
  </si>
  <si>
    <t>合計 / 時価評価額[円]</t>
  </si>
  <si>
    <t>時価・割合（％）</t>
  </si>
  <si>
    <t>合計 / 評価損益[円]</t>
  </si>
  <si>
    <t>評価・損益　（％）</t>
  </si>
  <si>
    <t>1株式・投信等</t>
  </si>
  <si>
    <t>2現金・米国債など</t>
  </si>
  <si>
    <t>3貴金属･ｺﾓ・仮通</t>
  </si>
  <si>
    <t>総計</t>
  </si>
  <si>
    <t>名義</t>
  </si>
  <si>
    <t>10-住信SBIネット銀行</t>
    <rPh sb="3" eb="13">
      <t>スネ</t>
    </rPh>
    <phoneticPr fontId="3"/>
  </si>
  <si>
    <t>PP</t>
    <phoneticPr fontId="3"/>
  </si>
  <si>
    <t>00-・01-SBI証券・残高→→→左半分に貼付</t>
    <rPh sb="13" eb="15">
      <t>ザンダカ</t>
    </rPh>
    <rPh sb="18" eb="21">
      <t>ヒダリハンブン</t>
    </rPh>
    <rPh sb="22" eb="24">
      <t>ハリツケ</t>
    </rPh>
    <phoneticPr fontId="3"/>
  </si>
  <si>
    <t>●ここに入力→</t>
    <rPh sb="4" eb="6">
      <t>ニリ</t>
    </rPh>
    <phoneticPr fontId="3"/>
  </si>
  <si>
    <t>現預金・住信SBIネット銀行・普通口座</t>
    <phoneticPr fontId="3"/>
  </si>
  <si>
    <t>現預金・住信SBIネット銀行・ハイブリッド口座</t>
    <phoneticPr fontId="3"/>
  </si>
  <si>
    <t>現預金・住信SBIネット銀行・外貨預金</t>
    <phoneticPr fontId="3"/>
  </si>
  <si>
    <t>01-SBI証券</t>
    <phoneticPr fontId="3"/>
  </si>
  <si>
    <t>SBI・個別･貼付</t>
    <rPh sb="4" eb="6">
      <t>コベツ</t>
    </rPh>
    <rPh sb="7" eb="9">
      <t>ハリツケ</t>
    </rPh>
    <phoneticPr fontId="3"/>
  </si>
  <si>
    <t>・01-SBI証券→→→左半分に貼付</t>
    <rPh sb="16" eb="18">
      <t>ハリツケ</t>
    </rPh>
    <phoneticPr fontId="3"/>
  </si>
  <si>
    <t>SBI証券口座分</t>
    <phoneticPr fontId="3"/>
  </si>
  <si>
    <t>現預金・SBI証券・日本円</t>
    <phoneticPr fontId="3"/>
  </si>
  <si>
    <t>米ドル(USD)</t>
  </si>
  <si>
    <t>為替</t>
    <rPh sb="0" eb="2">
      <t>カワセ</t>
    </rPh>
    <phoneticPr fontId="3"/>
  </si>
  <si>
    <t>米ドル/円</t>
  </si>
  <si>
    <t>現預金・SBI証券・米ドル</t>
    <phoneticPr fontId="3"/>
  </si>
  <si>
    <t>←●他国通貨があれば→</t>
    <rPh sb="2" eb="4">
      <t>タコク</t>
    </rPh>
    <rPh sb="4" eb="6">
      <t>ツウカ</t>
    </rPh>
    <phoneticPr fontId="3"/>
  </si>
  <si>
    <t>●↓評価額(円）</t>
    <rPh sb="2" eb="5">
      <t>ヒョウカガク</t>
    </rPh>
    <rPh sb="6" eb="7">
      <t>エン</t>
    </rPh>
    <phoneticPr fontId="3"/>
  </si>
  <si>
    <t>●↓評価損益(円）</t>
    <rPh sb="2" eb="4">
      <t>ヒョウカ</t>
    </rPh>
    <rPh sb="4" eb="6">
      <t>ソンエキ</t>
    </rPh>
    <rPh sb="7" eb="8">
      <t>エン</t>
    </rPh>
    <phoneticPr fontId="3"/>
  </si>
  <si>
    <t>PP・01-SBI証券→→→左半分に貼付</t>
    <rPh sb="18" eb="20">
      <t>ハリツケ</t>
    </rPh>
    <phoneticPr fontId="3"/>
  </si>
  <si>
    <t>1541 純プラ信 メールアラート画面へ</t>
  </si>
  <si>
    <t xml:space="preserve">現買 現売 </t>
  </si>
  <si>
    <t>PP・国内分</t>
    <rPh sb="3" eb="5">
      <t>コクナイ</t>
    </rPh>
    <rPh sb="5" eb="6">
      <t>ブン</t>
    </rPh>
    <phoneticPr fontId="3"/>
  </si>
  <si>
    <t>（日本株）</t>
    <rPh sb="1" eb="3">
      <t>ニホン</t>
    </rPh>
    <rPh sb="3" eb="4">
      <t>カブ</t>
    </rPh>
    <phoneticPr fontId="3"/>
  </si>
  <si>
    <t>9020 ＪＲ東 メールアラート画面へ</t>
  </si>
  <si>
    <t>9021 ＪＲ西 メールアラート画面へ</t>
  </si>
  <si>
    <t>9022 ＪＲ東海 メールアラート画面へ</t>
  </si>
  <si>
    <t>9142 ＪＲ九州 メールアラート画面へ</t>
  </si>
  <si>
    <t>9201 ＪＡＬ メールアラート画面へ</t>
  </si>
  <si>
    <t>9202 ＡＮＡ メールアラート画面へ</t>
  </si>
  <si>
    <t>+1,54</t>
  </si>
  <si>
    <t>投資信託（金額/つみたてNISA預り）</t>
  </si>
  <si>
    <t>NISA</t>
    <phoneticPr fontId="3"/>
  </si>
  <si>
    <t>（NISA）</t>
    <phoneticPr fontId="3"/>
  </si>
  <si>
    <t>保有口数</t>
  </si>
  <si>
    <t>取得単価</t>
  </si>
  <si>
    <t>基準価額</t>
  </si>
  <si>
    <t>評価額</t>
  </si>
  <si>
    <t>評価損益</t>
  </si>
  <si>
    <t>（国内分）</t>
    <rPh sb="1" eb="3">
      <t>コクナイ</t>
    </rPh>
    <rPh sb="3" eb="4">
      <t>ブン</t>
    </rPh>
    <phoneticPr fontId="3"/>
  </si>
  <si>
    <t>三菱ＵＦＪ国際－ｅＭＡＸＩＳ　Ｓｌｉｍ　全世界株式（オール・カントリー） メールアラート画面へ</t>
  </si>
  <si>
    <t xml:space="preserve">積立 売却 </t>
  </si>
  <si>
    <t>ＳＢＩ－ＳＢＩ・Ｖ・Ｓ＆Ｐ５００インデックス・ファンド メールアラート画面へ</t>
  </si>
  <si>
    <t>AAL アメリカン エアラインズ グループ</t>
  </si>
  <si>
    <t xml:space="preserve">現買  現売  定期  </t>
  </si>
  <si>
    <t>PP・海外分</t>
    <rPh sb="3" eb="5">
      <t>カイガイ</t>
    </rPh>
    <rPh sb="5" eb="6">
      <t>ブン</t>
    </rPh>
    <phoneticPr fontId="3"/>
  </si>
  <si>
    <t>（円換算分）</t>
    <rPh sb="1" eb="4">
      <t>エンカンザン</t>
    </rPh>
    <rPh sb="4" eb="5">
      <t>ブン</t>
    </rPh>
    <phoneticPr fontId="3"/>
  </si>
  <si>
    <t>CCL カーニバル</t>
  </si>
  <si>
    <t>DAL デルタ エアーラインズ</t>
  </si>
  <si>
    <t>GLIN ヴァンエック インディア グロース ETF</t>
  </si>
  <si>
    <t>LUV サウスウエスト エアラインズ</t>
  </si>
  <si>
    <t>NCLH ノルウェージャン クルーズ ライン</t>
  </si>
  <si>
    <t>QQQ インベスコ QQQ トラスト シリーズ1 ET</t>
  </si>
  <si>
    <t>RCL ロイヤル カリビアン クルーズ</t>
  </si>
  <si>
    <t>UAL ユナイテッド エアラインズ</t>
  </si>
  <si>
    <t>02-A子</t>
    <rPh sb="4" eb="5">
      <t>コ</t>
    </rPh>
    <phoneticPr fontId="3"/>
  </si>
  <si>
    <t xml:space="preserve">買付 売却 </t>
  </si>
  <si>
    <t>ｺｰﾄﾞ・ﾃｨｯｶｰ等</t>
    <rPh sb="10" eb="11">
      <t>ナド</t>
    </rPh>
    <phoneticPr fontId="3"/>
  </si>
  <si>
    <t>セクター・1</t>
  </si>
  <si>
    <t>セクター・2</t>
  </si>
  <si>
    <t>00941</t>
  </si>
  <si>
    <t>チャイナ・モバイル</t>
  </si>
  <si>
    <t>02800</t>
  </si>
  <si>
    <t>Tracker Fund香港</t>
  </si>
  <si>
    <t>1306</t>
  </si>
  <si>
    <t>1321</t>
  </si>
  <si>
    <t>ＮＦ日経２２５</t>
  </si>
  <si>
    <t>1343</t>
  </si>
  <si>
    <t>Jリート</t>
  </si>
  <si>
    <t>1345</t>
  </si>
  <si>
    <t>1476</t>
  </si>
  <si>
    <t>1488</t>
  </si>
  <si>
    <t>1540</t>
  </si>
  <si>
    <t>ゴールド</t>
  </si>
  <si>
    <t>1541</t>
  </si>
  <si>
    <t>プラチナ</t>
  </si>
  <si>
    <t>1542</t>
  </si>
  <si>
    <t>シルバー</t>
  </si>
  <si>
    <t>1605</t>
  </si>
  <si>
    <t>エネルギー</t>
  </si>
  <si>
    <t>1615</t>
  </si>
  <si>
    <t>1655</t>
  </si>
  <si>
    <t>1656</t>
  </si>
  <si>
    <t>1659</t>
  </si>
  <si>
    <t>1678</t>
  </si>
  <si>
    <t>インド</t>
  </si>
  <si>
    <t>05 インド</t>
  </si>
  <si>
    <t>1694</t>
  </si>
  <si>
    <t>3ｺﾓﾃﾞｨﾃｲ</t>
  </si>
  <si>
    <t>ニッケル</t>
  </si>
  <si>
    <t>WT・ニッケル</t>
  </si>
  <si>
    <t>2169</t>
  </si>
  <si>
    <t>サービス</t>
  </si>
  <si>
    <t>2393</t>
  </si>
  <si>
    <t>2511</t>
  </si>
  <si>
    <t>01 全世界（除く日本）</t>
  </si>
  <si>
    <t>2556</t>
  </si>
  <si>
    <t>2558</t>
  </si>
  <si>
    <t>2559</t>
  </si>
  <si>
    <t>2568</t>
  </si>
  <si>
    <t>2621</t>
  </si>
  <si>
    <t>ｉＳ米国債二十ヘジ</t>
  </si>
  <si>
    <t>2800</t>
  </si>
  <si>
    <t>2914</t>
  </si>
  <si>
    <t>3407</t>
  </si>
  <si>
    <t>3597</t>
  </si>
  <si>
    <t>3763</t>
  </si>
  <si>
    <t>4326</t>
  </si>
  <si>
    <t>4327</t>
  </si>
  <si>
    <t>4732</t>
  </si>
  <si>
    <t>4755</t>
  </si>
  <si>
    <t>楽天</t>
  </si>
  <si>
    <t>5108</t>
  </si>
  <si>
    <t>6087</t>
  </si>
  <si>
    <t>6113</t>
  </si>
  <si>
    <t>6301</t>
  </si>
  <si>
    <t>7751</t>
  </si>
  <si>
    <t>7820</t>
  </si>
  <si>
    <t>7995</t>
  </si>
  <si>
    <t>8001</t>
  </si>
  <si>
    <t>8002</t>
  </si>
  <si>
    <t>8031</t>
  </si>
  <si>
    <t>8053</t>
  </si>
  <si>
    <t>8058</t>
  </si>
  <si>
    <t>8096</t>
  </si>
  <si>
    <t>8306</t>
  </si>
  <si>
    <t>8316</t>
  </si>
  <si>
    <t>8411</t>
  </si>
  <si>
    <t>8424</t>
  </si>
  <si>
    <t>リース</t>
  </si>
  <si>
    <t>8439</t>
  </si>
  <si>
    <t>8591</t>
  </si>
  <si>
    <t>8593</t>
  </si>
  <si>
    <t>8604</t>
  </si>
  <si>
    <t>8750</t>
  </si>
  <si>
    <t>8766</t>
  </si>
  <si>
    <t>8898</t>
  </si>
  <si>
    <t>9020</t>
  </si>
  <si>
    <t>9021</t>
  </si>
  <si>
    <t>9022</t>
  </si>
  <si>
    <t>9142</t>
  </si>
  <si>
    <t>9201</t>
  </si>
  <si>
    <t>9202</t>
  </si>
  <si>
    <t>941</t>
  </si>
  <si>
    <t>9432</t>
  </si>
  <si>
    <t>9433</t>
  </si>
  <si>
    <t>9434</t>
  </si>
  <si>
    <t>ソフトバンク</t>
  </si>
  <si>
    <t>9436</t>
  </si>
  <si>
    <t>9986</t>
  </si>
  <si>
    <t>AAL</t>
  </si>
  <si>
    <t>AFK</t>
  </si>
  <si>
    <t>アフリカ</t>
  </si>
  <si>
    <t>11 アフリカ</t>
  </si>
  <si>
    <t>インドネシア</t>
  </si>
  <si>
    <t>07 インドネシア</t>
  </si>
  <si>
    <t>三菱ＵＦＪ国際－ｅＭＡＸＩＳ　Ｓｌｉｍ　全世界株式（オール・カントリー）</t>
  </si>
  <si>
    <t>フィリピン</t>
  </si>
  <si>
    <t>06 フィリピン</t>
  </si>
  <si>
    <t>GLIN</t>
  </si>
  <si>
    <t>ヴァンエック インディア グロース ETF</t>
  </si>
  <si>
    <t>iシェアーズ ラッセル 2000 ETF</t>
  </si>
  <si>
    <t>IYR</t>
  </si>
  <si>
    <t>iシェアーズ 米国不動産 ETF</t>
  </si>
  <si>
    <t>QQQ</t>
  </si>
  <si>
    <t>インベスコ QQQ トラスト シリーズ</t>
  </si>
  <si>
    <t>ＳＢＩ－ＳＢＩ・Ｖ・Ｓ＆Ｐ５００インデックス・ファンド</t>
  </si>
  <si>
    <t>ＳＢＩ－ＳＢＩ・バンガード・Ｓ＆Ｐ５００インデックス・ファンド</t>
  </si>
  <si>
    <t>SPTL</t>
  </si>
  <si>
    <t>SPDR ポートフォリオ米国長期国債ETF</t>
  </si>
  <si>
    <t>T</t>
  </si>
  <si>
    <t>AT&amp;T</t>
  </si>
  <si>
    <t>タイ</t>
  </si>
  <si>
    <t>08 タイ</t>
  </si>
  <si>
    <t>VGLT</t>
  </si>
  <si>
    <t>バンガード 米国長期国債 ETF</t>
  </si>
  <si>
    <t>VOO</t>
  </si>
  <si>
    <t>バンガード S&amp;P 500 ETF</t>
  </si>
  <si>
    <t>VZ</t>
  </si>
  <si>
    <t>ベライゾン</t>
  </si>
  <si>
    <t>XLE</t>
  </si>
  <si>
    <t>XOM</t>
  </si>
  <si>
    <t>現預金・SBI証券・香港ドル</t>
  </si>
  <si>
    <t>90 その他（円換算）</t>
    <rPh sb="5" eb="6">
      <t>タ</t>
    </rPh>
    <rPh sb="7" eb="10">
      <t>エンカンザン</t>
    </rPh>
    <phoneticPr fontId="3"/>
  </si>
  <si>
    <t>（海外株）</t>
    <phoneticPr fontId="3"/>
  </si>
  <si>
    <t>NISA・特定等</t>
    <rPh sb="5" eb="7">
      <t>トクテイ</t>
    </rPh>
    <rPh sb="7" eb="8">
      <t>ナド</t>
    </rPh>
    <phoneticPr fontId="3"/>
  </si>
  <si>
    <t>01-SBI証券→→→左半分に貼付</t>
    <rPh sb="15" eb="17">
      <t>ハリツケ</t>
    </rPh>
    <phoneticPr fontId="3"/>
  </si>
  <si>
    <t>(複数のアイテム)</t>
  </si>
  <si>
    <t>(すべて)</t>
  </si>
  <si>
    <t>01 日本円</t>
  </si>
  <si>
    <t>02 米ドル（円換算）</t>
  </si>
  <si>
    <t>ドル円の増減（円）</t>
    <rPh sb="2" eb="3">
      <t>エン</t>
    </rPh>
    <rPh sb="4" eb="6">
      <t>ゾウゲン</t>
    </rPh>
    <rPh sb="7" eb="8">
      <t>エン</t>
    </rPh>
    <phoneticPr fontId="3"/>
  </si>
  <si>
    <t>想定・ドル円</t>
    <rPh sb="0" eb="2">
      <t>ソウテイ</t>
    </rPh>
    <rPh sb="5" eb="6">
      <t>エン</t>
    </rPh>
    <phoneticPr fontId="3"/>
  </si>
  <si>
    <t>総計</t>
    <rPh sb="0" eb="2">
      <t>ソウケイ</t>
    </rPh>
    <phoneticPr fontId="3"/>
  </si>
  <si>
    <t>増減額(円)</t>
    <rPh sb="0" eb="3">
      <t>ゾウゲンガク</t>
    </rPh>
    <rPh sb="4" eb="5">
      <t>エン</t>
    </rPh>
    <phoneticPr fontId="3"/>
  </si>
  <si>
    <t>現在値</t>
    <rPh sb="0" eb="3">
      <t>ゲンザイチ</t>
    </rPh>
    <phoneticPr fontId="3"/>
  </si>
  <si>
    <t>(06/10 14:30)</t>
  </si>
  <si>
    <t>●評価額欄は、数式を入れて円換算のこと！</t>
    <rPh sb="1" eb="4">
      <t>ヒョウカガク</t>
    </rPh>
    <rPh sb="4" eb="5">
      <t>ラン</t>
    </rPh>
    <rPh sb="7" eb="9">
      <t>スウシキ</t>
    </rPh>
    <rPh sb="10" eb="11">
      <t>イ</t>
    </rPh>
    <rPh sb="13" eb="16">
      <t>エンカンザン</t>
    </rPh>
    <phoneticPr fontId="3"/>
  </si>
  <si>
    <t>↑検算</t>
    <rPh sb="1" eb="3">
      <t>ケンザン</t>
    </rPh>
    <phoneticPr fontId="3"/>
  </si>
  <si>
    <t>増減率(％)</t>
    <rPh sb="0" eb="2">
      <t>ゾウゲン</t>
    </rPh>
    <rPh sb="2" eb="3">
      <t>リツ</t>
    </rPh>
    <phoneticPr fontId="3"/>
  </si>
  <si>
    <t>※現在のドル円を自動or手動入力（ココでは、SBI証券のドル円価格を手動入力）</t>
    <rPh sb="1" eb="3">
      <t>ゲンザイ</t>
    </rPh>
    <rPh sb="6" eb="7">
      <t>エン</t>
    </rPh>
    <rPh sb="8" eb="10">
      <t>ジドウ</t>
    </rPh>
    <rPh sb="12" eb="14">
      <t>シュドウ</t>
    </rPh>
    <rPh sb="14" eb="16">
      <t>ニリ</t>
    </rPh>
    <rPh sb="22" eb="27">
      <t>ッシ</t>
    </rPh>
    <rPh sb="30" eb="31">
      <t>エン</t>
    </rPh>
    <rPh sb="31" eb="33">
      <t>カカク</t>
    </rPh>
    <rPh sb="34" eb="36">
      <t>シュドウ</t>
    </rPh>
    <rPh sb="36" eb="38">
      <t>ニリ</t>
    </rPh>
    <phoneticPr fontId="3"/>
  </si>
  <si>
    <t>ドル</t>
    <phoneticPr fontId="3"/>
  </si>
  <si>
    <t>為替リスク</t>
    <rPh sb="0" eb="5">
      <t>カリ</t>
    </rPh>
    <phoneticPr fontId="3"/>
  </si>
  <si>
    <t>リスク・有</t>
  </si>
  <si>
    <t>リスク・有</t>
    <rPh sb="4" eb="5">
      <t>タモツ</t>
    </rPh>
    <phoneticPr fontId="3"/>
  </si>
  <si>
    <t>リスク・有</t>
    <rPh sb="4" eb="5">
      <t>アリ</t>
    </rPh>
    <phoneticPr fontId="3"/>
  </si>
  <si>
    <t>リスク・なし</t>
  </si>
  <si>
    <t>リスク・なし</t>
    <phoneticPr fontId="3"/>
  </si>
  <si>
    <t>為替リスク</t>
  </si>
  <si>
    <t>為替リスク・なし</t>
    <rPh sb="0" eb="5">
      <t>カリ</t>
    </rPh>
    <phoneticPr fontId="3"/>
  </si>
  <si>
    <t>為替リスク・有</t>
    <rPh sb="0" eb="5">
      <t>カリ</t>
    </rPh>
    <rPh sb="6" eb="7">
      <t>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</si>
</sst>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;[Red]\(0.00\)"/>
    <numFmt numFmtId="177" formatCode="#,##0_ ;[Red]\-#,##0\ "/>
    <numFmt numFmtId="178" formatCode="#,##0_);[Red]\(#,##0\)"/>
    <numFmt numFmtId="179" formatCode="0.0%"/>
    <numFmt numFmtId="180" formatCode="#,##0_ "/>
    <numFmt numFmtId="181" formatCode="0_);[Red]\(0\)"/>
    <numFmt numFmtId="182" formatCode="0.00_ "/>
    <numFmt numFmtId="183" formatCode="#,##0.00_);[Red]\(#,##0.00\)"/>
    <numFmt numFmtId="184" formatCode="0.00_ ;[Red]\-0.00\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ck">
        <color rgb="FFFF0000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FF0000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5" fillId="2" borderId="0" xfId="0" applyFont="1" applyFill="1">
      <alignment vertical="center"/>
    </xf>
    <xf numFmtId="0" fontId="8" fillId="3" borderId="0" xfId="0" applyFont="1" applyFill="1">
      <alignment vertical="center"/>
    </xf>
    <xf numFmtId="14" fontId="0" fillId="3" borderId="0" xfId="0" applyNumberFormat="1" applyFill="1">
      <alignment vertical="center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9" fillId="3" borderId="2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3" xfId="0" applyFont="1" applyFill="1" applyBorder="1">
      <alignment vertical="center"/>
    </xf>
    <xf numFmtId="0" fontId="0" fillId="5" borderId="0" xfId="0" applyFill="1">
      <alignment vertical="center"/>
    </xf>
    <xf numFmtId="49" fontId="0" fillId="4" borderId="0" xfId="0" applyNumberFormat="1" applyFill="1">
      <alignment vertical="center"/>
    </xf>
    <xf numFmtId="0" fontId="0" fillId="6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177" fontId="0" fillId="4" borderId="0" xfId="1" applyNumberFormat="1" applyFont="1" applyFill="1">
      <alignment vertical="center"/>
    </xf>
    <xf numFmtId="38" fontId="0" fillId="4" borderId="0" xfId="1" applyFont="1" applyFill="1">
      <alignment vertical="center"/>
    </xf>
    <xf numFmtId="10" fontId="0" fillId="0" borderId="0" xfId="0" applyNumberFormat="1">
      <alignment vertical="center"/>
    </xf>
    <xf numFmtId="0" fontId="0" fillId="7" borderId="0" xfId="0" applyFill="1">
      <alignment vertical="center"/>
    </xf>
    <xf numFmtId="49" fontId="7" fillId="2" borderId="1" xfId="0" applyNumberFormat="1" applyFont="1" applyFill="1" applyBorder="1">
      <alignment vertical="center"/>
    </xf>
    <xf numFmtId="14" fontId="10" fillId="0" borderId="0" xfId="0" applyNumberFormat="1" applyFont="1">
      <alignment vertical="center"/>
    </xf>
    <xf numFmtId="0" fontId="11" fillId="8" borderId="0" xfId="0" applyFont="1" applyFill="1">
      <alignment vertical="center"/>
    </xf>
    <xf numFmtId="0" fontId="9" fillId="2" borderId="4" xfId="0" applyFont="1" applyFill="1" applyBorder="1">
      <alignment vertical="center"/>
    </xf>
    <xf numFmtId="0" fontId="9" fillId="9" borderId="3" xfId="0" applyFont="1" applyFill="1" applyBorder="1">
      <alignment vertical="center"/>
    </xf>
    <xf numFmtId="0" fontId="9" fillId="9" borderId="5" xfId="0" applyFont="1" applyFill="1" applyBorder="1">
      <alignment vertical="center"/>
    </xf>
    <xf numFmtId="0" fontId="9" fillId="9" borderId="6" xfId="0" applyFont="1" applyFill="1" applyBorder="1">
      <alignment vertical="center"/>
    </xf>
    <xf numFmtId="0" fontId="9" fillId="9" borderId="4" xfId="0" applyFont="1" applyFill="1" applyBorder="1">
      <alignment vertical="center"/>
    </xf>
    <xf numFmtId="49" fontId="9" fillId="9" borderId="4" xfId="0" applyNumberFormat="1" applyFont="1" applyFill="1" applyBorder="1">
      <alignment vertical="center"/>
    </xf>
    <xf numFmtId="3" fontId="9" fillId="9" borderId="4" xfId="0" applyNumberFormat="1" applyFont="1" applyFill="1" applyBorder="1">
      <alignment vertical="center"/>
    </xf>
    <xf numFmtId="177" fontId="9" fillId="9" borderId="4" xfId="1" applyNumberFormat="1" applyFont="1" applyFill="1" applyBorder="1">
      <alignment vertical="center"/>
    </xf>
    <xf numFmtId="38" fontId="9" fillId="9" borderId="4" xfId="1" applyFont="1" applyFill="1" applyBorder="1">
      <alignment vertical="center"/>
    </xf>
    <xf numFmtId="10" fontId="9" fillId="9" borderId="4" xfId="0" applyNumberFormat="1" applyFont="1" applyFill="1" applyBorder="1">
      <alignment vertical="center"/>
    </xf>
    <xf numFmtId="0" fontId="9" fillId="7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8" fillId="0" borderId="4" xfId="0" applyFont="1" applyBorder="1">
      <alignment vertical="center"/>
    </xf>
    <xf numFmtId="0" fontId="0" fillId="10" borderId="7" xfId="0" applyFill="1" applyBorder="1">
      <alignment vertical="center"/>
    </xf>
    <xf numFmtId="3" fontId="0" fillId="11" borderId="2" xfId="0" applyNumberFormat="1" applyFill="1" applyBorder="1" applyAlignment="1">
      <alignment vertical="center" wrapText="1"/>
    </xf>
    <xf numFmtId="0" fontId="9" fillId="12" borderId="8" xfId="0" applyFont="1" applyFill="1" applyBorder="1">
      <alignment vertical="center"/>
    </xf>
    <xf numFmtId="3" fontId="0" fillId="3" borderId="0" xfId="0" applyNumberFormat="1" applyFill="1">
      <alignment vertical="center"/>
    </xf>
    <xf numFmtId="177" fontId="0" fillId="11" borderId="0" xfId="1" applyNumberFormat="1" applyFont="1" applyFill="1">
      <alignment vertical="center"/>
    </xf>
    <xf numFmtId="38" fontId="0" fillId="3" borderId="0" xfId="1" applyFont="1" applyFill="1" applyBorder="1">
      <alignment vertical="center"/>
    </xf>
    <xf numFmtId="10" fontId="0" fillId="3" borderId="0" xfId="0" applyNumberFormat="1" applyFill="1">
      <alignment vertical="center"/>
    </xf>
    <xf numFmtId="0" fontId="0" fillId="13" borderId="0" xfId="0" applyFill="1">
      <alignment vertical="center"/>
    </xf>
    <xf numFmtId="49" fontId="0" fillId="3" borderId="0" xfId="0" applyNumberFormat="1" applyFill="1">
      <alignment vertical="center"/>
    </xf>
    <xf numFmtId="177" fontId="0" fillId="3" borderId="0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178" fontId="0" fillId="13" borderId="0" xfId="0" applyNumberFormat="1" applyFill="1">
      <alignment vertical="center"/>
    </xf>
    <xf numFmtId="3" fontId="0" fillId="13" borderId="0" xfId="0" applyNumberFormat="1" applyFill="1">
      <alignment vertical="center"/>
    </xf>
    <xf numFmtId="0" fontId="0" fillId="14" borderId="0" xfId="0" applyFill="1">
      <alignment vertical="center"/>
    </xf>
    <xf numFmtId="0" fontId="6" fillId="9" borderId="0" xfId="0" applyFont="1" applyFill="1">
      <alignment vertical="center"/>
    </xf>
    <xf numFmtId="0" fontId="9" fillId="9" borderId="0" xfId="0" applyFont="1" applyFill="1">
      <alignment vertical="center"/>
    </xf>
    <xf numFmtId="3" fontId="6" fillId="9" borderId="0" xfId="0" applyNumberFormat="1" applyFont="1" applyFill="1">
      <alignment vertical="center"/>
    </xf>
    <xf numFmtId="49" fontId="6" fillId="9" borderId="0" xfId="0" applyNumberFormat="1" applyFont="1" applyFill="1">
      <alignment vertical="center"/>
    </xf>
    <xf numFmtId="177" fontId="6" fillId="9" borderId="0" xfId="1" applyNumberFormat="1" applyFont="1" applyFill="1">
      <alignment vertical="center"/>
    </xf>
    <xf numFmtId="38" fontId="6" fillId="9" borderId="0" xfId="1" applyFont="1" applyFill="1">
      <alignment vertical="center"/>
    </xf>
    <xf numFmtId="10" fontId="6" fillId="9" borderId="0" xfId="0" applyNumberFormat="1" applyFont="1" applyFill="1">
      <alignment vertical="center"/>
    </xf>
    <xf numFmtId="0" fontId="6" fillId="7" borderId="0" xfId="0" applyFont="1" applyFill="1">
      <alignment vertical="center"/>
    </xf>
    <xf numFmtId="14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 applyBorder="1">
      <alignment vertical="center"/>
    </xf>
    <xf numFmtId="179" fontId="0" fillId="0" borderId="0" xfId="2" applyNumberFormat="1" applyFont="1" applyBorder="1">
      <alignment vertical="center"/>
    </xf>
    <xf numFmtId="177" fontId="0" fillId="16" borderId="10" xfId="1" applyNumberFormat="1" applyFont="1" applyFill="1" applyBorder="1">
      <alignment vertical="center"/>
    </xf>
    <xf numFmtId="0" fontId="0" fillId="0" borderId="9" xfId="0" applyBorder="1">
      <alignment vertical="center"/>
    </xf>
    <xf numFmtId="177" fontId="0" fillId="16" borderId="9" xfId="1" applyNumberFormat="1" applyFont="1" applyFill="1" applyBorder="1">
      <alignment vertical="center"/>
    </xf>
    <xf numFmtId="0" fontId="0" fillId="0" borderId="11" xfId="0" applyBorder="1">
      <alignment vertical="center"/>
    </xf>
    <xf numFmtId="177" fontId="0" fillId="0" borderId="9" xfId="1" applyNumberFormat="1" applyFont="1" applyBorder="1">
      <alignment vertical="center"/>
    </xf>
    <xf numFmtId="179" fontId="0" fillId="0" borderId="9" xfId="2" applyNumberFormat="1" applyFont="1" applyBorder="1">
      <alignment vertical="center"/>
    </xf>
    <xf numFmtId="0" fontId="0" fillId="8" borderId="0" xfId="0" applyFill="1">
      <alignment vertical="center"/>
    </xf>
    <xf numFmtId="0" fontId="9" fillId="8" borderId="3" xfId="0" applyFont="1" applyFill="1" applyBorder="1">
      <alignment vertical="center"/>
    </xf>
    <xf numFmtId="49" fontId="9" fillId="8" borderId="12" xfId="0" applyNumberFormat="1" applyFont="1" applyFill="1" applyBorder="1">
      <alignment vertical="center"/>
    </xf>
    <xf numFmtId="0" fontId="9" fillId="8" borderId="6" xfId="0" applyFont="1" applyFill="1" applyBorder="1">
      <alignment vertical="center"/>
    </xf>
    <xf numFmtId="0" fontId="9" fillId="8" borderId="13" xfId="0" applyFont="1" applyFill="1" applyBorder="1">
      <alignment vertical="center"/>
    </xf>
    <xf numFmtId="0" fontId="9" fillId="8" borderId="14" xfId="0" applyFont="1" applyFill="1" applyBorder="1">
      <alignment vertical="center"/>
    </xf>
    <xf numFmtId="181" fontId="9" fillId="8" borderId="15" xfId="0" applyNumberFormat="1" applyFont="1" applyFill="1" applyBorder="1">
      <alignment vertical="center"/>
    </xf>
    <xf numFmtId="49" fontId="9" fillId="8" borderId="15" xfId="0" applyNumberFormat="1" applyFont="1" applyFill="1" applyBorder="1">
      <alignment vertical="center"/>
    </xf>
    <xf numFmtId="38" fontId="9" fillId="8" borderId="15" xfId="1" applyFont="1" applyFill="1" applyBorder="1">
      <alignment vertical="center"/>
    </xf>
    <xf numFmtId="10" fontId="9" fillId="8" borderId="15" xfId="2" applyNumberFormat="1" applyFont="1" applyFill="1" applyBorder="1">
      <alignment vertical="center"/>
    </xf>
    <xf numFmtId="181" fontId="9" fillId="8" borderId="15" xfId="1" applyNumberFormat="1" applyFont="1" applyFill="1" applyBorder="1">
      <alignment vertical="center"/>
    </xf>
    <xf numFmtId="181" fontId="0" fillId="7" borderId="0" xfId="0" applyNumberFormat="1" applyFill="1">
      <alignment vertical="center"/>
    </xf>
    <xf numFmtId="181" fontId="9" fillId="8" borderId="4" xfId="0" applyNumberFormat="1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0" fillId="15" borderId="0" xfId="0" applyFill="1">
      <alignment vertical="center"/>
    </xf>
    <xf numFmtId="0" fontId="9" fillId="15" borderId="0" xfId="0" applyFont="1" applyFill="1">
      <alignment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181" fontId="9" fillId="15" borderId="0" xfId="0" applyNumberFormat="1" applyFont="1" applyFill="1">
      <alignment vertical="center"/>
    </xf>
    <xf numFmtId="38" fontId="9" fillId="15" borderId="0" xfId="1" applyFont="1" applyFill="1" applyBorder="1">
      <alignment vertical="center"/>
    </xf>
    <xf numFmtId="10" fontId="9" fillId="15" borderId="0" xfId="2" applyNumberFormat="1" applyFont="1" applyFill="1" applyBorder="1">
      <alignment vertical="center"/>
    </xf>
    <xf numFmtId="181" fontId="9" fillId="15" borderId="0" xfId="1" applyNumberFormat="1" applyFont="1" applyFill="1" applyBorder="1">
      <alignment vertical="center"/>
    </xf>
    <xf numFmtId="0" fontId="9" fillId="8" borderId="15" xfId="0" applyFont="1" applyFill="1" applyBorder="1">
      <alignment vertical="center"/>
    </xf>
    <xf numFmtId="49" fontId="9" fillId="8" borderId="4" xfId="0" applyNumberFormat="1" applyFont="1" applyFill="1" applyBorder="1">
      <alignment vertical="center"/>
    </xf>
    <xf numFmtId="38" fontId="9" fillId="8" borderId="4" xfId="1" applyFont="1" applyFill="1" applyBorder="1">
      <alignment vertical="center"/>
    </xf>
    <xf numFmtId="10" fontId="9" fillId="8" borderId="4" xfId="2" applyNumberFormat="1" applyFont="1" applyFill="1" applyBorder="1">
      <alignment vertical="center"/>
    </xf>
    <xf numFmtId="181" fontId="9" fillId="8" borderId="4" xfId="1" applyNumberFormat="1" applyFont="1" applyFill="1" applyBorder="1">
      <alignment vertical="center"/>
    </xf>
    <xf numFmtId="0" fontId="9" fillId="17" borderId="0" xfId="0" applyFont="1" applyFill="1">
      <alignment vertical="center"/>
    </xf>
    <xf numFmtId="38" fontId="9" fillId="17" borderId="0" xfId="1" applyFont="1" applyFill="1" applyBorder="1">
      <alignment vertical="center"/>
    </xf>
    <xf numFmtId="0" fontId="8" fillId="15" borderId="0" xfId="0" applyFont="1" applyFill="1">
      <alignment vertical="center"/>
    </xf>
    <xf numFmtId="3" fontId="9" fillId="15" borderId="0" xfId="0" applyNumberFormat="1" applyFont="1" applyFill="1">
      <alignment vertical="center"/>
    </xf>
    <xf numFmtId="177" fontId="9" fillId="15" borderId="0" xfId="1" applyNumberFormat="1" applyFont="1" applyFill="1" applyBorder="1">
      <alignment vertical="center"/>
    </xf>
    <xf numFmtId="0" fontId="9" fillId="7" borderId="0" xfId="0" applyFont="1" applyFill="1">
      <alignment vertical="center"/>
    </xf>
    <xf numFmtId="0" fontId="9" fillId="15" borderId="0" xfId="0" applyFont="1" applyFill="1" applyAlignment="1">
      <alignment horizontal="right" vertical="center"/>
    </xf>
    <xf numFmtId="0" fontId="9" fillId="11" borderId="0" xfId="0" applyFont="1" applyFill="1">
      <alignment vertical="center"/>
    </xf>
    <xf numFmtId="182" fontId="9" fillId="11" borderId="0" xfId="0" applyNumberFormat="1" applyFont="1" applyFill="1">
      <alignment vertical="center"/>
    </xf>
    <xf numFmtId="0" fontId="9" fillId="8" borderId="4" xfId="0" applyFont="1" applyFill="1" applyBorder="1">
      <alignment vertical="center"/>
    </xf>
    <xf numFmtId="3" fontId="8" fillId="13" borderId="15" xfId="0" applyNumberFormat="1" applyFont="1" applyFill="1" applyBorder="1">
      <alignment vertical="center"/>
    </xf>
    <xf numFmtId="3" fontId="8" fillId="13" borderId="4" xfId="0" applyNumberFormat="1" applyFont="1" applyFill="1" applyBorder="1">
      <alignment vertical="center"/>
    </xf>
    <xf numFmtId="3" fontId="9" fillId="8" borderId="4" xfId="0" applyNumberFormat="1" applyFont="1" applyFill="1" applyBorder="1">
      <alignment vertical="center"/>
    </xf>
    <xf numFmtId="177" fontId="9" fillId="8" borderId="4" xfId="1" applyNumberFormat="1" applyFont="1" applyFill="1" applyBorder="1">
      <alignment vertical="center"/>
    </xf>
    <xf numFmtId="10" fontId="9" fillId="8" borderId="4" xfId="0" applyNumberFormat="1" applyFont="1" applyFill="1" applyBorder="1">
      <alignment vertical="center"/>
    </xf>
    <xf numFmtId="0" fontId="0" fillId="18" borderId="17" xfId="0" applyFill="1" applyBorder="1">
      <alignment vertical="center"/>
    </xf>
    <xf numFmtId="181" fontId="0" fillId="0" borderId="0" xfId="0" applyNumberFormat="1">
      <alignment vertical="center"/>
    </xf>
    <xf numFmtId="49" fontId="0" fillId="13" borderId="0" xfId="0" applyNumberFormat="1" applyFill="1">
      <alignment vertical="center"/>
    </xf>
    <xf numFmtId="177" fontId="0" fillId="13" borderId="0" xfId="1" applyNumberFormat="1" applyFont="1" applyFill="1">
      <alignment vertical="center"/>
    </xf>
    <xf numFmtId="38" fontId="0" fillId="13" borderId="0" xfId="1" applyFont="1" applyFill="1">
      <alignment vertical="center"/>
    </xf>
    <xf numFmtId="10" fontId="0" fillId="13" borderId="0" xfId="0" applyNumberFormat="1" applyFill="1">
      <alignment vertical="center"/>
    </xf>
    <xf numFmtId="3" fontId="0" fillId="14" borderId="0" xfId="0" applyNumberFormat="1" applyFill="1">
      <alignment vertical="center"/>
    </xf>
    <xf numFmtId="0" fontId="0" fillId="19" borderId="0" xfId="0" applyFill="1">
      <alignment vertical="center"/>
    </xf>
    <xf numFmtId="3" fontId="0" fillId="19" borderId="0" xfId="0" applyNumberFormat="1" applyFill="1">
      <alignment vertical="center"/>
    </xf>
    <xf numFmtId="4" fontId="0" fillId="19" borderId="0" xfId="0" applyNumberFormat="1" applyFill="1">
      <alignment vertical="center"/>
    </xf>
    <xf numFmtId="178" fontId="0" fillId="19" borderId="0" xfId="0" applyNumberFormat="1" applyFill="1">
      <alignment vertical="center"/>
    </xf>
    <xf numFmtId="3" fontId="9" fillId="19" borderId="0" xfId="0" applyNumberFormat="1" applyFont="1" applyFill="1">
      <alignment vertical="center"/>
    </xf>
    <xf numFmtId="4" fontId="0" fillId="13" borderId="0" xfId="0" applyNumberFormat="1" applyFill="1">
      <alignment vertical="center"/>
    </xf>
    <xf numFmtId="0" fontId="0" fillId="20" borderId="0" xfId="0" applyFill="1">
      <alignment vertical="center"/>
    </xf>
    <xf numFmtId="178" fontId="0" fillId="20" borderId="0" xfId="0" applyNumberFormat="1" applyFill="1">
      <alignment vertical="center"/>
    </xf>
    <xf numFmtId="3" fontId="0" fillId="18" borderId="0" xfId="0" applyNumberFormat="1" applyFill="1">
      <alignment vertical="center"/>
    </xf>
    <xf numFmtId="0" fontId="0" fillId="18" borderId="0" xfId="0" applyFill="1">
      <alignment vertical="center"/>
    </xf>
    <xf numFmtId="49" fontId="0" fillId="6" borderId="0" xfId="0" applyNumberFormat="1" applyFill="1">
      <alignment vertical="center"/>
    </xf>
    <xf numFmtId="3" fontId="0" fillId="6" borderId="0" xfId="0" applyNumberFormat="1" applyFill="1">
      <alignment vertical="center"/>
    </xf>
    <xf numFmtId="177" fontId="0" fillId="6" borderId="0" xfId="1" applyNumberFormat="1" applyFont="1" applyFill="1">
      <alignment vertical="center"/>
    </xf>
    <xf numFmtId="38" fontId="0" fillId="6" borderId="0" xfId="1" applyFont="1" applyFill="1">
      <alignment vertical="center"/>
    </xf>
    <xf numFmtId="10" fontId="0" fillId="6" borderId="0" xfId="0" applyNumberFormat="1" applyFill="1">
      <alignment vertical="center"/>
    </xf>
    <xf numFmtId="181" fontId="0" fillId="6" borderId="0" xfId="0" applyNumberFormat="1" applyFill="1">
      <alignment vertical="center"/>
    </xf>
    <xf numFmtId="0" fontId="9" fillId="21" borderId="0" xfId="0" applyFont="1" applyFill="1">
      <alignment vertical="center"/>
    </xf>
    <xf numFmtId="0" fontId="9" fillId="22" borderId="4" xfId="0" applyFont="1" applyFill="1" applyBorder="1">
      <alignment vertical="center"/>
    </xf>
    <xf numFmtId="181" fontId="0" fillId="19" borderId="0" xfId="0" applyNumberFormat="1" applyFill="1">
      <alignment vertical="center"/>
    </xf>
    <xf numFmtId="183" fontId="0" fillId="19" borderId="0" xfId="0" applyNumberFormat="1" applyFill="1">
      <alignment vertical="center"/>
    </xf>
    <xf numFmtId="177" fontId="0" fillId="19" borderId="0" xfId="1" applyNumberFormat="1" applyFont="1" applyFill="1">
      <alignment vertical="center"/>
    </xf>
    <xf numFmtId="38" fontId="0" fillId="19" borderId="0" xfId="1" applyFont="1" applyFill="1">
      <alignment vertical="center"/>
    </xf>
    <xf numFmtId="10" fontId="0" fillId="19" borderId="0" xfId="0" applyNumberFormat="1" applyFill="1">
      <alignment vertical="center"/>
    </xf>
    <xf numFmtId="0" fontId="6" fillId="2" borderId="0" xfId="0" applyFont="1" applyFill="1">
      <alignment vertical="center"/>
    </xf>
    <xf numFmtId="0" fontId="9" fillId="23" borderId="4" xfId="0" applyFont="1" applyFill="1" applyBorder="1">
      <alignment vertical="center"/>
    </xf>
    <xf numFmtId="178" fontId="0" fillId="0" borderId="0" xfId="1" applyNumberFormat="1" applyFont="1">
      <alignment vertical="center"/>
    </xf>
    <xf numFmtId="0" fontId="9" fillId="0" borderId="24" xfId="0" applyFont="1" applyBorder="1">
      <alignment vertical="center"/>
    </xf>
    <xf numFmtId="0" fontId="9" fillId="6" borderId="25" xfId="0" applyFont="1" applyFill="1" applyBorder="1" applyAlignment="1">
      <alignment horizontal="left" vertical="center"/>
    </xf>
    <xf numFmtId="0" fontId="9" fillId="6" borderId="26" xfId="0" applyFont="1" applyFill="1" applyBorder="1">
      <alignment vertical="center"/>
    </xf>
    <xf numFmtId="0" fontId="9" fillId="0" borderId="28" xfId="0" applyFont="1" applyBorder="1">
      <alignment vertical="center"/>
    </xf>
    <xf numFmtId="178" fontId="0" fillId="0" borderId="27" xfId="1" applyNumberFormat="1" applyFont="1" applyBorder="1">
      <alignment vertical="center"/>
    </xf>
    <xf numFmtId="178" fontId="0" fillId="0" borderId="29" xfId="1" applyNumberFormat="1" applyFont="1" applyBorder="1">
      <alignment vertical="center"/>
    </xf>
    <xf numFmtId="178" fontId="9" fillId="6" borderId="31" xfId="1" applyNumberFormat="1" applyFont="1" applyFill="1" applyBorder="1">
      <alignment vertical="center"/>
    </xf>
    <xf numFmtId="0" fontId="9" fillId="0" borderId="30" xfId="0" applyFont="1" applyBorder="1">
      <alignment vertical="center"/>
    </xf>
    <xf numFmtId="0" fontId="0" fillId="0" borderId="4" xfId="0" applyBorder="1">
      <alignment vertical="center"/>
    </xf>
    <xf numFmtId="178" fontId="0" fillId="0" borderId="4" xfId="1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180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8" fontId="0" fillId="0" borderId="0" xfId="1" applyNumberFormat="1" applyFont="1" applyBorder="1">
      <alignment vertical="center"/>
    </xf>
    <xf numFmtId="0" fontId="0" fillId="0" borderId="0" xfId="2" applyNumberFormat="1" applyFont="1" applyBorder="1">
      <alignment vertical="center"/>
    </xf>
    <xf numFmtId="178" fontId="0" fillId="2" borderId="0" xfId="1" applyNumberFormat="1" applyFont="1" applyFill="1" applyBorder="1">
      <alignment vertical="center"/>
    </xf>
    <xf numFmtId="178" fontId="0" fillId="2" borderId="0" xfId="2" applyNumberFormat="1" applyFont="1" applyFill="1" applyBorder="1">
      <alignment vertical="center"/>
    </xf>
    <xf numFmtId="0" fontId="8" fillId="0" borderId="0" xfId="0" applyFont="1" applyBorder="1">
      <alignment vertical="center"/>
    </xf>
    <xf numFmtId="0" fontId="9" fillId="2" borderId="28" xfId="0" applyFont="1" applyFill="1" applyBorder="1">
      <alignment vertical="center"/>
    </xf>
    <xf numFmtId="180" fontId="9" fillId="2" borderId="27" xfId="0" applyNumberFormat="1" applyFont="1" applyFill="1" applyBorder="1" applyAlignment="1">
      <alignment horizontal="right" vertical="center"/>
    </xf>
    <xf numFmtId="10" fontId="9" fillId="2" borderId="32" xfId="1" applyNumberFormat="1" applyFont="1" applyFill="1" applyBorder="1">
      <alignment vertical="center"/>
    </xf>
    <xf numFmtId="10" fontId="9" fillId="0" borderId="32" xfId="1" applyNumberFormat="1" applyFont="1" applyBorder="1">
      <alignment vertical="center"/>
    </xf>
    <xf numFmtId="10" fontId="9" fillId="0" borderId="33" xfId="1" applyNumberFormat="1" applyFont="1" applyBorder="1">
      <alignment vertical="center"/>
    </xf>
    <xf numFmtId="0" fontId="9" fillId="6" borderId="34" xfId="0" applyFont="1" applyFill="1" applyBorder="1" applyAlignment="1">
      <alignment horizontal="left" vertical="center"/>
    </xf>
    <xf numFmtId="178" fontId="9" fillId="2" borderId="35" xfId="1" applyNumberFormat="1" applyFont="1" applyFill="1" applyBorder="1">
      <alignment vertical="center"/>
    </xf>
    <xf numFmtId="178" fontId="0" fillId="0" borderId="35" xfId="1" applyNumberFormat="1" applyFont="1" applyBorder="1">
      <alignment vertical="center"/>
    </xf>
    <xf numFmtId="178" fontId="0" fillId="0" borderId="36" xfId="1" applyNumberFormat="1" applyFont="1" applyBorder="1">
      <alignment vertical="center"/>
    </xf>
    <xf numFmtId="178" fontId="9" fillId="6" borderId="37" xfId="1" applyNumberFormat="1" applyFont="1" applyFill="1" applyBorder="1">
      <alignment vertical="center"/>
    </xf>
    <xf numFmtId="177" fontId="9" fillId="2" borderId="38" xfId="1" applyNumberFormat="1" applyFont="1" applyFill="1" applyBorder="1">
      <alignment vertical="center"/>
    </xf>
    <xf numFmtId="177" fontId="9" fillId="0" borderId="38" xfId="1" applyNumberFormat="1" applyFont="1" applyBorder="1">
      <alignment vertical="center"/>
    </xf>
    <xf numFmtId="177" fontId="9" fillId="0" borderId="39" xfId="1" applyNumberFormat="1" applyFont="1" applyBorder="1">
      <alignment vertical="center"/>
    </xf>
    <xf numFmtId="0" fontId="9" fillId="6" borderId="37" xfId="0" applyFont="1" applyFill="1" applyBorder="1" applyAlignment="1">
      <alignment horizontal="left" vertical="center"/>
    </xf>
    <xf numFmtId="178" fontId="9" fillId="2" borderId="38" xfId="1" applyNumberFormat="1" applyFont="1" applyFill="1" applyBorder="1">
      <alignment vertical="center"/>
    </xf>
    <xf numFmtId="178" fontId="0" fillId="0" borderId="38" xfId="1" applyNumberFormat="1" applyFont="1" applyBorder="1">
      <alignment vertical="center"/>
    </xf>
    <xf numFmtId="178" fontId="0" fillId="0" borderId="39" xfId="1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41" xfId="0" applyBorder="1">
      <alignment vertical="center"/>
    </xf>
    <xf numFmtId="0" fontId="0" fillId="0" borderId="40" xfId="0" applyBorder="1">
      <alignment vertical="center"/>
    </xf>
    <xf numFmtId="0" fontId="0" fillId="0" borderId="18" xfId="0" applyBorder="1">
      <alignment vertical="center"/>
    </xf>
    <xf numFmtId="0" fontId="0" fillId="0" borderId="42" xfId="0" applyBorder="1" applyAlignment="1">
      <alignment horizontal="left" vertical="center"/>
    </xf>
    <xf numFmtId="180" fontId="0" fillId="0" borderId="42" xfId="0" applyNumberFormat="1" applyBorder="1">
      <alignment vertical="center"/>
    </xf>
    <xf numFmtId="10" fontId="0" fillId="0" borderId="42" xfId="0" applyNumberFormat="1" applyBorder="1">
      <alignment vertical="center"/>
    </xf>
    <xf numFmtId="177" fontId="0" fillId="0" borderId="42" xfId="0" applyNumberFormat="1" applyBorder="1">
      <alignment vertical="center"/>
    </xf>
    <xf numFmtId="179" fontId="0" fillId="0" borderId="42" xfId="0" applyNumberFormat="1" applyBorder="1">
      <alignment vertical="center"/>
    </xf>
    <xf numFmtId="0" fontId="0" fillId="0" borderId="42" xfId="0" applyBorder="1">
      <alignment vertical="center"/>
    </xf>
    <xf numFmtId="178" fontId="0" fillId="0" borderId="42" xfId="1" applyNumberFormat="1" applyFont="1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43" xfId="0" applyBorder="1">
      <alignment vertical="center"/>
    </xf>
    <xf numFmtId="178" fontId="0" fillId="0" borderId="43" xfId="1" applyNumberFormat="1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left" vertical="center"/>
    </xf>
    <xf numFmtId="178" fontId="0" fillId="0" borderId="23" xfId="1" applyNumberFormat="1" applyFont="1" applyBorder="1">
      <alignment vertical="center"/>
    </xf>
    <xf numFmtId="0" fontId="9" fillId="6" borderId="44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184" fontId="0" fillId="0" borderId="45" xfId="0" applyNumberFormat="1" applyBorder="1">
      <alignment vertical="center"/>
    </xf>
    <xf numFmtId="177" fontId="0" fillId="0" borderId="23" xfId="1" applyNumberFormat="1" applyFont="1" applyBorder="1">
      <alignment vertical="center"/>
    </xf>
    <xf numFmtId="184" fontId="0" fillId="0" borderId="46" xfId="0" applyNumberFormat="1" applyBorder="1">
      <alignment vertical="center"/>
    </xf>
    <xf numFmtId="177" fontId="0" fillId="0" borderId="21" xfId="1" applyNumberFormat="1" applyFont="1" applyBorder="1">
      <alignment vertical="center"/>
    </xf>
    <xf numFmtId="178" fontId="0" fillId="0" borderId="19" xfId="1" applyNumberFormat="1" applyFont="1" applyBorder="1">
      <alignment vertical="center"/>
    </xf>
    <xf numFmtId="178" fontId="0" fillId="0" borderId="21" xfId="1" applyNumberFormat="1" applyFont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181" fontId="9" fillId="8" borderId="4" xfId="0" applyNumberFormat="1" applyFont="1" applyFill="1" applyBorder="1" applyAlignment="1">
      <alignment horizontal="center" vertical="center"/>
    </xf>
    <xf numFmtId="181" fontId="9" fillId="15" borderId="0" xfId="0" applyNumberFormat="1" applyFont="1" applyFill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3" fontId="0" fillId="19" borderId="0" xfId="0" applyNumberForma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pivotButton="1" applyBorder="1">
      <alignment vertical="center"/>
    </xf>
    <xf numFmtId="0" fontId="0" fillId="0" borderId="48" xfId="0" applyBorder="1">
      <alignment vertical="center"/>
    </xf>
    <xf numFmtId="14" fontId="0" fillId="0" borderId="48" xfId="0" applyNumberFormat="1" applyBorder="1" applyAlignment="1">
      <alignment horizontal="left" vertical="center"/>
    </xf>
    <xf numFmtId="0" fontId="0" fillId="0" borderId="22" xfId="0" pivotButton="1" applyBorder="1">
      <alignment vertical="center"/>
    </xf>
    <xf numFmtId="179" fontId="0" fillId="0" borderId="23" xfId="0" applyNumberFormat="1" applyBorder="1">
      <alignment vertical="center"/>
    </xf>
    <xf numFmtId="0" fontId="0" fillId="0" borderId="22" xfId="0" applyBorder="1" applyAlignment="1">
      <alignment horizontal="left" vertical="center" indent="1"/>
    </xf>
    <xf numFmtId="10" fontId="0" fillId="0" borderId="43" xfId="0" applyNumberFormat="1" applyBorder="1">
      <alignment vertical="center"/>
    </xf>
    <xf numFmtId="177" fontId="0" fillId="0" borderId="43" xfId="0" applyNumberFormat="1" applyBorder="1">
      <alignment vertical="center"/>
    </xf>
    <xf numFmtId="179" fontId="0" fillId="0" borderId="21" xfId="0" applyNumberFormat="1" applyBorder="1">
      <alignment vertical="center"/>
    </xf>
    <xf numFmtId="180" fontId="0" fillId="0" borderId="18" xfId="0" applyNumberFormat="1" applyBorder="1">
      <alignment vertical="center"/>
    </xf>
    <xf numFmtId="179" fontId="0" fillId="0" borderId="19" xfId="0" applyNumberFormat="1" applyBorder="1">
      <alignment vertical="center"/>
    </xf>
    <xf numFmtId="180" fontId="0" fillId="0" borderId="22" xfId="0" applyNumberFormat="1" applyBorder="1">
      <alignment vertical="center"/>
    </xf>
    <xf numFmtId="180" fontId="0" fillId="0" borderId="20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4" xfId="0" pivotButton="1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50" xfId="0" applyBorder="1" applyAlignment="1">
      <alignment horizontal="left" vertical="center" indent="1"/>
    </xf>
    <xf numFmtId="0" fontId="0" fillId="0" borderId="51" xfId="0" applyBorder="1" applyAlignment="1">
      <alignment horizontal="left" vertical="center" indent="1"/>
    </xf>
    <xf numFmtId="0" fontId="0" fillId="0" borderId="52" xfId="0" applyBorder="1" applyAlignment="1">
      <alignment horizontal="left" vertical="center" indent="1"/>
    </xf>
    <xf numFmtId="180" fontId="0" fillId="0" borderId="47" xfId="0" applyNumberFormat="1" applyBorder="1">
      <alignment vertical="center"/>
    </xf>
    <xf numFmtId="180" fontId="0" fillId="0" borderId="49" xfId="0" applyNumberFormat="1" applyBorder="1">
      <alignment vertical="center"/>
    </xf>
    <xf numFmtId="180" fontId="0" fillId="0" borderId="48" xfId="0" applyNumberForma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42" xfId="0" pivotButton="1" applyBorder="1">
      <alignment vertical="center"/>
    </xf>
    <xf numFmtId="0" fontId="0" fillId="0" borderId="4" xfId="0" applyBorder="1" applyAlignment="1">
      <alignment vertical="center"/>
    </xf>
    <xf numFmtId="10" fontId="0" fillId="2" borderId="0" xfId="0" applyNumberFormat="1" applyFill="1" applyBorder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10" fontId="0" fillId="2" borderId="42" xfId="0" applyNumberFormat="1" applyFill="1" applyBorder="1">
      <alignment vertical="center"/>
    </xf>
    <xf numFmtId="38" fontId="0" fillId="0" borderId="4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4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numFmt numFmtId="179" formatCode="0.0%"/>
    </dxf>
    <dxf>
      <numFmt numFmtId="14" formatCode="0.00%"/>
    </dxf>
    <dxf>
      <numFmt numFmtId="180" formatCode="#,##0_ "/>
    </dxf>
    <dxf>
      <numFmt numFmtId="180" formatCode="#,##0_ "/>
    </dxf>
    <dxf>
      <numFmt numFmtId="180" formatCode="#,##0_ "/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numFmt numFmtId="180" formatCode="#,##0_ "/>
    </dxf>
    <dxf>
      <numFmt numFmtId="180" formatCode="#,##0_ "/>
    </dxf>
    <dxf>
      <numFmt numFmtId="180" formatCode="#,##0_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numFmt numFmtId="179" formatCode="0.0%"/>
    </dxf>
    <dxf>
      <numFmt numFmtId="14" formatCode="0.00%"/>
    </dxf>
    <dxf>
      <numFmt numFmtId="180" formatCode="#,##0_ "/>
    </dxf>
    <dxf>
      <numFmt numFmtId="180" formatCode="#,##0_ "/>
    </dxf>
    <dxf>
      <numFmt numFmtId="180" formatCode="#,##0_ "/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500" b="1" baseline="0"/>
              <a:t>為替リスク　</a:t>
            </a:r>
            <a:r>
              <a:rPr lang="en-US" altLang="ja-JP" sz="1500" b="1" baseline="0"/>
              <a:t>【</a:t>
            </a:r>
            <a:r>
              <a:rPr lang="ja-JP" altLang="en-US" sz="1500" b="1" baseline="0"/>
              <a:t>増減額・円</a:t>
            </a:r>
            <a:r>
              <a:rPr lang="en-US" altLang="ja-JP" sz="1500" b="1" baseline="0"/>
              <a:t>】</a:t>
            </a:r>
          </a:p>
        </c:rich>
      </c:tx>
      <c:layout>
        <c:manualLayout>
          <c:xMode val="edge"/>
          <c:yMode val="edge"/>
          <c:x val="0.16419445945913297"/>
          <c:y val="3.8203402269486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8926549155975"/>
          <c:y val="0.21044842158491656"/>
          <c:w val="0.81375196850393705"/>
          <c:h val="0.666318897637795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【D】為替リスクの見える化!$I$126</c:f>
              <c:strCache>
                <c:ptCount val="1"/>
                <c:pt idx="0">
                  <c:v>増減額(円)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【D】為替リスクの見える化!$E$127:$E$140</c:f>
              <c:numCache>
                <c:formatCode>General</c:formatCode>
                <c:ptCount val="14"/>
                <c:pt idx="0">
                  <c:v>133.88999999999999</c:v>
                </c:pt>
                <c:pt idx="1">
                  <c:v>100</c:v>
                </c:pt>
                <c:pt idx="2">
                  <c:v>105</c:v>
                </c:pt>
                <c:pt idx="3">
                  <c:v>110</c:v>
                </c:pt>
                <c:pt idx="4">
                  <c:v>115</c:v>
                </c:pt>
                <c:pt idx="5">
                  <c:v>120</c:v>
                </c:pt>
                <c:pt idx="6">
                  <c:v>125</c:v>
                </c:pt>
                <c:pt idx="7">
                  <c:v>130</c:v>
                </c:pt>
                <c:pt idx="8">
                  <c:v>135</c:v>
                </c:pt>
                <c:pt idx="9">
                  <c:v>140</c:v>
                </c:pt>
                <c:pt idx="10">
                  <c:v>145</c:v>
                </c:pt>
                <c:pt idx="11">
                  <c:v>150</c:v>
                </c:pt>
                <c:pt idx="12">
                  <c:v>155</c:v>
                </c:pt>
                <c:pt idx="13">
                  <c:v>160</c:v>
                </c:pt>
              </c:numCache>
            </c:numRef>
          </c:cat>
          <c:val>
            <c:numRef>
              <c:f>【D】為替リスクの見える化!$I$127:$I$140</c:f>
              <c:numCache>
                <c:formatCode>#,##0_ ;[Red]\-#,##0\ </c:formatCode>
                <c:ptCount val="14"/>
                <c:pt idx="0">
                  <c:v>0</c:v>
                </c:pt>
                <c:pt idx="1">
                  <c:v>-3147435.6034057792</c:v>
                </c:pt>
                <c:pt idx="2">
                  <c:v>-2683075.0835760683</c:v>
                </c:pt>
                <c:pt idx="3">
                  <c:v>-2218714.5637463555</c:v>
                </c:pt>
                <c:pt idx="4">
                  <c:v>-1754354.0439166464</c:v>
                </c:pt>
                <c:pt idx="5">
                  <c:v>-1289993.5240869373</c:v>
                </c:pt>
                <c:pt idx="6">
                  <c:v>-825633.0042572245</c:v>
                </c:pt>
                <c:pt idx="7">
                  <c:v>-361272.48442751169</c:v>
                </c:pt>
                <c:pt idx="8">
                  <c:v>103088.03540219739</c:v>
                </c:pt>
                <c:pt idx="9">
                  <c:v>567448.55523190647</c:v>
                </c:pt>
                <c:pt idx="10">
                  <c:v>1031809.0750616193</c:v>
                </c:pt>
                <c:pt idx="11">
                  <c:v>1496169.5948913321</c:v>
                </c:pt>
                <c:pt idx="12">
                  <c:v>1960530.1147210412</c:v>
                </c:pt>
                <c:pt idx="13">
                  <c:v>2424890.6345507503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6-4B53-B02C-C6CB0D0D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109935"/>
        <c:axId val="1750112847"/>
      </c:barChart>
      <c:catAx>
        <c:axId val="1750109935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0112847"/>
        <c:crosses val="autoZero"/>
        <c:auto val="1"/>
        <c:lblAlgn val="ctr"/>
        <c:lblOffset val="100"/>
        <c:noMultiLvlLbl val="0"/>
      </c:catAx>
      <c:valAx>
        <c:axId val="17501128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0109935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0.9002430023600323"/>
                <c:y val="0.10065610166591732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万円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961002181729077"/>
          <c:y val="0.89927292774004308"/>
          <c:w val="0.17157564484948121"/>
          <c:h val="6.118475990904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aseline="0"/>
              <a:t>通貨別・ポートフォリオ</a:t>
            </a:r>
            <a:endParaRPr lang="en-US" altLang="ja-JP" baseline="0"/>
          </a:p>
        </c:rich>
      </c:tx>
      <c:layout>
        <c:manualLayout>
          <c:xMode val="edge"/>
          <c:yMode val="edge"/>
          <c:x val="0.1593048594824697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9625753861876929"/>
          <c:y val="0.20280210438869328"/>
          <c:w val="0.66728110855277312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AF-4625-B4BF-578648046047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AF-4625-B4BF-578648046047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6AF-4625-B4BF-57864804604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6AF-4625-B4BF-57864804604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AF-4625-B4BF-578648046047}"/>
                </c:ext>
              </c:extLst>
            </c:dLbl>
            <c:dLbl>
              <c:idx val="2"/>
              <c:layout>
                <c:manualLayout>
                  <c:x val="5.0836991647487534E-2"/>
                  <c:y val="-1.26488123644962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F-4625-B4BF-578648046047}"/>
                </c:ext>
              </c:extLst>
            </c:dLbl>
            <c:dLbl>
              <c:idx val="3"/>
              <c:layout>
                <c:manualLayout>
                  <c:x val="3.0944255785427196E-2"/>
                  <c:y val="0.105406769704135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AF-4625-B4BF-5786480460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F-4625-B4BF-578648046047}"/>
                </c:ext>
              </c:extLst>
            </c:dLbl>
            <c:dLbl>
              <c:idx val="5"/>
              <c:layout>
                <c:manualLayout>
                  <c:x val="-0.14302727292600881"/>
                  <c:y val="-5.913355663086626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F-4625-B4BF-578648046047}"/>
                </c:ext>
              </c:extLst>
            </c:dLbl>
            <c:dLbl>
              <c:idx val="6"/>
              <c:layout>
                <c:manualLayout>
                  <c:x val="-2.4313343831407062E-2"/>
                  <c:y val="-2.7405760123075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AF-4625-B4BF-578648046047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【D】為替リスクの見える化!$K$47:$K$53</c:f>
              <c:strCache>
                <c:ptCount val="7"/>
                <c:pt idx="0">
                  <c:v>01 日本円</c:v>
                </c:pt>
                <c:pt idx="1">
                  <c:v>1株式・投信等</c:v>
                </c:pt>
                <c:pt idx="2">
                  <c:v>2現金・米国債など</c:v>
                </c:pt>
                <c:pt idx="3">
                  <c:v>3貴金属･ｺﾓ・仮通</c:v>
                </c:pt>
                <c:pt idx="4">
                  <c:v>02 米ドル（円換算）</c:v>
                </c:pt>
                <c:pt idx="5">
                  <c:v>1株式・投信等</c:v>
                </c:pt>
                <c:pt idx="6">
                  <c:v>2現金・米国債など</c:v>
                </c:pt>
              </c:strCache>
            </c:strRef>
          </c:cat>
          <c:val>
            <c:numRef>
              <c:f>【D】為替リスクの見える化!$L$47:$L$53</c:f>
              <c:numCache>
                <c:formatCode>#,##0_);[Red]\(#,##0\)</c:formatCode>
                <c:ptCount val="7"/>
                <c:pt idx="1">
                  <c:v>3383807</c:v>
                </c:pt>
                <c:pt idx="2">
                  <c:v>6450164</c:v>
                </c:pt>
                <c:pt idx="3">
                  <c:v>93860</c:v>
                </c:pt>
                <c:pt idx="5">
                  <c:v>937423</c:v>
                </c:pt>
                <c:pt idx="6">
                  <c:v>8702849.9999999981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AF-4625-B4BF-578648046047}"/>
            </c:ext>
          </c:extLst>
        </c:ser>
        <c:ser>
          <c:idx val="1"/>
          <c:order val="1"/>
          <c:spPr>
            <a:solidFill>
              <a:srgbClr val="FF0000"/>
            </a:solidFill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A6AF-4625-B4BF-578648046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A6AF-4625-B4BF-57864804604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6AF-4625-B4BF-578648046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A6AF-4625-B4BF-578648046047}"/>
              </c:ext>
            </c:extLst>
          </c:dPt>
          <c:dLbls>
            <c:dLbl>
              <c:idx val="0"/>
              <c:layout>
                <c:manualLayout>
                  <c:x val="-3.1538889298782069E-2"/>
                  <c:y val="-0.21650571850369574"/>
                </c:manualLayout>
              </c:layout>
              <c:tx>
                <c:rich>
                  <a:bodyPr/>
                  <a:lstStyle/>
                  <a:p>
                    <a:fld id="{A81FB102-BB7D-48E5-8282-B50C6FA27EEA}" type="CATEGORYNAME">
                      <a:rPr lang="ja-JP" altLang="en-US" sz="14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74B66D83-34EE-4BAC-ADFE-FAF42BB46842}" type="PERCENTAGE">
                      <a:rPr lang="en-US" altLang="ja-JP" sz="1400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38255877185075"/>
                      <c:h val="0.121390924813927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6AF-4625-B4BF-5786480460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AF-4625-B4BF-5786480460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AF-4625-B4BF-5786480460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AF-4625-B4BF-578648046047}"/>
                </c:ext>
              </c:extLst>
            </c:dLbl>
            <c:dLbl>
              <c:idx val="4"/>
              <c:layout>
                <c:manualLayout>
                  <c:x val="1.0942183883546595E-2"/>
                  <c:y val="-0.21284314823854944"/>
                </c:manualLayout>
              </c:layout>
              <c:tx>
                <c:rich>
                  <a:bodyPr/>
                  <a:lstStyle/>
                  <a:p>
                    <a:fld id="{5FD934A2-7765-46A5-A96D-043B719D8A62}" type="CATEGORYNAME">
                      <a:rPr lang="ja-JP" altLang="en-US" sz="1400"/>
                      <a:pPr/>
                      <a:t>[分類名]</a:t>
                    </a:fld>
                    <a:r>
                      <a:rPr lang="ja-JP" altLang="en-US" sz="1400" baseline="0"/>
                      <a:t>
</a:t>
                    </a:r>
                    <a:fld id="{080A39B7-185F-4CF8-87A4-3F50E0D6D2D7}" type="PERCENTAGE">
                      <a:rPr lang="en-US" altLang="ja-JP" sz="1400" baseline="0"/>
                      <a:pPr/>
                      <a:t>[パーセンテージ]</a:t>
                    </a:fld>
                    <a:endParaRPr lang="ja-JP" altLang="en-US" sz="14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13873654525625"/>
                      <c:h val="0.1208773099865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6AF-4625-B4BF-5786480460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AF-4625-B4BF-57864804604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AF-4625-B4BF-578648046047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【D】為替リスクの見える化!$K$47:$K$53</c:f>
              <c:strCache>
                <c:ptCount val="7"/>
                <c:pt idx="0">
                  <c:v>01 日本円</c:v>
                </c:pt>
                <c:pt idx="1">
                  <c:v>1株式・投信等</c:v>
                </c:pt>
                <c:pt idx="2">
                  <c:v>2現金・米国債など</c:v>
                </c:pt>
                <c:pt idx="3">
                  <c:v>3貴金属･ｺﾓ・仮通</c:v>
                </c:pt>
                <c:pt idx="4">
                  <c:v>02 米ドル（円換算）</c:v>
                </c:pt>
                <c:pt idx="5">
                  <c:v>1株式・投信等</c:v>
                </c:pt>
                <c:pt idx="6">
                  <c:v>2現金・米国債など</c:v>
                </c:pt>
              </c:strCache>
            </c:strRef>
          </c:cat>
          <c:val>
            <c:numRef>
              <c:f>【D】為替リスクの見える化!$M$47:$M$53</c:f>
              <c:numCache>
                <c:formatCode>#,##0_);[Red]\(#,##0\)</c:formatCode>
                <c:ptCount val="7"/>
                <c:pt idx="0">
                  <c:v>9927831</c:v>
                </c:pt>
                <c:pt idx="4">
                  <c:v>9640272.9999999981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6AF-4625-B4BF-57864804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500" b="1" baseline="0"/>
              <a:t>為替リスク　</a:t>
            </a:r>
            <a:r>
              <a:rPr lang="en-US" altLang="ja-JP" sz="1500" b="1" baseline="0"/>
              <a:t>【</a:t>
            </a:r>
            <a:r>
              <a:rPr lang="ja-JP" altLang="en-US" sz="1500" b="1" baseline="0"/>
              <a:t>総額・円</a:t>
            </a:r>
            <a:r>
              <a:rPr lang="en-US" altLang="ja-JP" sz="1500" b="1" baseline="0"/>
              <a:t>】</a:t>
            </a:r>
            <a:endParaRPr lang="ja-JP" altLang="en-US" sz="1500" b="1" baseline="0"/>
          </a:p>
        </c:rich>
      </c:tx>
      <c:layout>
        <c:manualLayout>
          <c:xMode val="edge"/>
          <c:yMode val="edge"/>
          <c:x val="0.19362999070533582"/>
          <c:y val="5.428076912391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975118466161405E-2"/>
          <c:y val="0.21201014551405736"/>
          <c:w val="0.8712362984126486"/>
          <c:h val="0.65834918130450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【D】為替リスクの見える化!$F$126</c:f>
              <c:strCache>
                <c:ptCount val="1"/>
                <c:pt idx="0">
                  <c:v>為替リスク・なし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【D】為替リスクの見える化!$E$127:$E$140</c:f>
              <c:numCache>
                <c:formatCode>General</c:formatCode>
                <c:ptCount val="14"/>
                <c:pt idx="0">
                  <c:v>133.88999999999999</c:v>
                </c:pt>
                <c:pt idx="1">
                  <c:v>100</c:v>
                </c:pt>
                <c:pt idx="2">
                  <c:v>105</c:v>
                </c:pt>
                <c:pt idx="3">
                  <c:v>110</c:v>
                </c:pt>
                <c:pt idx="4">
                  <c:v>115</c:v>
                </c:pt>
                <c:pt idx="5">
                  <c:v>120</c:v>
                </c:pt>
                <c:pt idx="6">
                  <c:v>125</c:v>
                </c:pt>
                <c:pt idx="7">
                  <c:v>130</c:v>
                </c:pt>
                <c:pt idx="8">
                  <c:v>135</c:v>
                </c:pt>
                <c:pt idx="9">
                  <c:v>140</c:v>
                </c:pt>
                <c:pt idx="10">
                  <c:v>145</c:v>
                </c:pt>
                <c:pt idx="11">
                  <c:v>150</c:v>
                </c:pt>
                <c:pt idx="12">
                  <c:v>155</c:v>
                </c:pt>
                <c:pt idx="13">
                  <c:v>160</c:v>
                </c:pt>
              </c:numCache>
            </c:numRef>
          </c:cat>
          <c:val>
            <c:numRef>
              <c:f>【D】為替リスクの見える化!$F$127:$F$140</c:f>
              <c:numCache>
                <c:formatCode>#,##0_);[Red]\(#,##0\)</c:formatCode>
                <c:ptCount val="14"/>
                <c:pt idx="0" formatCode="#,##0_ ">
                  <c:v>7133474</c:v>
                </c:pt>
                <c:pt idx="1">
                  <c:v>7133474</c:v>
                </c:pt>
                <c:pt idx="2">
                  <c:v>7133474</c:v>
                </c:pt>
                <c:pt idx="3">
                  <c:v>7133474</c:v>
                </c:pt>
                <c:pt idx="4">
                  <c:v>7133474</c:v>
                </c:pt>
                <c:pt idx="5">
                  <c:v>7133474</c:v>
                </c:pt>
                <c:pt idx="6">
                  <c:v>7133474</c:v>
                </c:pt>
                <c:pt idx="7">
                  <c:v>7133474</c:v>
                </c:pt>
                <c:pt idx="8">
                  <c:v>7133474</c:v>
                </c:pt>
                <c:pt idx="9">
                  <c:v>7133474</c:v>
                </c:pt>
                <c:pt idx="10">
                  <c:v>7133474</c:v>
                </c:pt>
                <c:pt idx="11">
                  <c:v>7133474</c:v>
                </c:pt>
                <c:pt idx="12">
                  <c:v>7133474</c:v>
                </c:pt>
                <c:pt idx="13">
                  <c:v>7133474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0-4C14-8762-72BA3BEB259E}"/>
            </c:ext>
          </c:extLst>
        </c:ser>
        <c:ser>
          <c:idx val="1"/>
          <c:order val="1"/>
          <c:tx>
            <c:strRef>
              <c:f>【D】為替リスクの見える化!$G$126</c:f>
              <c:strCache>
                <c:ptCount val="1"/>
                <c:pt idx="0">
                  <c:v>為替リスク・有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【D】為替リスクの見える化!$E$127:$E$140</c:f>
              <c:numCache>
                <c:formatCode>General</c:formatCode>
                <c:ptCount val="14"/>
                <c:pt idx="0">
                  <c:v>133.88999999999999</c:v>
                </c:pt>
                <c:pt idx="1">
                  <c:v>100</c:v>
                </c:pt>
                <c:pt idx="2">
                  <c:v>105</c:v>
                </c:pt>
                <c:pt idx="3">
                  <c:v>110</c:v>
                </c:pt>
                <c:pt idx="4">
                  <c:v>115</c:v>
                </c:pt>
                <c:pt idx="5">
                  <c:v>120</c:v>
                </c:pt>
                <c:pt idx="6">
                  <c:v>125</c:v>
                </c:pt>
                <c:pt idx="7">
                  <c:v>130</c:v>
                </c:pt>
                <c:pt idx="8">
                  <c:v>135</c:v>
                </c:pt>
                <c:pt idx="9">
                  <c:v>140</c:v>
                </c:pt>
                <c:pt idx="10">
                  <c:v>145</c:v>
                </c:pt>
                <c:pt idx="11">
                  <c:v>150</c:v>
                </c:pt>
                <c:pt idx="12">
                  <c:v>155</c:v>
                </c:pt>
                <c:pt idx="13">
                  <c:v>160</c:v>
                </c:pt>
              </c:numCache>
            </c:numRef>
          </c:cat>
          <c:val>
            <c:numRef>
              <c:f>【D】為替リスクの見える化!$G$127:$G$140</c:f>
              <c:numCache>
                <c:formatCode>#,##0_);[Red]\(#,##0\)</c:formatCode>
                <c:ptCount val="14"/>
                <c:pt idx="0">
                  <c:v>12434646</c:v>
                </c:pt>
                <c:pt idx="1">
                  <c:v>9287210.3965942208</c:v>
                </c:pt>
                <c:pt idx="2">
                  <c:v>9751570.9164239317</c:v>
                </c:pt>
                <c:pt idx="3">
                  <c:v>10215931.436253643</c:v>
                </c:pt>
                <c:pt idx="4">
                  <c:v>10680291.956083354</c:v>
                </c:pt>
                <c:pt idx="5">
                  <c:v>11144652.475913065</c:v>
                </c:pt>
                <c:pt idx="6">
                  <c:v>11609012.995742775</c:v>
                </c:pt>
                <c:pt idx="7">
                  <c:v>12073373.515572486</c:v>
                </c:pt>
                <c:pt idx="8">
                  <c:v>12537734.035402197</c:v>
                </c:pt>
                <c:pt idx="9">
                  <c:v>13002094.555231908</c:v>
                </c:pt>
                <c:pt idx="10">
                  <c:v>13466455.075061619</c:v>
                </c:pt>
                <c:pt idx="11">
                  <c:v>13930815.59489133</c:v>
                </c:pt>
                <c:pt idx="12">
                  <c:v>14395176.114721041</c:v>
                </c:pt>
                <c:pt idx="13">
                  <c:v>14859536.634550752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0-4C14-8762-72BA3BEB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999744"/>
        <c:axId val="739000072"/>
      </c:barChart>
      <c:catAx>
        <c:axId val="738999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000072"/>
        <c:crosses val="autoZero"/>
        <c:auto val="1"/>
        <c:lblAlgn val="ctr"/>
        <c:lblOffset val="100"/>
        <c:noMultiLvlLbl val="0"/>
      </c:catAx>
      <c:valAx>
        <c:axId val="739000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99744"/>
        <c:crosses val="autoZero"/>
        <c:crossBetween val="between"/>
        <c:dispUnits>
          <c:builtInUnit val="ten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万円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aseline="0"/>
              <a:t>為替リスク有無別・ポートフォリオ　</a:t>
            </a:r>
            <a:endParaRPr lang="en-US" altLang="ja-JP" baseline="0"/>
          </a:p>
        </c:rich>
      </c:tx>
      <c:layout>
        <c:manualLayout>
          <c:xMode val="edge"/>
          <c:yMode val="edge"/>
          <c:x val="0.1593048594824697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9625753861876929"/>
          <c:y val="0.20280210438869328"/>
          <c:w val="0.66728110855277312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F-4E26-BFF6-729C3C79EE39}"/>
                </c:ext>
              </c:extLst>
            </c:dLbl>
            <c:dLbl>
              <c:idx val="1"/>
              <c:layout>
                <c:manualLayout>
                  <c:x val="1.084509043609902E-2"/>
                  <c:y val="-6.25463152848328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F-4E26-BFF6-729C3C79EE39}"/>
                </c:ext>
              </c:extLst>
            </c:dLbl>
            <c:dLbl>
              <c:idx val="2"/>
              <c:layout>
                <c:manualLayout>
                  <c:x val="7.3746614965473245E-2"/>
                  <c:y val="-7.81828941060409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F-4E26-BFF6-729C3C79EE39}"/>
                </c:ext>
              </c:extLst>
            </c:dLbl>
            <c:dLbl>
              <c:idx val="3"/>
              <c:layout>
                <c:manualLayout>
                  <c:x val="3.9042325569956467E-2"/>
                  <c:y val="1.9545723526510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F-4E26-BFF6-729C3C79EE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F-4E26-BFF6-729C3C79EE39}"/>
                </c:ext>
              </c:extLst>
            </c:dLbl>
            <c:dLbl>
              <c:idx val="5"/>
              <c:layout>
                <c:manualLayout>
                  <c:x val="-7.8084651139913017E-2"/>
                  <c:y val="6.0591742932181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F-4E26-BFF6-729C3C79EE39}"/>
                </c:ext>
              </c:extLst>
            </c:dLbl>
            <c:dLbl>
              <c:idx val="6"/>
              <c:layout>
                <c:manualLayout>
                  <c:x val="-5.4225452180495133E-2"/>
                  <c:y val="-2.34548682318123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F-4E26-BFF6-729C3C79EE39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【D】為替リスクの見える化!$K$84:$K$90</c:f>
              <c:strCache>
                <c:ptCount val="7"/>
                <c:pt idx="0">
                  <c:v>リスク・なし</c:v>
                </c:pt>
                <c:pt idx="1">
                  <c:v>1株式・投信等</c:v>
                </c:pt>
                <c:pt idx="2">
                  <c:v>2現金・米国債など</c:v>
                </c:pt>
                <c:pt idx="3">
                  <c:v>3貴金属･ｺﾓ・仮通</c:v>
                </c:pt>
                <c:pt idx="4">
                  <c:v>リスク・有</c:v>
                </c:pt>
                <c:pt idx="5">
                  <c:v>1株式・投信等</c:v>
                </c:pt>
                <c:pt idx="6">
                  <c:v>2現金・米国債など</c:v>
                </c:pt>
              </c:strCache>
            </c:strRef>
          </c:cat>
          <c:val>
            <c:numRef>
              <c:f>【D】為替リスクの見える化!$L$84:$L$90</c:f>
              <c:numCache>
                <c:formatCode>#,##0_);[Red]\(#,##0\)</c:formatCode>
                <c:ptCount val="7"/>
                <c:pt idx="1">
                  <c:v>589434</c:v>
                </c:pt>
                <c:pt idx="2">
                  <c:v>6450180</c:v>
                </c:pt>
                <c:pt idx="3">
                  <c:v>93860</c:v>
                </c:pt>
                <c:pt idx="5">
                  <c:v>3731796</c:v>
                </c:pt>
                <c:pt idx="6">
                  <c:v>8702849.9999999981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91-454C-883C-97C3A50DB89C}"/>
            </c:ext>
          </c:extLst>
        </c:ser>
        <c:ser>
          <c:idx val="1"/>
          <c:order val="1"/>
          <c:spPr>
            <a:solidFill>
              <a:srgbClr val="FF0000"/>
            </a:solidFill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F91-454C-883C-97C3A50DB89C}"/>
              </c:ext>
            </c:extLst>
          </c:dPt>
          <c:dLbls>
            <c:dLbl>
              <c:idx val="0"/>
              <c:layout>
                <c:manualLayout>
                  <c:x val="-2.2774519126982196E-2"/>
                  <c:y val="-0.1286534185232007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3C7C7C1B-6314-4B6B-99EE-B34A7A071DEA}" type="CATEGORYNAME">
                      <a:rPr lang="ja-JP" altLang="en-US" sz="1400" b="1" i="0" baseline="0"/>
                      <a:pPr>
                        <a:defRPr/>
                      </a:pPr>
                      <a:t>[分類名]</a:t>
                    </a:fld>
                    <a:r>
                      <a:rPr lang="en-US" altLang="ja-JP" sz="1400" baseline="0"/>
                      <a:t>, </a:t>
                    </a:r>
                    <a:fld id="{F70AEECA-5789-49F6-AA46-ADA5815D3F12}" type="PERCENTAGE">
                      <a:rPr lang="en-US" altLang="ja-JP" sz="1400" b="1" baseline="0"/>
                      <a:pPr>
                        <a:defRPr/>
                      </a:pPr>
                      <a:t>[パーセンテージ]</a:t>
                    </a:fld>
                    <a:endParaRPr lang="en-US" altLang="ja-JP" sz="1400" baseline="0"/>
                  </a:p>
                </c:rich>
              </c:tx>
              <c:spPr>
                <a:solidFill>
                  <a:srgbClr val="FFC000"/>
                </a:solidFill>
                <a:ln w="38100">
                  <a:solidFill>
                    <a:srgbClr val="FF0000"/>
                  </a:solidFill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8688601417137"/>
                      <c:h val="0.103993130861667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7AF-4E26-BFF6-729C3C79EE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F-4E26-BFF6-729C3C79EE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0459005216573894"/>
                      <c:h val="8.44473754479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AF-4E26-BFF6-729C3C79EE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F-4E26-BFF6-729C3C79EE39}"/>
                </c:ext>
              </c:extLst>
            </c:dLbl>
            <c:dLbl>
              <c:idx val="4"/>
              <c:layout>
                <c:manualLayout>
                  <c:x val="7.4831124009083219E-2"/>
                  <c:y val="-0.320549865834767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BAB638A9-D262-4732-98E4-C09A8CD18B0B}" type="CATEGORYNAME">
                      <a:rPr lang="ja-JP" altLang="en-US" sz="1400" b="1"/>
                      <a:pPr>
                        <a:defRPr/>
                      </a:pPr>
                      <a:t>[分類名]</a:t>
                    </a:fld>
                    <a:r>
                      <a:rPr lang="en-US" altLang="ja-JP" sz="1400" baseline="0"/>
                      <a:t>,</a:t>
                    </a:r>
                  </a:p>
                  <a:p>
                    <a:pPr>
                      <a:defRPr/>
                    </a:pPr>
                    <a:r>
                      <a:rPr lang="en-US" altLang="ja-JP" sz="1400" baseline="0"/>
                      <a:t> </a:t>
                    </a:r>
                    <a:fld id="{EE666A63-B677-4F6D-BECA-EDAD7964D63E}" type="PERCENTAGE">
                      <a:rPr lang="en-US" altLang="ja-JP" sz="1400" b="1" baseline="0"/>
                      <a:pPr>
                        <a:defRPr/>
                      </a:pPr>
                      <a:t>[パーセンテージ]</a:t>
                    </a:fld>
                    <a:endParaRPr lang="en-US" altLang="ja-JP" sz="1400" baseline="0"/>
                  </a:p>
                </c:rich>
              </c:tx>
              <c:spPr>
                <a:solidFill>
                  <a:srgbClr val="FFC000"/>
                </a:solidFill>
                <a:ln w="38100">
                  <a:solidFill>
                    <a:srgbClr val="FF0000"/>
                  </a:solidFill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82653457175724"/>
                      <c:h val="0.107902243679767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91-454C-883C-97C3A50DB8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F-4E26-BFF6-729C3C79EE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F-4E26-BFF6-729C3C79EE39}"/>
                </c:ext>
              </c:extLst>
            </c:dLbl>
            <c:spPr>
              <a:noFill/>
              <a:ln w="38100">
                <a:solidFill>
                  <a:srgbClr val="FF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【D】為替リスクの見える化!$K$84:$K$90</c:f>
              <c:strCache>
                <c:ptCount val="7"/>
                <c:pt idx="0">
                  <c:v>リスク・なし</c:v>
                </c:pt>
                <c:pt idx="1">
                  <c:v>1株式・投信等</c:v>
                </c:pt>
                <c:pt idx="2">
                  <c:v>2現金・米国債など</c:v>
                </c:pt>
                <c:pt idx="3">
                  <c:v>3貴金属･ｺﾓ・仮通</c:v>
                </c:pt>
                <c:pt idx="4">
                  <c:v>リスク・有</c:v>
                </c:pt>
                <c:pt idx="5">
                  <c:v>1株式・投信等</c:v>
                </c:pt>
                <c:pt idx="6">
                  <c:v>2現金・米国債など</c:v>
                </c:pt>
              </c:strCache>
            </c:strRef>
          </c:cat>
          <c:val>
            <c:numRef>
              <c:f>【D】為替リスクの見える化!$M$84:$M$90</c:f>
              <c:numCache>
                <c:formatCode>#,##0_);[Red]\(#,##0\)</c:formatCode>
                <c:ptCount val="7"/>
                <c:pt idx="0">
                  <c:v>7133474</c:v>
                </c:pt>
                <c:pt idx="4">
                  <c:v>12434645.999999998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F91-454C-883C-97C3A50DB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eyforward.com/accounts/show/aTl3rewj2uJV-_RaZJQlYA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0" Type="http://schemas.openxmlformats.org/officeDocument/2006/relationships/image" Target="../media/image7.png"/><Relationship Id="rId4" Type="http://schemas.openxmlformats.org/officeDocument/2006/relationships/image" Target="../media/image2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66675</xdr:rowOff>
    </xdr:to>
    <xdr:pic>
      <xdr:nvPicPr>
        <xdr:cNvPr id="2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4AE2F3-9C14-4776-B5DF-7F407290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6300" y="1590675"/>
          <a:ext cx="104775" cy="666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104775</xdr:colOff>
      <xdr:row>9</xdr:row>
      <xdr:rowOff>66675</xdr:rowOff>
    </xdr:to>
    <xdr:pic>
      <xdr:nvPicPr>
        <xdr:cNvPr id="3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E029E7-C4A7-4F22-9220-BD82720A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72100" y="1590675"/>
          <a:ext cx="104775" cy="66675"/>
        </a:xfrm>
        <a:prstGeom prst="rect">
          <a:avLst/>
        </a:prstGeom>
        <a:noFill/>
      </xdr:spPr>
    </xdr:pic>
    <xdr:clientData/>
  </xdr:twoCellAnchor>
  <xdr:oneCellAnchor>
    <xdr:from>
      <xdr:col>6</xdr:col>
      <xdr:colOff>0</xdr:colOff>
      <xdr:row>9</xdr:row>
      <xdr:rowOff>0</xdr:rowOff>
    </xdr:from>
    <xdr:ext cx="104775" cy="66675"/>
    <xdr:pic>
      <xdr:nvPicPr>
        <xdr:cNvPr id="4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06FF6-162D-4587-835F-861F507B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6300" y="1590675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</xdr:row>
      <xdr:rowOff>0</xdr:rowOff>
    </xdr:from>
    <xdr:ext cx="104775" cy="66675"/>
    <xdr:pic>
      <xdr:nvPicPr>
        <xdr:cNvPr id="5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6EE32-93C8-4116-8ECD-9E989625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72100" y="1590675"/>
          <a:ext cx="104775" cy="66675"/>
        </a:xfrm>
        <a:prstGeom prst="rect">
          <a:avLst/>
        </a:prstGeom>
        <a:noFill/>
      </xdr:spPr>
    </xdr:pic>
    <xdr:clientData/>
  </xdr:oneCellAnchor>
  <xdr:twoCellAnchor>
    <xdr:from>
      <xdr:col>15</xdr:col>
      <xdr:colOff>33619</xdr:colOff>
      <xdr:row>84</xdr:row>
      <xdr:rowOff>44823</xdr:rowOff>
    </xdr:from>
    <xdr:to>
      <xdr:col>20</xdr:col>
      <xdr:colOff>56031</xdr:colOff>
      <xdr:row>91</xdr:row>
      <xdr:rowOff>145676</xdr:rowOff>
    </xdr:to>
    <xdr:sp macro="" textlink="">
      <xdr:nvSpPr>
        <xdr:cNvPr id="6" name="吹き出し: 線 (枠付き、強調線付き) 5">
          <a:extLst>
            <a:ext uri="{FF2B5EF4-FFF2-40B4-BE49-F238E27FC236}">
              <a16:creationId xmlns:a16="http://schemas.microsoft.com/office/drawing/2014/main" id="{CFECC703-E1D2-4C07-A80B-E430D33975AF}"/>
            </a:ext>
          </a:extLst>
        </xdr:cNvPr>
        <xdr:cNvSpPr/>
      </xdr:nvSpPr>
      <xdr:spPr>
        <a:xfrm>
          <a:off x="12492319" y="10353675"/>
          <a:ext cx="2670362" cy="0"/>
        </a:xfrm>
        <a:prstGeom prst="accentBorderCallout1">
          <a:avLst>
            <a:gd name="adj1" fmla="val 24013"/>
            <a:gd name="adj2" fmla="val 279"/>
            <a:gd name="adj3" fmla="val 298465"/>
            <a:gd name="adj4" fmla="val -1289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私は、</a:t>
          </a:r>
          <a:r>
            <a:rPr kumimoji="1" lang="en-US" altLang="ja-JP" sz="1100"/>
            <a:t>NISA</a:t>
          </a:r>
          <a:r>
            <a:rPr kumimoji="1" lang="ja-JP" altLang="en-US" sz="1100"/>
            <a:t>で米国株を持ちませんので、データはありません。数式は入力してありますので、ここに貼り付けてください。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増やす場合は、行コピーで数式もコピーしてください。</a:t>
          </a:r>
        </a:p>
      </xdr:txBody>
    </xdr:sp>
    <xdr:clientData/>
  </xdr:twoCellAnchor>
  <xdr:oneCellAnchor>
    <xdr:from>
      <xdr:col>6</xdr:col>
      <xdr:colOff>0</xdr:colOff>
      <xdr:row>121</xdr:row>
      <xdr:rowOff>0</xdr:rowOff>
    </xdr:from>
    <xdr:ext cx="104775" cy="66675"/>
    <xdr:pic>
      <xdr:nvPicPr>
        <xdr:cNvPr id="8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C52D6E-1EF8-4B8A-8108-EBC65E12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54286" y="2449286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121</xdr:row>
      <xdr:rowOff>0</xdr:rowOff>
    </xdr:from>
    <xdr:ext cx="104775" cy="66675"/>
    <xdr:pic>
      <xdr:nvPicPr>
        <xdr:cNvPr id="9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34B21-9538-4DB5-A609-02DEC69D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34643" y="2449286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121</xdr:row>
      <xdr:rowOff>0</xdr:rowOff>
    </xdr:from>
    <xdr:ext cx="104775" cy="66675"/>
    <xdr:pic>
      <xdr:nvPicPr>
        <xdr:cNvPr id="10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1E1126-294D-4558-B0C4-CED632DC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54286" y="2449286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121</xdr:row>
      <xdr:rowOff>0</xdr:rowOff>
    </xdr:from>
    <xdr:ext cx="104775" cy="66675"/>
    <xdr:pic>
      <xdr:nvPicPr>
        <xdr:cNvPr id="11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707922-72A5-4422-BD42-625BF3AC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34643" y="2449286"/>
          <a:ext cx="104775" cy="66675"/>
        </a:xfrm>
        <a:prstGeom prst="rect">
          <a:avLst/>
        </a:prstGeom>
        <a:noFill/>
      </xdr:spPr>
    </xdr:pic>
    <xdr:clientData/>
  </xdr:oneCellAnchor>
  <xdr:twoCellAnchor>
    <xdr:from>
      <xdr:col>15</xdr:col>
      <xdr:colOff>33619</xdr:colOff>
      <xdr:row>188</xdr:row>
      <xdr:rowOff>44823</xdr:rowOff>
    </xdr:from>
    <xdr:to>
      <xdr:col>20</xdr:col>
      <xdr:colOff>56031</xdr:colOff>
      <xdr:row>195</xdr:row>
      <xdr:rowOff>145676</xdr:rowOff>
    </xdr:to>
    <xdr:sp macro="" textlink="">
      <xdr:nvSpPr>
        <xdr:cNvPr id="12" name="吹き出し: 線 (枠付き、強調線付き) 11">
          <a:extLst>
            <a:ext uri="{FF2B5EF4-FFF2-40B4-BE49-F238E27FC236}">
              <a16:creationId xmlns:a16="http://schemas.microsoft.com/office/drawing/2014/main" id="{8AE2448F-5C71-4C68-A3D1-5CBDDF747BEE}"/>
            </a:ext>
          </a:extLst>
        </xdr:cNvPr>
        <xdr:cNvSpPr/>
      </xdr:nvSpPr>
      <xdr:spPr>
        <a:xfrm>
          <a:off x="11735762" y="14872607"/>
          <a:ext cx="2403662" cy="0"/>
        </a:xfrm>
        <a:prstGeom prst="accentBorderCallout1">
          <a:avLst>
            <a:gd name="adj1" fmla="val 24013"/>
            <a:gd name="adj2" fmla="val 279"/>
            <a:gd name="adj3" fmla="val 298465"/>
            <a:gd name="adj4" fmla="val -1289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私は、</a:t>
          </a:r>
          <a:r>
            <a:rPr kumimoji="1" lang="en-US" altLang="ja-JP" sz="1100"/>
            <a:t>NISA</a:t>
          </a:r>
          <a:r>
            <a:rPr kumimoji="1" lang="ja-JP" altLang="en-US" sz="1100"/>
            <a:t>で米国株を持ちませんので、データはありません。数式は入力してありますので、ここに貼り付けてください。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増やす場合は、行コピーで数式もコピーしてください。</a:t>
          </a:r>
        </a:p>
      </xdr:txBody>
    </xdr:sp>
    <xdr:clientData/>
  </xdr:twoCellAnchor>
  <xdr:twoCellAnchor>
    <xdr:from>
      <xdr:col>14</xdr:col>
      <xdr:colOff>612321</xdr:colOff>
      <xdr:row>227</xdr:row>
      <xdr:rowOff>68036</xdr:rowOff>
    </xdr:from>
    <xdr:to>
      <xdr:col>28</xdr:col>
      <xdr:colOff>489857</xdr:colOff>
      <xdr:row>236</xdr:row>
      <xdr:rowOff>95251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B764D6BE-6C0E-4E45-8FEB-0B01010DA6D3}"/>
            </a:ext>
          </a:extLst>
        </xdr:cNvPr>
        <xdr:cNvSpPr/>
      </xdr:nvSpPr>
      <xdr:spPr>
        <a:xfrm>
          <a:off x="11634107" y="35392179"/>
          <a:ext cx="5864679" cy="2231572"/>
        </a:xfrm>
        <a:prstGeom prst="borderCallout1">
          <a:avLst>
            <a:gd name="adj1" fmla="val -91487"/>
            <a:gd name="adj2" fmla="val 15851"/>
            <a:gd name="adj3" fmla="val 1149"/>
            <a:gd name="adj4" fmla="val 66105"/>
          </a:avLst>
        </a:prstGeom>
        <a:solidFill>
          <a:schemeClr val="bg1">
            <a:lumMod val="85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■「</a:t>
          </a:r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  <a:r>
            <a:rPr kumimoji="1" lang="ja-JP" altLang="en-US" sz="2000" b="1">
              <a:solidFill>
                <a:sysClr val="windowText" lastClr="000000"/>
              </a:solidFill>
            </a:rPr>
            <a:t>子（子供）」分の「</a:t>
          </a:r>
          <a:r>
            <a:rPr kumimoji="1" lang="en-US" altLang="ja-JP" sz="2000" b="1">
              <a:solidFill>
                <a:sysClr val="windowText" lastClr="000000"/>
              </a:solidFill>
            </a:rPr>
            <a:t>NISA</a:t>
          </a:r>
          <a:r>
            <a:rPr kumimoji="1" lang="ja-JP" altLang="en-US" sz="2000" b="1">
              <a:solidFill>
                <a:sysClr val="windowText" lastClr="000000"/>
              </a:solidFill>
            </a:rPr>
            <a:t>」は、「ジュニア</a:t>
          </a:r>
          <a:r>
            <a:rPr kumimoji="1" lang="en-US" altLang="ja-JP" sz="2000" b="1">
              <a:solidFill>
                <a:sysClr val="windowText" lastClr="000000"/>
              </a:solidFill>
            </a:rPr>
            <a:t>NISA</a:t>
          </a:r>
          <a:r>
            <a:rPr kumimoji="1" lang="ja-JP" altLang="en-US" sz="2000" b="1">
              <a:solidFill>
                <a:sysClr val="windowText" lastClr="000000"/>
              </a:solidFill>
            </a:rPr>
            <a:t>」を想定。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■その際、銀行は「楽天銀行」の場合は多いと思われるので、銀行は「楽天銀行」としている。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1319893</xdr:colOff>
      <xdr:row>150</xdr:row>
      <xdr:rowOff>231322</xdr:rowOff>
    </xdr:from>
    <xdr:to>
      <xdr:col>12</xdr:col>
      <xdr:colOff>571500</xdr:colOff>
      <xdr:row>172</xdr:row>
      <xdr:rowOff>13607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E258B202-0208-4E1C-9DF6-CD2348E03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26671</xdr:colOff>
      <xdr:row>36</xdr:row>
      <xdr:rowOff>87727</xdr:rowOff>
    </xdr:from>
    <xdr:to>
      <xdr:col>16</xdr:col>
      <xdr:colOff>1690855</xdr:colOff>
      <xdr:row>62</xdr:row>
      <xdr:rowOff>121920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FDBE48F-378C-412A-A007-CF21C4A4E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527011</xdr:colOff>
      <xdr:row>151</xdr:row>
      <xdr:rowOff>5714</xdr:rowOff>
    </xdr:from>
    <xdr:to>
      <xdr:col>7</xdr:col>
      <xdr:colOff>526869</xdr:colOff>
      <xdr:row>172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7D80168-BD54-4D50-A18E-57C555547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675410</xdr:colOff>
      <xdr:row>155</xdr:row>
      <xdr:rowOff>11354</xdr:rowOff>
    </xdr:from>
    <xdr:to>
      <xdr:col>8</xdr:col>
      <xdr:colOff>458713</xdr:colOff>
      <xdr:row>156</xdr:row>
      <xdr:rowOff>225138</xdr:rowOff>
    </xdr:to>
    <xdr:sp macro="" textlink="">
      <xdr:nvSpPr>
        <xdr:cNvPr id="10" name="矢印: 左右 9">
          <a:extLst>
            <a:ext uri="{FF2B5EF4-FFF2-40B4-BE49-F238E27FC236}">
              <a16:creationId xmlns:a16="http://schemas.microsoft.com/office/drawing/2014/main" id="{1DF4EA98-A0FB-4408-9D2C-3AC6F282E932}"/>
            </a:ext>
          </a:extLst>
        </xdr:cNvPr>
        <xdr:cNvSpPr/>
      </xdr:nvSpPr>
      <xdr:spPr>
        <a:xfrm>
          <a:off x="7031183" y="38007445"/>
          <a:ext cx="1774894" cy="456238"/>
        </a:xfrm>
        <a:prstGeom prst="left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1260740</xdr:colOff>
      <xdr:row>134</xdr:row>
      <xdr:rowOff>89665</xdr:rowOff>
    </xdr:from>
    <xdr:to>
      <xdr:col>4</xdr:col>
      <xdr:colOff>1257939</xdr:colOff>
      <xdr:row>139</xdr:row>
      <xdr:rowOff>149071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479C9BE2-57E3-4422-A840-559814E3C90A}"/>
            </a:ext>
          </a:extLst>
        </xdr:cNvPr>
        <xdr:cNvSpPr/>
      </xdr:nvSpPr>
      <xdr:spPr>
        <a:xfrm>
          <a:off x="3272420" y="32108905"/>
          <a:ext cx="1460239" cy="1202406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/>
            <a:t>円安</a:t>
          </a:r>
        </a:p>
      </xdr:txBody>
    </xdr:sp>
    <xdr:clientData/>
  </xdr:twoCellAnchor>
  <xdr:oneCellAnchor>
    <xdr:from>
      <xdr:col>6</xdr:col>
      <xdr:colOff>1196840</xdr:colOff>
      <xdr:row>154</xdr:row>
      <xdr:rowOff>240846</xdr:rowOff>
    </xdr:from>
    <xdr:ext cx="1047750" cy="44767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14ABFF7-9421-4E2C-9BC5-E814248982DF}"/>
            </a:ext>
          </a:extLst>
        </xdr:cNvPr>
        <xdr:cNvSpPr/>
      </xdr:nvSpPr>
      <xdr:spPr>
        <a:xfrm>
          <a:off x="6721340" y="16604796"/>
          <a:ext cx="1047750" cy="447675"/>
        </a:xfrm>
        <a:prstGeom prst="rect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noAutofit/>
        </a:bodyPr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現在値</a:t>
          </a:r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</xdr:col>
      <xdr:colOff>1260740</xdr:colOff>
      <xdr:row>127</xdr:row>
      <xdr:rowOff>170490</xdr:rowOff>
    </xdr:from>
    <xdr:to>
      <xdr:col>4</xdr:col>
      <xdr:colOff>1257939</xdr:colOff>
      <xdr:row>133</xdr:row>
      <xdr:rowOff>46746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CBF0B5B7-C305-4550-BB7B-A80CEB8EF705}"/>
            </a:ext>
          </a:extLst>
        </xdr:cNvPr>
        <xdr:cNvSpPr/>
      </xdr:nvSpPr>
      <xdr:spPr>
        <a:xfrm flipV="1">
          <a:off x="1260740" y="14334725"/>
          <a:ext cx="1465170" cy="1288197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800" b="1"/>
            <a:t>円高</a:t>
          </a:r>
        </a:p>
      </xdr:txBody>
    </xdr:sp>
    <xdr:clientData/>
  </xdr:twoCellAnchor>
  <xdr:twoCellAnchor>
    <xdr:from>
      <xdr:col>11</xdr:col>
      <xdr:colOff>779319</xdr:colOff>
      <xdr:row>163</xdr:row>
      <xdr:rowOff>186346</xdr:rowOff>
    </xdr:from>
    <xdr:to>
      <xdr:col>12</xdr:col>
      <xdr:colOff>543611</xdr:colOff>
      <xdr:row>169</xdr:row>
      <xdr:rowOff>81570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13297250-3E50-4BB5-83E5-639B13959932}"/>
            </a:ext>
          </a:extLst>
        </xdr:cNvPr>
        <xdr:cNvSpPr/>
      </xdr:nvSpPr>
      <xdr:spPr>
        <a:xfrm>
          <a:off x="11914910" y="40122073"/>
          <a:ext cx="820701" cy="1349952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/>
            <a:t>円安</a:t>
          </a:r>
        </a:p>
      </xdr:txBody>
    </xdr:sp>
    <xdr:clientData/>
  </xdr:twoCellAnchor>
  <xdr:twoCellAnchor>
    <xdr:from>
      <xdr:col>11</xdr:col>
      <xdr:colOff>762000</xdr:colOff>
      <xdr:row>156</xdr:row>
      <xdr:rowOff>216652</xdr:rowOff>
    </xdr:from>
    <xdr:to>
      <xdr:col>12</xdr:col>
      <xdr:colOff>526292</xdr:colOff>
      <xdr:row>162</xdr:row>
      <xdr:rowOff>216652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BEB6AB9F-8406-40AF-915C-3BEB67F23A8B}"/>
            </a:ext>
          </a:extLst>
        </xdr:cNvPr>
        <xdr:cNvSpPr/>
      </xdr:nvSpPr>
      <xdr:spPr>
        <a:xfrm flipV="1">
          <a:off x="11897591" y="38455197"/>
          <a:ext cx="820701" cy="1454728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800" b="1"/>
            <a:t>円高</a:t>
          </a:r>
        </a:p>
      </xdr:txBody>
    </xdr:sp>
    <xdr:clientData/>
  </xdr:twoCellAnchor>
  <xdr:twoCellAnchor>
    <xdr:from>
      <xdr:col>10</xdr:col>
      <xdr:colOff>60960</xdr:colOff>
      <xdr:row>134</xdr:row>
      <xdr:rowOff>28705</xdr:rowOff>
    </xdr:from>
    <xdr:to>
      <xdr:col>10</xdr:col>
      <xdr:colOff>1508054</xdr:colOff>
      <xdr:row>139</xdr:row>
      <xdr:rowOff>88111</xdr:rowOff>
    </xdr:to>
    <xdr:sp macro="" textlink="">
      <xdr:nvSpPr>
        <xdr:cNvPr id="23" name="矢印: 下 22">
          <a:extLst>
            <a:ext uri="{FF2B5EF4-FFF2-40B4-BE49-F238E27FC236}">
              <a16:creationId xmlns:a16="http://schemas.microsoft.com/office/drawing/2014/main" id="{EE6C5FFA-4A59-DCBF-3E66-C28F92A416C6}"/>
            </a:ext>
          </a:extLst>
        </xdr:cNvPr>
        <xdr:cNvSpPr/>
      </xdr:nvSpPr>
      <xdr:spPr>
        <a:xfrm>
          <a:off x="10728960" y="12007345"/>
          <a:ext cx="1447094" cy="1202406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/>
            <a:t>円安</a:t>
          </a:r>
        </a:p>
      </xdr:txBody>
    </xdr:sp>
    <xdr:clientData/>
  </xdr:twoCellAnchor>
  <xdr:twoCellAnchor>
    <xdr:from>
      <xdr:col>10</xdr:col>
      <xdr:colOff>60960</xdr:colOff>
      <xdr:row>128</xdr:row>
      <xdr:rowOff>18090</xdr:rowOff>
    </xdr:from>
    <xdr:to>
      <xdr:col>10</xdr:col>
      <xdr:colOff>1508054</xdr:colOff>
      <xdr:row>133</xdr:row>
      <xdr:rowOff>122946</xdr:rowOff>
    </xdr:to>
    <xdr:sp macro="" textlink="">
      <xdr:nvSpPr>
        <xdr:cNvPr id="24" name="矢印: 下 23">
          <a:extLst>
            <a:ext uri="{FF2B5EF4-FFF2-40B4-BE49-F238E27FC236}">
              <a16:creationId xmlns:a16="http://schemas.microsoft.com/office/drawing/2014/main" id="{D6889328-546B-00C1-5EDA-FE91EEF7F9B4}"/>
            </a:ext>
          </a:extLst>
        </xdr:cNvPr>
        <xdr:cNvSpPr/>
      </xdr:nvSpPr>
      <xdr:spPr>
        <a:xfrm flipV="1">
          <a:off x="10728960" y="10625130"/>
          <a:ext cx="1447094" cy="1247856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800" b="1"/>
            <a:t>円高</a:t>
          </a:r>
        </a:p>
      </xdr:txBody>
    </xdr:sp>
    <xdr:clientData/>
  </xdr:twoCellAnchor>
  <xdr:twoCellAnchor>
    <xdr:from>
      <xdr:col>4</xdr:col>
      <xdr:colOff>1311010</xdr:colOff>
      <xdr:row>163</xdr:row>
      <xdr:rowOff>226905</xdr:rowOff>
    </xdr:from>
    <xdr:to>
      <xdr:col>5</xdr:col>
      <xdr:colOff>615203</xdr:colOff>
      <xdr:row>168</xdr:row>
      <xdr:rowOff>179295</xdr:rowOff>
    </xdr:to>
    <xdr:sp macro="" textlink="">
      <xdr:nvSpPr>
        <xdr:cNvPr id="25" name="矢印: 下 24">
          <a:extLst>
            <a:ext uri="{FF2B5EF4-FFF2-40B4-BE49-F238E27FC236}">
              <a16:creationId xmlns:a16="http://schemas.microsoft.com/office/drawing/2014/main" id="{273412E4-A539-391A-D115-3DCE831AE98A}"/>
            </a:ext>
          </a:extLst>
        </xdr:cNvPr>
        <xdr:cNvSpPr/>
      </xdr:nvSpPr>
      <xdr:spPr>
        <a:xfrm flipH="1">
          <a:off x="2777860" y="16457505"/>
          <a:ext cx="1037743" cy="1143015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/>
            <a:t>円安</a:t>
          </a:r>
        </a:p>
      </xdr:txBody>
    </xdr:sp>
    <xdr:clientData/>
  </xdr:twoCellAnchor>
  <xdr:twoCellAnchor>
    <xdr:from>
      <xdr:col>4</xdr:col>
      <xdr:colOff>1311009</xdr:colOff>
      <xdr:row>156</xdr:row>
      <xdr:rowOff>201704</xdr:rowOff>
    </xdr:from>
    <xdr:to>
      <xdr:col>5</xdr:col>
      <xdr:colOff>615202</xdr:colOff>
      <xdr:row>162</xdr:row>
      <xdr:rowOff>85724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793887DA-E22C-AC71-A531-28D2FCB9C291}"/>
            </a:ext>
          </a:extLst>
        </xdr:cNvPr>
        <xdr:cNvSpPr/>
      </xdr:nvSpPr>
      <xdr:spPr>
        <a:xfrm flipH="1" flipV="1">
          <a:off x="2777859" y="14765429"/>
          <a:ext cx="1037743" cy="1312770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800" b="1"/>
            <a:t>円高</a:t>
          </a:r>
        </a:p>
      </xdr:txBody>
    </xdr:sp>
    <xdr:clientData/>
  </xdr:twoCellAnchor>
  <xdr:twoCellAnchor>
    <xdr:from>
      <xdr:col>3</xdr:col>
      <xdr:colOff>956310</xdr:colOff>
      <xdr:row>110</xdr:row>
      <xdr:rowOff>22860</xdr:rowOff>
    </xdr:from>
    <xdr:to>
      <xdr:col>10</xdr:col>
      <xdr:colOff>472440</xdr:colOff>
      <xdr:row>113</xdr:row>
      <xdr:rowOff>198619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5A77600E-7C90-4D83-B051-DC6DB8BDA24E}"/>
            </a:ext>
          </a:extLst>
        </xdr:cNvPr>
        <xdr:cNvSpPr/>
      </xdr:nvSpPr>
      <xdr:spPr>
        <a:xfrm>
          <a:off x="2967990" y="26372820"/>
          <a:ext cx="7364730" cy="86155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為替リスク・シミュレーション</a:t>
          </a:r>
        </a:p>
      </xdr:txBody>
    </xdr:sp>
    <xdr:clientData/>
  </xdr:twoCellAnchor>
  <xdr:twoCellAnchor>
    <xdr:from>
      <xdr:col>4</xdr:col>
      <xdr:colOff>285750</xdr:colOff>
      <xdr:row>32</xdr:row>
      <xdr:rowOff>38100</xdr:rowOff>
    </xdr:from>
    <xdr:to>
      <xdr:col>14</xdr:col>
      <xdr:colOff>666750</xdr:colOff>
      <xdr:row>35</xdr:row>
      <xdr:rowOff>213859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6C8127B-5978-6849-AF09-CA4240525735}"/>
            </a:ext>
          </a:extLst>
        </xdr:cNvPr>
        <xdr:cNvSpPr/>
      </xdr:nvSpPr>
      <xdr:spPr>
        <a:xfrm>
          <a:off x="3833813" y="7658100"/>
          <a:ext cx="10215562" cy="8901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【D-1】</a:t>
          </a:r>
          <a:r>
            <a:rPr kumimoji="1" lang="ja-JP" altLang="en-US" sz="3600" b="1">
              <a:solidFill>
                <a:sysClr val="windowText" lastClr="000000"/>
              </a:solidFill>
            </a:rPr>
            <a:t>通貨別・ポートフォリオ（現在値）</a:t>
          </a:r>
        </a:p>
      </xdr:txBody>
    </xdr:sp>
    <xdr:clientData/>
  </xdr:twoCellAnchor>
  <xdr:twoCellAnchor>
    <xdr:from>
      <xdr:col>3</xdr:col>
      <xdr:colOff>919843</xdr:colOff>
      <xdr:row>146</xdr:row>
      <xdr:rowOff>57150</xdr:rowOff>
    </xdr:from>
    <xdr:to>
      <xdr:col>11</xdr:col>
      <xdr:colOff>1057275</xdr:colOff>
      <xdr:row>149</xdr:row>
      <xdr:rowOff>232909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3A11D116-26C8-49F1-CAE5-983446AAF2FF}"/>
            </a:ext>
          </a:extLst>
        </xdr:cNvPr>
        <xdr:cNvSpPr/>
      </xdr:nvSpPr>
      <xdr:spPr>
        <a:xfrm>
          <a:off x="2960914" y="36143293"/>
          <a:ext cx="9213397" cy="91054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為替リスク・シミュレーション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グラフ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endParaRPr kumimoji="1" lang="ja-JP" altLang="en-US" sz="36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17</xdr:col>
      <xdr:colOff>491404</xdr:colOff>
      <xdr:row>36</xdr:row>
      <xdr:rowOff>88755</xdr:rowOff>
    </xdr:from>
    <xdr:to>
      <xdr:col>19</xdr:col>
      <xdr:colOff>418292</xdr:colOff>
      <xdr:row>62</xdr:row>
      <xdr:rowOff>171190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2B261D-5C5F-ACCA-BE7A-8759D2E8A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874779" y="8661255"/>
          <a:ext cx="4070263" cy="6464185"/>
        </a:xfrm>
        <a:prstGeom prst="rect">
          <a:avLst/>
        </a:prstGeom>
      </xdr:spPr>
    </xdr:pic>
    <xdr:clientData/>
  </xdr:twoCellAnchor>
  <xdr:twoCellAnchor editAs="oneCell">
    <xdr:from>
      <xdr:col>19</xdr:col>
      <xdr:colOff>1236518</xdr:colOff>
      <xdr:row>33</xdr:row>
      <xdr:rowOff>166254</xdr:rowOff>
    </xdr:from>
    <xdr:to>
      <xdr:col>21</xdr:col>
      <xdr:colOff>549447</xdr:colOff>
      <xdr:row>63</xdr:row>
      <xdr:rowOff>96459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DF48925-FB21-020C-D54D-E3633E1F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325618" y="661554"/>
          <a:ext cx="3294379" cy="7576875"/>
        </a:xfrm>
        <a:prstGeom prst="rect">
          <a:avLst/>
        </a:prstGeom>
      </xdr:spPr>
    </xdr:pic>
    <xdr:clientData/>
  </xdr:twoCellAnchor>
  <xdr:twoCellAnchor>
    <xdr:from>
      <xdr:col>6</xdr:col>
      <xdr:colOff>487680</xdr:colOff>
      <xdr:row>37</xdr:row>
      <xdr:rowOff>182880</xdr:rowOff>
    </xdr:from>
    <xdr:to>
      <xdr:col>7</xdr:col>
      <xdr:colOff>258742</xdr:colOff>
      <xdr:row>41</xdr:row>
      <xdr:rowOff>183832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D7F530C7-1926-4A24-9904-A158781C07F6}"/>
            </a:ext>
          </a:extLst>
        </xdr:cNvPr>
        <xdr:cNvSpPr/>
      </xdr:nvSpPr>
      <xdr:spPr>
        <a:xfrm>
          <a:off x="7345680" y="1645920"/>
          <a:ext cx="1112182" cy="97631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</a:t>
          </a:r>
          <a:endParaRPr kumimoji="1" lang="ja-JP" altLang="en-US" sz="4800" b="1"/>
        </a:p>
      </xdr:txBody>
    </xdr:sp>
    <xdr:clientData/>
  </xdr:twoCellAnchor>
  <xdr:twoCellAnchor>
    <xdr:from>
      <xdr:col>10</xdr:col>
      <xdr:colOff>0</xdr:colOff>
      <xdr:row>40</xdr:row>
      <xdr:rowOff>213360</xdr:rowOff>
    </xdr:from>
    <xdr:to>
      <xdr:col>10</xdr:col>
      <xdr:colOff>1125988</xdr:colOff>
      <xdr:row>44</xdr:row>
      <xdr:rowOff>197168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DDB6A45B-CA3F-42E8-B435-79BC0BA1AFEB}"/>
            </a:ext>
          </a:extLst>
        </xdr:cNvPr>
        <xdr:cNvSpPr/>
      </xdr:nvSpPr>
      <xdr:spPr>
        <a:xfrm>
          <a:off x="12009120" y="2407920"/>
          <a:ext cx="1125988" cy="95916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2</a:t>
          </a:r>
          <a:endParaRPr kumimoji="1" lang="ja-JP" altLang="en-US" sz="4800" b="1"/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14</xdr:col>
      <xdr:colOff>594086</xdr:colOff>
      <xdr:row>41</xdr:row>
      <xdr:rowOff>13879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23E77356-1E88-4F3E-9182-8A4002913956}"/>
            </a:ext>
          </a:extLst>
        </xdr:cNvPr>
        <xdr:cNvSpPr/>
      </xdr:nvSpPr>
      <xdr:spPr>
        <a:xfrm>
          <a:off x="16398240" y="146304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2</xdr:col>
      <xdr:colOff>518160</xdr:colOff>
      <xdr:row>119</xdr:row>
      <xdr:rowOff>182880</xdr:rowOff>
    </xdr:from>
    <xdr:to>
      <xdr:col>3</xdr:col>
      <xdr:colOff>959846</xdr:colOff>
      <xdr:row>124</xdr:row>
      <xdr:rowOff>105319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7ED0E360-7C49-47B0-B763-E284CB5E565D}"/>
            </a:ext>
          </a:extLst>
        </xdr:cNvPr>
        <xdr:cNvSpPr/>
      </xdr:nvSpPr>
      <xdr:spPr>
        <a:xfrm>
          <a:off x="1859280" y="10911840"/>
          <a:ext cx="1112246" cy="11416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8</a:t>
          </a:r>
        </a:p>
      </xdr:txBody>
    </xdr:sp>
    <xdr:clientData/>
  </xdr:twoCellAnchor>
  <xdr:twoCellAnchor>
    <xdr:from>
      <xdr:col>1</xdr:col>
      <xdr:colOff>60960</xdr:colOff>
      <xdr:row>130</xdr:row>
      <xdr:rowOff>60960</xdr:rowOff>
    </xdr:from>
    <xdr:to>
      <xdr:col>2</xdr:col>
      <xdr:colOff>502646</xdr:colOff>
      <xdr:row>134</xdr:row>
      <xdr:rowOff>227239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1342D2BD-8527-83A8-C147-400EB0A1A4EB}"/>
            </a:ext>
          </a:extLst>
        </xdr:cNvPr>
        <xdr:cNvSpPr/>
      </xdr:nvSpPr>
      <xdr:spPr>
        <a:xfrm>
          <a:off x="731520" y="13472160"/>
          <a:ext cx="1112246" cy="11416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9</a:t>
          </a:r>
        </a:p>
      </xdr:txBody>
    </xdr:sp>
    <xdr:clientData/>
  </xdr:twoCellAnchor>
  <xdr:twoCellAnchor>
    <xdr:from>
      <xdr:col>4</xdr:col>
      <xdr:colOff>883920</xdr:colOff>
      <xdr:row>172</xdr:row>
      <xdr:rowOff>213360</xdr:rowOff>
    </xdr:from>
    <xdr:to>
      <xdr:col>5</xdr:col>
      <xdr:colOff>518160</xdr:colOff>
      <xdr:row>177</xdr:row>
      <xdr:rowOff>135799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F6C35584-74D1-30CE-B1BE-38C9D1D73AFC}"/>
            </a:ext>
          </a:extLst>
        </xdr:cNvPr>
        <xdr:cNvSpPr/>
      </xdr:nvSpPr>
      <xdr:spPr>
        <a:xfrm>
          <a:off x="4358640" y="23865840"/>
          <a:ext cx="1371600" cy="11416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10</a:t>
          </a:r>
        </a:p>
      </xdr:txBody>
    </xdr:sp>
    <xdr:clientData/>
  </xdr:twoCellAnchor>
  <xdr:twoCellAnchor>
    <xdr:from>
      <xdr:col>9</xdr:col>
      <xdr:colOff>670560</xdr:colOff>
      <xdr:row>172</xdr:row>
      <xdr:rowOff>152400</xdr:rowOff>
    </xdr:from>
    <xdr:to>
      <xdr:col>11</xdr:col>
      <xdr:colOff>190500</xdr:colOff>
      <xdr:row>177</xdr:row>
      <xdr:rowOff>74839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BAC6BDF3-10BD-47AF-8DB9-781D758B1DD9}"/>
            </a:ext>
          </a:extLst>
        </xdr:cNvPr>
        <xdr:cNvSpPr/>
      </xdr:nvSpPr>
      <xdr:spPr>
        <a:xfrm>
          <a:off x="10108969" y="42270218"/>
          <a:ext cx="1217122" cy="113471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11</a:t>
          </a:r>
        </a:p>
      </xdr:txBody>
    </xdr:sp>
    <xdr:clientData/>
  </xdr:twoCellAnchor>
  <xdr:twoCellAnchor>
    <xdr:from>
      <xdr:col>17</xdr:col>
      <xdr:colOff>500149</xdr:colOff>
      <xdr:row>32</xdr:row>
      <xdr:rowOff>101830</xdr:rowOff>
    </xdr:from>
    <xdr:to>
      <xdr:col>17</xdr:col>
      <xdr:colOff>1612395</xdr:colOff>
      <xdr:row>36</xdr:row>
      <xdr:rowOff>115709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EC226168-1AA3-4D83-AD09-3A0B1277A11F}"/>
            </a:ext>
          </a:extLst>
        </xdr:cNvPr>
        <xdr:cNvSpPr/>
      </xdr:nvSpPr>
      <xdr:spPr>
        <a:xfrm>
          <a:off x="23421109" y="34567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4</a:t>
          </a:r>
        </a:p>
      </xdr:txBody>
    </xdr:sp>
    <xdr:clientData/>
  </xdr:twoCellAnchor>
  <xdr:twoCellAnchor>
    <xdr:from>
      <xdr:col>3</xdr:col>
      <xdr:colOff>274320</xdr:colOff>
      <xdr:row>113</xdr:row>
      <xdr:rowOff>121920</xdr:rowOff>
    </xdr:from>
    <xdr:to>
      <xdr:col>3</xdr:col>
      <xdr:colOff>1386566</xdr:colOff>
      <xdr:row>118</xdr:row>
      <xdr:rowOff>44359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EE844003-FAB7-E746-78ED-A13B1D37F53F}"/>
            </a:ext>
          </a:extLst>
        </xdr:cNvPr>
        <xdr:cNvSpPr/>
      </xdr:nvSpPr>
      <xdr:spPr>
        <a:xfrm>
          <a:off x="2286000" y="9387840"/>
          <a:ext cx="1112246" cy="11416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3</xdr:col>
      <xdr:colOff>944880</xdr:colOff>
      <xdr:row>123</xdr:row>
      <xdr:rowOff>0</xdr:rowOff>
    </xdr:from>
    <xdr:to>
      <xdr:col>4</xdr:col>
      <xdr:colOff>1706880</xdr:colOff>
      <xdr:row>123</xdr:row>
      <xdr:rowOff>121920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D3BECA8B-AFAE-4905-956C-55849144C43B}"/>
            </a:ext>
          </a:extLst>
        </xdr:cNvPr>
        <xdr:cNvCxnSpPr/>
      </xdr:nvCxnSpPr>
      <xdr:spPr>
        <a:xfrm>
          <a:off x="2956560" y="11704320"/>
          <a:ext cx="2225040" cy="121920"/>
        </a:xfrm>
        <a:prstGeom prst="straightConnector1">
          <a:avLst/>
        </a:prstGeom>
        <a:ln w="1016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883920</xdr:colOff>
      <xdr:row>113</xdr:row>
      <xdr:rowOff>121920</xdr:rowOff>
    </xdr:from>
    <xdr:to>
      <xdr:col>25</xdr:col>
      <xdr:colOff>137160</xdr:colOff>
      <xdr:row>166</xdr:row>
      <xdr:rowOff>76200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F294F486-22C5-49CD-B60F-B8E20A5D465A}"/>
            </a:ext>
          </a:extLst>
        </xdr:cNvPr>
        <xdr:cNvSpPr/>
      </xdr:nvSpPr>
      <xdr:spPr>
        <a:xfrm>
          <a:off x="18470880" y="27157680"/>
          <a:ext cx="17114520" cy="1231392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■</a:t>
          </a:r>
          <a:r>
            <a:rPr kumimoji="1" lang="en-US" altLang="ja-JP" sz="3600" b="1">
              <a:solidFill>
                <a:sysClr val="windowText" lastClr="000000"/>
              </a:solidFill>
            </a:rPr>
            <a:t>【D-2】</a:t>
          </a:r>
          <a:r>
            <a:rPr kumimoji="1" lang="ja-JP" altLang="en-US" sz="3600" b="1">
              <a:solidFill>
                <a:sysClr val="windowText" lastClr="000000"/>
              </a:solidFill>
            </a:rPr>
            <a:t>為替リスクの有無別・ポートフォリオ（現在値）手順■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①ピボットテーブルの作成～為替リスク別の集計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②補助表の作成～二重円グラフ用の補助表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③為替リスクの有無別・ポートフォリオ（見える化）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※</a:t>
          </a:r>
          <a:r>
            <a:rPr kumimoji="1" lang="ja-JP" altLang="en-US" sz="3600" b="1">
              <a:solidFill>
                <a:sysClr val="windowText" lastClr="000000"/>
              </a:solidFill>
            </a:rPr>
            <a:t>④⑤は、ピボットテーブルのフィールド確認する場合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■為替リスク・シミュレーション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表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r>
            <a:rPr kumimoji="1" lang="ja-JP" altLang="en-US" sz="3600" b="1">
              <a:solidFill>
                <a:sysClr val="windowText" lastClr="000000"/>
              </a:solidFill>
            </a:rPr>
            <a:t>■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⑥ピボットテーブルの作成～基準日の為替リスク有無別・日本円評価額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⑦ピボットテーブルのフィールド確認する場合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⑧基準日のドル円（手動</a:t>
          </a:r>
          <a:r>
            <a:rPr kumimoji="1" lang="en-US" altLang="ja-JP" sz="3600" b="1">
              <a:solidFill>
                <a:sysClr val="windowText" lastClr="000000"/>
              </a:solidFill>
            </a:rPr>
            <a:t>or</a:t>
          </a:r>
          <a:r>
            <a:rPr kumimoji="1" lang="ja-JP" altLang="en-US" sz="3600" b="1">
              <a:solidFill>
                <a:sysClr val="windowText" lastClr="000000"/>
              </a:solidFill>
            </a:rPr>
            <a:t>関数設定）</a:t>
          </a:r>
          <a:r>
            <a:rPr kumimoji="1" lang="en-US" altLang="ja-JP" sz="3600" b="1">
              <a:solidFill>
                <a:sysClr val="windowText" lastClr="000000"/>
              </a:solidFill>
            </a:rPr>
            <a:t>※</a:t>
          </a:r>
          <a:r>
            <a:rPr kumimoji="1" lang="ja-JP" altLang="en-US" sz="3600" b="1">
              <a:solidFill>
                <a:sysClr val="windowText" lastClr="000000"/>
              </a:solidFill>
            </a:rPr>
            <a:t>今回は手動入力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⑨基準日のドル円を基に、円安・円高での日本円評価額のシミュレーション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           </a:t>
          </a:r>
          <a:r>
            <a:rPr kumimoji="1" lang="ja-JP" altLang="en-US" sz="3600" b="1">
              <a:solidFill>
                <a:sysClr val="windowText" lastClr="000000"/>
              </a:solidFill>
            </a:rPr>
            <a:t>・総計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円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r>
            <a:rPr kumimoji="1" lang="ja-JP" altLang="en-US" sz="3600" b="1">
              <a:solidFill>
                <a:sysClr val="windowText" lastClr="000000"/>
              </a:solidFill>
            </a:rPr>
            <a:t>　・増減額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円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r>
            <a:rPr kumimoji="1" lang="ja-JP" altLang="en-US" sz="3600" b="1">
              <a:solidFill>
                <a:sysClr val="windowText" lastClr="000000"/>
              </a:solidFill>
            </a:rPr>
            <a:t>　・増減率</a:t>
          </a:r>
          <a:r>
            <a:rPr kumimoji="1" lang="en-US" altLang="ja-JP" sz="3600" b="1">
              <a:solidFill>
                <a:sysClr val="windowText" lastClr="000000"/>
              </a:solidFill>
            </a:rPr>
            <a:t>(%)</a:t>
          </a:r>
        </a:p>
        <a:p>
          <a:pPr algn="l"/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■為替リスク・シミュレーション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グラフ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r>
            <a:rPr kumimoji="1" lang="ja-JP" altLang="en-US" sz="3600" b="1">
              <a:solidFill>
                <a:sysClr val="windowText" lastClr="000000"/>
              </a:solidFill>
            </a:rPr>
            <a:t>■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⑩為替リスクと資産の総額のシミュレーション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⑪為替リスクと資産の増減額のシミュレーション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endParaRPr kumimoji="1" lang="ja-JP" altLang="en-US" sz="3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26671</xdr:colOff>
      <xdr:row>73</xdr:row>
      <xdr:rowOff>87727</xdr:rowOff>
    </xdr:from>
    <xdr:to>
      <xdr:col>16</xdr:col>
      <xdr:colOff>1690855</xdr:colOff>
      <xdr:row>99</xdr:row>
      <xdr:rowOff>121920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8C222AAE-080C-4279-A76B-B5C3F15A0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285750</xdr:colOff>
      <xdr:row>69</xdr:row>
      <xdr:rowOff>91440</xdr:rowOff>
    </xdr:from>
    <xdr:to>
      <xdr:col>15</xdr:col>
      <xdr:colOff>261937</xdr:colOff>
      <xdr:row>72</xdr:row>
      <xdr:rowOff>213859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CB372E68-9EDC-4340-89B8-3FD8875FE345}"/>
            </a:ext>
          </a:extLst>
        </xdr:cNvPr>
        <xdr:cNvSpPr/>
      </xdr:nvSpPr>
      <xdr:spPr>
        <a:xfrm>
          <a:off x="3833813" y="16712565"/>
          <a:ext cx="11620499" cy="8367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【D-2】</a:t>
          </a:r>
          <a:r>
            <a:rPr kumimoji="1" lang="ja-JP" altLang="en-US" sz="3600" b="1">
              <a:solidFill>
                <a:sysClr val="windowText" lastClr="000000"/>
              </a:solidFill>
            </a:rPr>
            <a:t>為替リスクの有無別・ポートフォリオ（現在値）</a:t>
          </a:r>
        </a:p>
      </xdr:txBody>
    </xdr:sp>
    <xdr:clientData/>
  </xdr:twoCellAnchor>
  <xdr:oneCellAnchor>
    <xdr:from>
      <xdr:col>17</xdr:col>
      <xdr:colOff>658091</xdr:colOff>
      <xdr:row>73</xdr:row>
      <xdr:rowOff>17317</xdr:rowOff>
    </xdr:from>
    <xdr:ext cx="4072168" cy="6635635"/>
    <xdr:pic>
      <xdr:nvPicPr>
        <xdr:cNvPr id="42" name="図 41">
          <a:extLst>
            <a:ext uri="{FF2B5EF4-FFF2-40B4-BE49-F238E27FC236}">
              <a16:creationId xmlns:a16="http://schemas.microsoft.com/office/drawing/2014/main" id="{C05E42A8-F267-4BFC-A608-EF73478C0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579051" y="9527077"/>
          <a:ext cx="4072168" cy="6635635"/>
        </a:xfrm>
        <a:prstGeom prst="rect">
          <a:avLst/>
        </a:prstGeom>
      </xdr:spPr>
    </xdr:pic>
    <xdr:clientData/>
  </xdr:oneCellAnchor>
  <xdr:twoCellAnchor>
    <xdr:from>
      <xdr:col>6</xdr:col>
      <xdr:colOff>487680</xdr:colOff>
      <xdr:row>74</xdr:row>
      <xdr:rowOff>182880</xdr:rowOff>
    </xdr:from>
    <xdr:to>
      <xdr:col>7</xdr:col>
      <xdr:colOff>258742</xdr:colOff>
      <xdr:row>78</xdr:row>
      <xdr:rowOff>183832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696CBE37-F94C-4C73-B2EA-BA4831C4B44B}"/>
            </a:ext>
          </a:extLst>
        </xdr:cNvPr>
        <xdr:cNvSpPr/>
      </xdr:nvSpPr>
      <xdr:spPr>
        <a:xfrm>
          <a:off x="7345680" y="9936480"/>
          <a:ext cx="1112182" cy="97631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</a:t>
          </a:r>
          <a:endParaRPr kumimoji="1" lang="ja-JP" altLang="en-US" sz="4800" b="1"/>
        </a:p>
      </xdr:txBody>
    </xdr:sp>
    <xdr:clientData/>
  </xdr:twoCellAnchor>
  <xdr:twoCellAnchor>
    <xdr:from>
      <xdr:col>10</xdr:col>
      <xdr:colOff>0</xdr:colOff>
      <xdr:row>77</xdr:row>
      <xdr:rowOff>213360</xdr:rowOff>
    </xdr:from>
    <xdr:to>
      <xdr:col>10</xdr:col>
      <xdr:colOff>1125988</xdr:colOff>
      <xdr:row>81</xdr:row>
      <xdr:rowOff>197168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182AC13C-FFDE-44DF-A6D3-DCBC4AAACF84}"/>
            </a:ext>
          </a:extLst>
        </xdr:cNvPr>
        <xdr:cNvSpPr/>
      </xdr:nvSpPr>
      <xdr:spPr>
        <a:xfrm>
          <a:off x="12009120" y="10698480"/>
          <a:ext cx="1125988" cy="95916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2</a:t>
          </a:r>
          <a:endParaRPr kumimoji="1" lang="ja-JP" altLang="en-US" sz="4800" b="1"/>
        </a:p>
      </xdr:txBody>
    </xdr:sp>
    <xdr:clientData/>
  </xdr:twoCellAnchor>
  <xdr:twoCellAnchor>
    <xdr:from>
      <xdr:col>13</xdr:col>
      <xdr:colOff>0</xdr:colOff>
      <xdr:row>74</xdr:row>
      <xdr:rowOff>0</xdr:rowOff>
    </xdr:from>
    <xdr:to>
      <xdr:col>14</xdr:col>
      <xdr:colOff>594086</xdr:colOff>
      <xdr:row>78</xdr:row>
      <xdr:rowOff>13879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BFD77160-6B9A-477A-AC72-E61BBDD54BA1}"/>
            </a:ext>
          </a:extLst>
        </xdr:cNvPr>
        <xdr:cNvSpPr/>
      </xdr:nvSpPr>
      <xdr:spPr>
        <a:xfrm>
          <a:off x="16398240" y="975360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17</xdr:col>
      <xdr:colOff>500149</xdr:colOff>
      <xdr:row>69</xdr:row>
      <xdr:rowOff>101830</xdr:rowOff>
    </xdr:from>
    <xdr:to>
      <xdr:col>17</xdr:col>
      <xdr:colOff>1612395</xdr:colOff>
      <xdr:row>73</xdr:row>
      <xdr:rowOff>115709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F083FED9-DC1C-473D-8AF5-0100CE7A449F}"/>
            </a:ext>
          </a:extLst>
        </xdr:cNvPr>
        <xdr:cNvSpPr/>
      </xdr:nvSpPr>
      <xdr:spPr>
        <a:xfrm>
          <a:off x="23421109" y="863623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4</a:t>
          </a:r>
        </a:p>
      </xdr:txBody>
    </xdr:sp>
    <xdr:clientData/>
  </xdr:twoCellAnchor>
  <xdr:twoCellAnchor editAs="oneCell">
    <xdr:from>
      <xdr:col>15</xdr:col>
      <xdr:colOff>489587</xdr:colOff>
      <xdr:row>7</xdr:row>
      <xdr:rowOff>71028</xdr:rowOff>
    </xdr:from>
    <xdr:to>
      <xdr:col>16</xdr:col>
      <xdr:colOff>1739267</xdr:colOff>
      <xdr:row>25</xdr:row>
      <xdr:rowOff>41902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4F6A251-77A3-B537-CAB4-79E51A4CC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681962" y="1737903"/>
          <a:ext cx="3630930" cy="4257124"/>
        </a:xfrm>
        <a:prstGeom prst="rect">
          <a:avLst/>
        </a:prstGeom>
      </xdr:spPr>
    </xdr:pic>
    <xdr:clientData/>
  </xdr:twoCellAnchor>
  <xdr:twoCellAnchor editAs="oneCell">
    <xdr:from>
      <xdr:col>3</xdr:col>
      <xdr:colOff>166687</xdr:colOff>
      <xdr:row>7</xdr:row>
      <xdr:rowOff>190500</xdr:rowOff>
    </xdr:from>
    <xdr:to>
      <xdr:col>15</xdr:col>
      <xdr:colOff>261755</xdr:colOff>
      <xdr:row>19</xdr:row>
      <xdr:rowOff>236220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8BAA1A1-6C67-9AD5-A316-14307A6B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38375" y="1857375"/>
          <a:ext cx="13474291" cy="2903220"/>
        </a:xfrm>
        <a:prstGeom prst="rect">
          <a:avLst/>
        </a:prstGeom>
      </xdr:spPr>
    </xdr:pic>
    <xdr:clientData/>
  </xdr:twoCellAnchor>
  <xdr:twoCellAnchor editAs="oneCell">
    <xdr:from>
      <xdr:col>19</xdr:col>
      <xdr:colOff>1036320</xdr:colOff>
      <xdr:row>73</xdr:row>
      <xdr:rowOff>152400</xdr:rowOff>
    </xdr:from>
    <xdr:to>
      <xdr:col>21</xdr:col>
      <xdr:colOff>1193107</xdr:colOff>
      <xdr:row>101</xdr:row>
      <xdr:rowOff>105694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412140B-3511-A700-0B27-8EB0388E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63520" y="17815560"/>
          <a:ext cx="4134427" cy="6582694"/>
        </a:xfrm>
        <a:prstGeom prst="rect">
          <a:avLst/>
        </a:prstGeom>
      </xdr:spPr>
    </xdr:pic>
    <xdr:clientData/>
  </xdr:twoCellAnchor>
  <xdr:twoCellAnchor editAs="oneCell">
    <xdr:from>
      <xdr:col>13</xdr:col>
      <xdr:colOff>289560</xdr:colOff>
      <xdr:row>114</xdr:row>
      <xdr:rowOff>30480</xdr:rowOff>
    </xdr:from>
    <xdr:to>
      <xdr:col>15</xdr:col>
      <xdr:colOff>2027484</xdr:colOff>
      <xdr:row>142</xdr:row>
      <xdr:rowOff>67599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8818382-541B-AF0C-14B6-E03FAECD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71120" y="27310080"/>
          <a:ext cx="4039164" cy="6620799"/>
        </a:xfrm>
        <a:prstGeom prst="rect">
          <a:avLst/>
        </a:prstGeom>
      </xdr:spPr>
    </xdr:pic>
    <xdr:clientData/>
  </xdr:twoCellAnchor>
  <xdr:twoCellAnchor>
    <xdr:from>
      <xdr:col>4</xdr:col>
      <xdr:colOff>952500</xdr:colOff>
      <xdr:row>1</xdr:row>
      <xdr:rowOff>14287</xdr:rowOff>
    </xdr:from>
    <xdr:to>
      <xdr:col>14</xdr:col>
      <xdr:colOff>166687</xdr:colOff>
      <xdr:row>4</xdr:row>
      <xdr:rowOff>190046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7AFFD9B6-C415-BD8A-F0F7-7F93E8FCE936}"/>
            </a:ext>
          </a:extLst>
        </xdr:cNvPr>
        <xdr:cNvSpPr/>
      </xdr:nvSpPr>
      <xdr:spPr>
        <a:xfrm>
          <a:off x="4500563" y="252412"/>
          <a:ext cx="9048749" cy="8901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【B】</a:t>
          </a:r>
          <a:r>
            <a:rPr kumimoji="1" lang="ja-JP" altLang="en-US" sz="3600" b="1">
              <a:solidFill>
                <a:sysClr val="windowText" lastClr="000000"/>
              </a:solidFill>
            </a:rPr>
            <a:t>コード表に「為替リスク」欄を新設</a:t>
          </a:r>
        </a:p>
      </xdr:txBody>
    </xdr:sp>
    <xdr:clientData/>
  </xdr:twoCellAnchor>
  <xdr:twoCellAnchor editAs="oneCell">
    <xdr:from>
      <xdr:col>17</xdr:col>
      <xdr:colOff>857249</xdr:colOff>
      <xdr:row>6</xdr:row>
      <xdr:rowOff>71439</xdr:rowOff>
    </xdr:from>
    <xdr:to>
      <xdr:col>20</xdr:col>
      <xdr:colOff>2020299</xdr:colOff>
      <xdr:row>13</xdr:row>
      <xdr:rowOff>119064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0B861D-3E01-EE2E-13A7-7812EE1E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240624" y="1500189"/>
          <a:ext cx="7068550" cy="1714500"/>
        </a:xfrm>
        <a:prstGeom prst="rect">
          <a:avLst/>
        </a:prstGeom>
      </xdr:spPr>
    </xdr:pic>
    <xdr:clientData/>
  </xdr:twoCellAnchor>
  <xdr:twoCellAnchor editAs="oneCell">
    <xdr:from>
      <xdr:col>19</xdr:col>
      <xdr:colOff>1023937</xdr:colOff>
      <xdr:row>13</xdr:row>
      <xdr:rowOff>95251</xdr:rowOff>
    </xdr:from>
    <xdr:to>
      <xdr:col>20</xdr:col>
      <xdr:colOff>2143125</xdr:colOff>
      <xdr:row>24</xdr:row>
      <xdr:rowOff>219984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811DA67-F544-80CE-FC1F-63512D37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88812" y="3190876"/>
          <a:ext cx="2881313" cy="2744108"/>
        </a:xfrm>
        <a:prstGeom prst="rect">
          <a:avLst/>
        </a:prstGeom>
      </xdr:spPr>
    </xdr:pic>
    <xdr:clientData/>
  </xdr:twoCellAnchor>
  <xdr:twoCellAnchor>
    <xdr:from>
      <xdr:col>17</xdr:col>
      <xdr:colOff>238125</xdr:colOff>
      <xdr:row>1</xdr:row>
      <xdr:rowOff>14287</xdr:rowOff>
    </xdr:from>
    <xdr:to>
      <xdr:col>21</xdr:col>
      <xdr:colOff>1166811</xdr:colOff>
      <xdr:row>4</xdr:row>
      <xdr:rowOff>190046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CE5B6762-DD28-3DFF-D246-55F7FA478780}"/>
            </a:ext>
          </a:extLst>
        </xdr:cNvPr>
        <xdr:cNvSpPr/>
      </xdr:nvSpPr>
      <xdr:spPr>
        <a:xfrm>
          <a:off x="19621500" y="252412"/>
          <a:ext cx="9048749" cy="8901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【C】</a:t>
          </a:r>
          <a:r>
            <a:rPr kumimoji="1" lang="ja-JP" altLang="en-US" sz="3600" b="1">
              <a:solidFill>
                <a:sysClr val="windowText" lastClr="000000"/>
              </a:solidFill>
            </a:rPr>
            <a:t>データベースに「為替リスク」新設</a:t>
          </a:r>
        </a:p>
      </xdr:txBody>
    </xdr:sp>
    <xdr:clientData/>
  </xdr:twoCellAnchor>
  <xdr:twoCellAnchor>
    <xdr:from>
      <xdr:col>18</xdr:col>
      <xdr:colOff>1595437</xdr:colOff>
      <xdr:row>18</xdr:row>
      <xdr:rowOff>94297</xdr:rowOff>
    </xdr:from>
    <xdr:to>
      <xdr:col>19</xdr:col>
      <xdr:colOff>678313</xdr:colOff>
      <xdr:row>22</xdr:row>
      <xdr:rowOff>149543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F9EAEEBA-C24B-7A8F-CDF5-8486293494C2}"/>
            </a:ext>
          </a:extLst>
        </xdr:cNvPr>
        <xdr:cNvSpPr/>
      </xdr:nvSpPr>
      <xdr:spPr>
        <a:xfrm>
          <a:off x="23431500" y="4380547"/>
          <a:ext cx="1011688" cy="1007746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800" b="1">
              <a:solidFill>
                <a:srgbClr val="FF0000"/>
              </a:solidFill>
            </a:rPr>
            <a:t>イ</a:t>
          </a:r>
          <a:endParaRPr kumimoji="1" lang="ja-JP" altLang="en-US" sz="4800" b="1"/>
        </a:p>
      </xdr:txBody>
    </xdr:sp>
    <xdr:clientData/>
  </xdr:twoCellAnchor>
  <xdr:twoCellAnchor>
    <xdr:from>
      <xdr:col>13</xdr:col>
      <xdr:colOff>285749</xdr:colOff>
      <xdr:row>20</xdr:row>
      <xdr:rowOff>189548</xdr:rowOff>
    </xdr:from>
    <xdr:to>
      <xdr:col>14</xdr:col>
      <xdr:colOff>797375</xdr:colOff>
      <xdr:row>25</xdr:row>
      <xdr:rowOff>6669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C9F208E9-905C-A7B6-9E8A-F43664700448}"/>
            </a:ext>
          </a:extLst>
        </xdr:cNvPr>
        <xdr:cNvSpPr/>
      </xdr:nvSpPr>
      <xdr:spPr>
        <a:xfrm>
          <a:off x="13168312" y="4952048"/>
          <a:ext cx="1011688" cy="1007746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800" b="1">
              <a:solidFill>
                <a:srgbClr val="FF0000"/>
              </a:solidFill>
            </a:rPr>
            <a:t>ア</a:t>
          </a:r>
          <a:endParaRPr kumimoji="1" lang="ja-JP" altLang="en-US" sz="4800" b="1"/>
        </a:p>
      </xdr:txBody>
    </xdr:sp>
    <xdr:clientData/>
  </xdr:twoCellAnchor>
  <xdr:twoCellAnchor>
    <xdr:from>
      <xdr:col>8</xdr:col>
      <xdr:colOff>583970</xdr:colOff>
      <xdr:row>158</xdr:row>
      <xdr:rowOff>169718</xdr:rowOff>
    </xdr:from>
    <xdr:to>
      <xdr:col>9</xdr:col>
      <xdr:colOff>173183</xdr:colOff>
      <xdr:row>161</xdr:row>
      <xdr:rowOff>121228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71250524-AD5A-4D17-EE03-5C2D2CDA5459}"/>
            </a:ext>
          </a:extLst>
        </xdr:cNvPr>
        <xdr:cNvSpPr/>
      </xdr:nvSpPr>
      <xdr:spPr>
        <a:xfrm>
          <a:off x="8931334" y="38893173"/>
          <a:ext cx="680258" cy="678873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800" b="1">
              <a:solidFill>
                <a:srgbClr val="FF0000"/>
              </a:solidFill>
            </a:rPr>
            <a:t>－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133696</xdr:colOff>
      <xdr:row>164</xdr:row>
      <xdr:rowOff>135082</xdr:rowOff>
    </xdr:from>
    <xdr:to>
      <xdr:col>11</xdr:col>
      <xdr:colOff>848591</xdr:colOff>
      <xdr:row>167</xdr:row>
      <xdr:rowOff>86592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66C9C8FC-7679-25A3-5330-CD625AD9B82F}"/>
            </a:ext>
          </a:extLst>
        </xdr:cNvPr>
        <xdr:cNvSpPr/>
      </xdr:nvSpPr>
      <xdr:spPr>
        <a:xfrm>
          <a:off x="11269287" y="40313264"/>
          <a:ext cx="714895" cy="678873"/>
        </a:xfrm>
        <a:prstGeom prst="ellipse">
          <a:avLst/>
        </a:prstGeom>
        <a:solidFill>
          <a:schemeClr val="bg1"/>
        </a:solidFill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800" b="1">
              <a:solidFill>
                <a:schemeClr val="tx2">
                  <a:lumMod val="75000"/>
                </a:schemeClr>
              </a:solidFill>
            </a:rPr>
            <a:t>＋</a:t>
          </a:r>
          <a:endParaRPr kumimoji="1" lang="en-US" altLang="ja-JP" sz="48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15</xdr:col>
      <xdr:colOff>69273</xdr:colOff>
      <xdr:row>133</xdr:row>
      <xdr:rowOff>121227</xdr:rowOff>
    </xdr:from>
    <xdr:to>
      <xdr:col>15</xdr:col>
      <xdr:colOff>1766455</xdr:colOff>
      <xdr:row>133</xdr:row>
      <xdr:rowOff>121227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7278D89-084C-7B9C-D91D-367391590CBC}"/>
            </a:ext>
          </a:extLst>
        </xdr:cNvPr>
        <xdr:cNvCxnSpPr/>
      </xdr:nvCxnSpPr>
      <xdr:spPr>
        <a:xfrm>
          <a:off x="15499773" y="32783318"/>
          <a:ext cx="1697182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294408</xdr:colOff>
      <xdr:row>126</xdr:row>
      <xdr:rowOff>17318</xdr:rowOff>
    </xdr:from>
    <xdr:to>
      <xdr:col>14</xdr:col>
      <xdr:colOff>1142999</xdr:colOff>
      <xdr:row>126</xdr:row>
      <xdr:rowOff>17318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5954650E-B019-F865-F1E9-E3BC1D31DF38}"/>
            </a:ext>
          </a:extLst>
        </xdr:cNvPr>
        <xdr:cNvCxnSpPr/>
      </xdr:nvCxnSpPr>
      <xdr:spPr>
        <a:xfrm>
          <a:off x="13421590" y="30982227"/>
          <a:ext cx="1350818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1333501</xdr:colOff>
      <xdr:row>98</xdr:row>
      <xdr:rowOff>51954</xdr:rowOff>
    </xdr:from>
    <xdr:to>
      <xdr:col>20</xdr:col>
      <xdr:colOff>1264228</xdr:colOff>
      <xdr:row>98</xdr:row>
      <xdr:rowOff>51954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731CA335-A424-8EBD-C821-1E4B7D75D5A4}"/>
            </a:ext>
          </a:extLst>
        </xdr:cNvPr>
        <xdr:cNvCxnSpPr/>
      </xdr:nvCxnSpPr>
      <xdr:spPr>
        <a:xfrm>
          <a:off x="25094046" y="24054954"/>
          <a:ext cx="1697182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865910</xdr:colOff>
      <xdr:row>98</xdr:row>
      <xdr:rowOff>225136</xdr:rowOff>
    </xdr:from>
    <xdr:to>
      <xdr:col>18</xdr:col>
      <xdr:colOff>1870364</xdr:colOff>
      <xdr:row>98</xdr:row>
      <xdr:rowOff>225136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7C0E355E-EAAE-56D0-FFF2-29BD98851BCF}"/>
            </a:ext>
          </a:extLst>
        </xdr:cNvPr>
        <xdr:cNvCxnSpPr/>
      </xdr:nvCxnSpPr>
      <xdr:spPr>
        <a:xfrm>
          <a:off x="20487410" y="24228136"/>
          <a:ext cx="3221181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762000</xdr:colOff>
      <xdr:row>61</xdr:row>
      <xdr:rowOff>155863</xdr:rowOff>
    </xdr:from>
    <xdr:to>
      <xdr:col>18</xdr:col>
      <xdr:colOff>1766454</xdr:colOff>
      <xdr:row>61</xdr:row>
      <xdr:rowOff>155863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425B9313-8F48-0E45-2C57-9CA3D48FBA9E}"/>
            </a:ext>
          </a:extLst>
        </xdr:cNvPr>
        <xdr:cNvCxnSpPr/>
      </xdr:nvCxnSpPr>
      <xdr:spPr>
        <a:xfrm>
          <a:off x="20383500" y="15084136"/>
          <a:ext cx="3221181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1287731</xdr:colOff>
      <xdr:row>58</xdr:row>
      <xdr:rowOff>138544</xdr:rowOff>
    </xdr:from>
    <xdr:to>
      <xdr:col>20</xdr:col>
      <xdr:colOff>1074964</xdr:colOff>
      <xdr:row>58</xdr:row>
      <xdr:rowOff>138544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AB4D0762-A622-F5A5-1A1D-A029D9260913}"/>
            </a:ext>
          </a:extLst>
        </xdr:cNvPr>
        <xdr:cNvCxnSpPr/>
      </xdr:nvCxnSpPr>
      <xdr:spPr>
        <a:xfrm>
          <a:off x="25018588" y="14453258"/>
          <a:ext cx="1556162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571519</xdr:colOff>
      <xdr:row>8</xdr:row>
      <xdr:rowOff>190500</xdr:rowOff>
    </xdr:from>
    <xdr:to>
      <xdr:col>20</xdr:col>
      <xdr:colOff>1928813</xdr:colOff>
      <xdr:row>8</xdr:row>
      <xdr:rowOff>214312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1C4FB620-CE4F-8083-933D-839810E5AB11}"/>
            </a:ext>
          </a:extLst>
        </xdr:cNvPr>
        <xdr:cNvCxnSpPr/>
      </xdr:nvCxnSpPr>
      <xdr:spPr>
        <a:xfrm>
          <a:off x="26098519" y="2095500"/>
          <a:ext cx="1357294" cy="23812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1573480</xdr:colOff>
      <xdr:row>118</xdr:row>
      <xdr:rowOff>166996</xdr:rowOff>
    </xdr:from>
    <xdr:to>
      <xdr:col>23</xdr:col>
      <xdr:colOff>625929</xdr:colOff>
      <xdr:row>118</xdr:row>
      <xdr:rowOff>166996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42DBD53D-F199-6318-B782-349AD2DD75DD}"/>
            </a:ext>
          </a:extLst>
        </xdr:cNvPr>
        <xdr:cNvCxnSpPr/>
      </xdr:nvCxnSpPr>
      <xdr:spPr>
        <a:xfrm>
          <a:off x="19385230" y="29313496"/>
          <a:ext cx="12482699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1355766</xdr:colOff>
      <xdr:row>136</xdr:row>
      <xdr:rowOff>71747</xdr:rowOff>
    </xdr:from>
    <xdr:to>
      <xdr:col>20</xdr:col>
      <xdr:colOff>911678</xdr:colOff>
      <xdr:row>136</xdr:row>
      <xdr:rowOff>71747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9B16597-1D72-F0DD-31DE-E0C188865306}"/>
            </a:ext>
          </a:extLst>
        </xdr:cNvPr>
        <xdr:cNvCxnSpPr/>
      </xdr:nvCxnSpPr>
      <xdr:spPr>
        <a:xfrm>
          <a:off x="19167516" y="33708604"/>
          <a:ext cx="7243948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1375558</xdr:colOff>
      <xdr:row>157</xdr:row>
      <xdr:rowOff>39583</xdr:rowOff>
    </xdr:from>
    <xdr:to>
      <xdr:col>20</xdr:col>
      <xdr:colOff>1836964</xdr:colOff>
      <xdr:row>157</xdr:row>
      <xdr:rowOff>39583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4F58A3F-1710-E8A6-8C07-84189B5B9DAB}"/>
            </a:ext>
          </a:extLst>
        </xdr:cNvPr>
        <xdr:cNvCxnSpPr/>
      </xdr:nvCxnSpPr>
      <xdr:spPr>
        <a:xfrm>
          <a:off x="19187308" y="38819940"/>
          <a:ext cx="8149442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500062</xdr:colOff>
      <xdr:row>36</xdr:row>
      <xdr:rowOff>142875</xdr:rowOff>
    </xdr:from>
    <xdr:to>
      <xdr:col>19</xdr:col>
      <xdr:colOff>428625</xdr:colOff>
      <xdr:row>62</xdr:row>
      <xdr:rowOff>190500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5E0D2559-84D6-BE58-8F6B-D06D59B05FD9}"/>
            </a:ext>
          </a:extLst>
        </xdr:cNvPr>
        <xdr:cNvSpPr/>
      </xdr:nvSpPr>
      <xdr:spPr>
        <a:xfrm>
          <a:off x="20121562" y="8715375"/>
          <a:ext cx="4071938" cy="642937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1166812</xdr:colOff>
      <xdr:row>33</xdr:row>
      <xdr:rowOff>190500</xdr:rowOff>
    </xdr:from>
    <xdr:to>
      <xdr:col>21</xdr:col>
      <xdr:colOff>571499</xdr:colOff>
      <xdr:row>63</xdr:row>
      <xdr:rowOff>71437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C56E11A3-7703-D008-F504-CAC0456EA088}"/>
            </a:ext>
          </a:extLst>
        </xdr:cNvPr>
        <xdr:cNvSpPr/>
      </xdr:nvSpPr>
      <xdr:spPr>
        <a:xfrm>
          <a:off x="24931687" y="8048625"/>
          <a:ext cx="3381375" cy="7215187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182880</xdr:colOff>
      <xdr:row>32</xdr:row>
      <xdr:rowOff>182880</xdr:rowOff>
    </xdr:from>
    <xdr:to>
      <xdr:col>19</xdr:col>
      <xdr:colOff>1295126</xdr:colOff>
      <xdr:row>36</xdr:row>
      <xdr:rowOff>196759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C74B3875-F1E2-4D94-9353-75D7EB6CC8B4}"/>
            </a:ext>
          </a:extLst>
        </xdr:cNvPr>
        <xdr:cNvSpPr/>
      </xdr:nvSpPr>
      <xdr:spPr>
        <a:xfrm>
          <a:off x="27249120" y="42672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5</a:t>
          </a:r>
        </a:p>
      </xdr:txBody>
    </xdr:sp>
    <xdr:clientData/>
  </xdr:twoCellAnchor>
  <xdr:twoCellAnchor>
    <xdr:from>
      <xdr:col>17</xdr:col>
      <xdr:colOff>642937</xdr:colOff>
      <xdr:row>73</xdr:row>
      <xdr:rowOff>166687</xdr:rowOff>
    </xdr:from>
    <xdr:to>
      <xdr:col>19</xdr:col>
      <xdr:colOff>571500</xdr:colOff>
      <xdr:row>99</xdr:row>
      <xdr:rowOff>238124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24815895-4295-58D2-219E-BF6084174C27}"/>
            </a:ext>
          </a:extLst>
        </xdr:cNvPr>
        <xdr:cNvSpPr/>
      </xdr:nvSpPr>
      <xdr:spPr>
        <a:xfrm>
          <a:off x="20264437" y="17740312"/>
          <a:ext cx="4071938" cy="642937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1047749</xdr:colOff>
      <xdr:row>73</xdr:row>
      <xdr:rowOff>95250</xdr:rowOff>
    </xdr:from>
    <xdr:to>
      <xdr:col>21</xdr:col>
      <xdr:colOff>1238248</xdr:colOff>
      <xdr:row>101</xdr:row>
      <xdr:rowOff>119062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68FECE63-2B29-614A-5397-6F85C89AA3AD}"/>
            </a:ext>
          </a:extLst>
        </xdr:cNvPr>
        <xdr:cNvSpPr/>
      </xdr:nvSpPr>
      <xdr:spPr>
        <a:xfrm>
          <a:off x="24812624" y="17668875"/>
          <a:ext cx="4167187" cy="6881812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182880</xdr:colOff>
      <xdr:row>69</xdr:row>
      <xdr:rowOff>182880</xdr:rowOff>
    </xdr:from>
    <xdr:to>
      <xdr:col>19</xdr:col>
      <xdr:colOff>1295126</xdr:colOff>
      <xdr:row>73</xdr:row>
      <xdr:rowOff>196759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C2525ADB-DE34-481C-A508-3C6D4930742D}"/>
            </a:ext>
          </a:extLst>
        </xdr:cNvPr>
        <xdr:cNvSpPr/>
      </xdr:nvSpPr>
      <xdr:spPr>
        <a:xfrm>
          <a:off x="27249120" y="871728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5</a:t>
          </a:r>
        </a:p>
      </xdr:txBody>
    </xdr:sp>
    <xdr:clientData/>
  </xdr:twoCellAnchor>
  <xdr:twoCellAnchor>
    <xdr:from>
      <xdr:col>13</xdr:col>
      <xdr:colOff>238123</xdr:colOff>
      <xdr:row>114</xdr:row>
      <xdr:rowOff>95250</xdr:rowOff>
    </xdr:from>
    <xdr:to>
      <xdr:col>15</xdr:col>
      <xdr:colOff>2095498</xdr:colOff>
      <xdr:row>142</xdr:row>
      <xdr:rowOff>119062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8ACE33C2-4168-52A4-3A53-9CDFED7BC78A}"/>
            </a:ext>
          </a:extLst>
        </xdr:cNvPr>
        <xdr:cNvSpPr/>
      </xdr:nvSpPr>
      <xdr:spPr>
        <a:xfrm>
          <a:off x="13358811" y="27622500"/>
          <a:ext cx="4167187" cy="6881812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814388</xdr:colOff>
      <xdr:row>109</xdr:row>
      <xdr:rowOff>94297</xdr:rowOff>
    </xdr:from>
    <xdr:to>
      <xdr:col>15</xdr:col>
      <xdr:colOff>98108</xdr:colOff>
      <xdr:row>114</xdr:row>
      <xdr:rowOff>31976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D7439FBA-563A-4999-9F7C-2DD65D6C17F8}"/>
            </a:ext>
          </a:extLst>
        </xdr:cNvPr>
        <xdr:cNvSpPr/>
      </xdr:nvSpPr>
      <xdr:spPr>
        <a:xfrm>
          <a:off x="14435138" y="26430922"/>
          <a:ext cx="1093470" cy="1128304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7</a:t>
          </a:r>
        </a:p>
        <a:p>
          <a:pPr algn="l"/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642937</xdr:colOff>
      <xdr:row>27</xdr:row>
      <xdr:rowOff>38100</xdr:rowOff>
    </xdr:from>
    <xdr:to>
      <xdr:col>21</xdr:col>
      <xdr:colOff>1309686</xdr:colOff>
      <xdr:row>30</xdr:row>
      <xdr:rowOff>213859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6E26A398-6775-E3E7-B163-A4498EB7F898}"/>
            </a:ext>
          </a:extLst>
        </xdr:cNvPr>
        <xdr:cNvSpPr/>
      </xdr:nvSpPr>
      <xdr:spPr>
        <a:xfrm>
          <a:off x="2024062" y="6467475"/>
          <a:ext cx="27027187" cy="890134"/>
        </a:xfrm>
        <a:prstGeom prst="rect">
          <a:avLst/>
        </a:prstGeom>
        <a:solidFill>
          <a:schemeClr val="accent1">
            <a:lumMod val="75000"/>
          </a:schemeClr>
        </a:solidFill>
        <a:ln w="762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chemeClr val="bg1"/>
              </a:solidFill>
            </a:rPr>
            <a:t>※</a:t>
          </a:r>
          <a:r>
            <a:rPr kumimoji="1" lang="ja-JP" altLang="en-US" sz="3600" b="1">
              <a:solidFill>
                <a:schemeClr val="bg1"/>
              </a:solidFill>
            </a:rPr>
            <a:t>以下↓の赤枠内は、全て</a:t>
          </a:r>
          <a:r>
            <a:rPr kumimoji="1" lang="en-US" altLang="ja-JP" sz="3600" b="1">
              <a:solidFill>
                <a:schemeClr val="bg1"/>
              </a:solidFill>
            </a:rPr>
            <a:t>【C】</a:t>
          </a:r>
          <a:r>
            <a:rPr kumimoji="1" lang="ja-JP" altLang="en-US" sz="3600" b="1">
              <a:solidFill>
                <a:schemeClr val="bg1"/>
              </a:solidFill>
            </a:rPr>
            <a:t>データベースと連動しています。</a:t>
          </a:r>
        </a:p>
      </xdr:txBody>
    </xdr:sp>
    <xdr:clientData/>
  </xdr:twoCellAnchor>
  <xdr:twoCellAnchor>
    <xdr:from>
      <xdr:col>20</xdr:col>
      <xdr:colOff>166706</xdr:colOff>
      <xdr:row>16</xdr:row>
      <xdr:rowOff>190500</xdr:rowOff>
    </xdr:from>
    <xdr:to>
      <xdr:col>20</xdr:col>
      <xdr:colOff>1524000</xdr:colOff>
      <xdr:row>16</xdr:row>
      <xdr:rowOff>214312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93EDD0F2-25D0-FA64-CC77-D2F009230BB9}"/>
            </a:ext>
          </a:extLst>
        </xdr:cNvPr>
        <xdr:cNvCxnSpPr/>
      </xdr:nvCxnSpPr>
      <xdr:spPr>
        <a:xfrm>
          <a:off x="25693706" y="4000500"/>
          <a:ext cx="1357294" cy="23812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yo" refreshedDate="44747.689169675927" createdVersion="8" refreshedVersion="8" minRefreshableVersion="3" recordCount="225" xr:uid="{51EC771E-70DA-425B-A5DB-00CF6B0FBD98}">
  <cacheSource type="worksheet">
    <worksheetSource ref="A1:BA1048576" sheet="【C】データベース・SBI・親子3人分（自作）"/>
  </cacheSource>
  <cacheFields count="55">
    <cacheField name="№(合体）" numFmtId="0">
      <sharedItems containsNonDate="0" containsString="0" containsBlank="1"/>
    </cacheField>
    <cacheField name="年月日" numFmtId="14">
      <sharedItems containsNonDate="0" containsDate="1" containsString="0" containsBlank="1" minDate="2022-04-14T00:00:00" maxDate="2022-06-12T00:00:00" count="3">
        <d v="2022-06-11T00:00:00"/>
        <m/>
        <d v="2022-04-14T00:00:00" u="1"/>
      </sharedItems>
    </cacheField>
    <cacheField name="№(日毎）" numFmtId="0">
      <sharedItems containsString="0" containsBlank="1" containsNumber="1" containsInteger="1" minValue="1" maxValue="221"/>
    </cacheField>
    <cacheField name="名義" numFmtId="0">
      <sharedItems containsBlank="1" count="4">
        <s v="00-PP"/>
        <s v="01-MM"/>
        <s v="02-A子"/>
        <m/>
      </sharedItems>
    </cacheField>
    <cacheField name="金融機関" numFmtId="0">
      <sharedItems containsBlank="1"/>
    </cacheField>
    <cacheField name="備考" numFmtId="0">
      <sharedItems containsBlank="1"/>
    </cacheField>
    <cacheField name="現預金" numFmtId="0">
      <sharedItems containsBlank="1"/>
    </cacheField>
    <cacheField name="ここから1" numFmtId="0">
      <sharedItems containsBlank="1" containsMixedTypes="1" containsNumber="1" containsInteger="1" minValue="2" maxValue="474098"/>
    </cacheField>
    <cacheField name="ここから2" numFmtId="0">
      <sharedItems containsBlank="1" containsMixedTypes="1" containsNumber="1" minValue="8" maxValue="3866667"/>
    </cacheField>
    <cacheField name="ここから3" numFmtId="0">
      <sharedItems containsBlank="1" containsMixedTypes="1" containsNumber="1" minValue="17.25" maxValue="17780"/>
    </cacheField>
    <cacheField name="ここから4" numFmtId="0">
      <sharedItems containsBlank="1" containsMixedTypes="1" containsNumber="1" containsInteger="1" minValue="42618" maxValue="789841"/>
    </cacheField>
    <cacheField name="ここから5" numFmtId="0">
      <sharedItems containsBlank="1" containsMixedTypes="1" containsNumber="1" containsInteger="1" minValue="2" maxValue="474098"/>
    </cacheField>
    <cacheField name="ここから6" numFmtId="0">
      <sharedItems containsBlank="1" containsMixedTypes="1" containsNumber="1" minValue="17.89" maxValue="16881"/>
    </cacheField>
    <cacheField name="ここから7" numFmtId="0">
      <sharedItems containsBlank="1" containsMixedTypes="1" containsNumber="1" minValue="17.25" maxValue="17780"/>
    </cacheField>
    <cacheField name="ここから8" numFmtId="0">
      <sharedItems containsBlank="1" containsMixedTypes="1" containsNumber="1" containsInteger="1" minValue="-14430" maxValue="115063"/>
    </cacheField>
    <cacheField name="ここから9" numFmtId="0">
      <sharedItems containsBlank="1"/>
    </cacheField>
    <cacheField name="ここから10" numFmtId="0">
      <sharedItems containsBlank="1"/>
    </cacheField>
    <cacheField name="ここから11" numFmtId="0">
      <sharedItems containsBlank="1"/>
    </cacheField>
    <cacheField name="ここから12" numFmtId="0">
      <sharedItems containsBlank="1"/>
    </cacheField>
    <cacheField name="ここから13" numFmtId="0">
      <sharedItems containsBlank="1"/>
    </cacheField>
    <cacheField name="ここから14" numFmtId="0">
      <sharedItems containsBlank="1"/>
    </cacheField>
    <cacheField name="ここから15" numFmtId="0">
      <sharedItems containsBlank="1"/>
    </cacheField>
    <cacheField name="ここから16" numFmtId="0">
      <sharedItems containsBlank="1"/>
    </cacheField>
    <cacheField name="ここから17" numFmtId="0">
      <sharedItems containsBlank="1"/>
    </cacheField>
    <cacheField name="ここから18" numFmtId="0">
      <sharedItems containsBlank="1"/>
    </cacheField>
    <cacheField name="余白1" numFmtId="0">
      <sharedItems containsNonDate="0" containsString="0" containsBlank="1"/>
    </cacheField>
    <cacheField name="余白2" numFmtId="0">
      <sharedItems containsNonDate="0" containsString="0" containsBlank="1"/>
    </cacheField>
    <cacheField name="種別" numFmtId="0">
      <sharedItems containsBlank="1"/>
    </cacheField>
    <cacheField name="銘柄コード・ティッカー" numFmtId="0">
      <sharedItems containsBlank="1"/>
    </cacheField>
    <cacheField name="銘柄" numFmtId="0">
      <sharedItems containsBlank="1"/>
    </cacheField>
    <cacheField name="NISA・特定等" numFmtId="0">
      <sharedItems containsBlank="1"/>
    </cacheField>
    <cacheField name="保有数量" numFmtId="0">
      <sharedItems containsBlank="1" containsMixedTypes="1" containsNumber="1" containsInteger="1" minValue="0" maxValue="474098"/>
    </cacheField>
    <cacheField name="［単位］" numFmtId="0">
      <sharedItems containsNonDate="0" containsString="0" containsBlank="1"/>
    </cacheField>
    <cacheField name="平均取得価額" numFmtId="0">
      <sharedItems containsBlank="1" containsMixedTypes="1" containsNumber="1" minValue="0" maxValue="16881"/>
    </cacheField>
    <cacheField name="［単位］2" numFmtId="0">
      <sharedItems containsNonDate="0" containsString="0" containsBlank="1"/>
    </cacheField>
    <cacheField name="現在値" numFmtId="0">
      <sharedItems containsBlank="1" containsMixedTypes="1" containsNumber="1" minValue="0" maxValue="17780"/>
    </cacheField>
    <cacheField name="［単位］3" numFmtId="0">
      <sharedItems containsNonDate="0" containsString="0" containsBlank="1"/>
    </cacheField>
    <cacheField name="現在値(更新日)" numFmtId="0">
      <sharedItems containsNonDate="0" containsString="0" containsBlank="1"/>
    </cacheField>
    <cacheField name="(参考為替)" numFmtId="0">
      <sharedItems containsNonDate="0" containsString="0" containsBlank="1"/>
    </cacheField>
    <cacheField name="前日比" numFmtId="0">
      <sharedItems containsString="0" containsBlank="1" containsNumber="1" containsInteger="1" minValue="102" maxValue="102"/>
    </cacheField>
    <cacheField name="［単位］4" numFmtId="0">
      <sharedItems containsBlank="1"/>
    </cacheField>
    <cacheField name="時価評価額[円]" numFmtId="0">
      <sharedItems containsBlank="1" containsMixedTypes="1" containsNumber="1" minValue="0" maxValue="19568120"/>
    </cacheField>
    <cacheField name="時価評価額[外貨]" numFmtId="0">
      <sharedItems containsBlank="1"/>
    </cacheField>
    <cacheField name="評価損益[円]" numFmtId="0">
      <sharedItems containsBlank="1" containsMixedTypes="1" containsNumber="1" containsInteger="1" minValue="-14430" maxValue="412337"/>
    </cacheField>
    <cacheField name="評価損益[％]" numFmtId="0">
      <sharedItems containsBlank="1" containsMixedTypes="1" containsNumber="1" minValue="-0.22749487624152609" maxValue="0.45148090497113214"/>
    </cacheField>
    <cacheField name="余白4" numFmtId="0">
      <sharedItems containsNonDate="0" containsString="0" containsBlank="1"/>
    </cacheField>
    <cacheField name="余白3" numFmtId="0">
      <sharedItems containsNonDate="0" containsString="0" containsBlank="1"/>
    </cacheField>
    <cacheField name="3区分・大" numFmtId="0">
      <sharedItems containsBlank="1" count="7">
        <m/>
        <s v="2現金・米国債など"/>
        <e v="#N/A"/>
        <e v="#VALUE!"/>
        <s v="3貴金属･ｺﾓ・仮通"/>
        <s v="1株式・投信等"/>
        <e v="#REF!"/>
      </sharedItems>
    </cacheField>
    <cacheField name="3区分・中" numFmtId="0">
      <sharedItems containsBlank="1"/>
    </cacheField>
    <cacheField name="セクター・1" numFmtId="0">
      <sharedItems containsBlank="1"/>
    </cacheField>
    <cacheField name="セクター・2" numFmtId="0">
      <sharedItems containsBlank="1"/>
    </cacheField>
    <cacheField name="通貨" numFmtId="0">
      <sharedItems containsBlank="1" count="8">
        <m/>
        <s v="01 日本円"/>
        <s v="90 その他（円換算）"/>
        <e v="#N/A"/>
        <s v="02 米ドル（円換算）"/>
        <e v="#VALUE!"/>
        <e v="#REF!"/>
        <s v="終わり"/>
      </sharedItems>
    </cacheField>
    <cacheField name="為替リスク" numFmtId="0">
      <sharedItems containsBlank="1" count="8">
        <m/>
        <s v="リスク・なし"/>
        <e v="#N/A"/>
        <s v="リスク・有"/>
        <e v="#VALUE!"/>
        <e v="#REF!"/>
        <s v="終わり"/>
        <s v="なし" u="1"/>
      </sharedItems>
    </cacheField>
    <cacheField name="評価損益・割合(%)" numFmtId="0" formula="'評価損益[円]'/'時価評価額[円]'-'評価損益[円]'" databaseField="0"/>
    <cacheField name="評価・損益（％）" numFmtId="0" formula="'評価損益[円]'/('時価評価額[円]'-'評価損益[円]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m/>
    <x v="0"/>
    <n v="1"/>
    <x v="0"/>
    <s v="10-住信SBIネット銀行"/>
    <s v="SBI・個別･貼付"/>
    <s v="現預金"/>
    <s v="ここから1"/>
    <s v="ここから2"/>
    <s v="ここから3"/>
    <s v="ここから4"/>
    <s v="ここから5"/>
    <s v="ここから6"/>
    <s v="ここから7"/>
    <s v="ここから8"/>
    <s v="PP"/>
    <m/>
    <m/>
    <m/>
    <m/>
    <m/>
    <m/>
    <m/>
    <m/>
    <m/>
    <m/>
    <m/>
    <s v="00-・01-SBI証券・残高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2"/>
    <x v="0"/>
    <s v="10-住信SBIネット銀行"/>
    <s v="●ここに入力→"/>
    <s v="現預金"/>
    <s v="代表口座 - 円普通"/>
    <n v="3866667"/>
    <s v="円"/>
    <m/>
    <m/>
    <m/>
    <m/>
    <m/>
    <m/>
    <m/>
    <m/>
    <m/>
    <m/>
    <m/>
    <m/>
    <m/>
    <m/>
    <m/>
    <m/>
    <m/>
    <m/>
    <s v="現預金・住信SBIネット銀行・普通口座"/>
    <s v="現預金・住信SBIネット銀行・普通口座"/>
    <s v="現金"/>
    <m/>
    <m/>
    <m/>
    <m/>
    <m/>
    <m/>
    <m/>
    <m/>
    <m/>
    <m/>
    <n v="3866667"/>
    <m/>
    <m/>
    <n v="0"/>
    <m/>
    <m/>
    <x v="1"/>
    <s v="2現金"/>
    <s v="現預金"/>
    <s v="現預金"/>
    <x v="1"/>
    <x v="1"/>
  </r>
  <r>
    <m/>
    <x v="0"/>
    <n v="3"/>
    <x v="0"/>
    <s v="10-住信SBIネット銀行"/>
    <m/>
    <s v="現預金"/>
    <s v="SBIハイブリッド預金"/>
    <n v="708413"/>
    <s v="円"/>
    <m/>
    <m/>
    <m/>
    <m/>
    <m/>
    <m/>
    <m/>
    <m/>
    <m/>
    <m/>
    <m/>
    <m/>
    <m/>
    <m/>
    <m/>
    <m/>
    <m/>
    <m/>
    <s v="現預金・住信SBIネット銀行・ハイブリッド口座"/>
    <s v="現預金・住信SBIネット銀行・ハイブリッド口座"/>
    <s v="現金"/>
    <m/>
    <m/>
    <m/>
    <m/>
    <m/>
    <m/>
    <m/>
    <m/>
    <m/>
    <m/>
    <n v="708413"/>
    <m/>
    <m/>
    <n v="0"/>
    <m/>
    <m/>
    <x v="1"/>
    <s v="2現金"/>
    <s v="現預金"/>
    <s v="現預金"/>
    <x v="1"/>
    <x v="1"/>
  </r>
  <r>
    <m/>
    <x v="0"/>
    <n v="4"/>
    <x v="0"/>
    <s v="10-住信SBIネット銀行"/>
    <m/>
    <s v="現預金"/>
    <s v="代表口座 - 南アランド普通"/>
    <n v="8"/>
    <s v="円"/>
    <m/>
    <m/>
    <m/>
    <m/>
    <m/>
    <m/>
    <m/>
    <m/>
    <m/>
    <m/>
    <m/>
    <m/>
    <m/>
    <m/>
    <m/>
    <m/>
    <m/>
    <m/>
    <s v="現預金・住信SBIネット銀行・外貨預金"/>
    <s v="現預金・住信SBIネット銀行・外貨預金"/>
    <s v="現金"/>
    <m/>
    <m/>
    <m/>
    <m/>
    <m/>
    <m/>
    <m/>
    <m/>
    <m/>
    <m/>
    <n v="8"/>
    <m/>
    <m/>
    <n v="0"/>
    <m/>
    <m/>
    <x v="1"/>
    <s v="2現金"/>
    <s v="現預金"/>
    <s v="現預金"/>
    <x v="2"/>
    <x v="1"/>
  </r>
  <r>
    <m/>
    <x v="0"/>
    <n v="5"/>
    <x v="0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x v="2"/>
    <e v="#N/A"/>
    <e v="#N/A"/>
    <e v="#N/A"/>
    <x v="3"/>
    <x v="2"/>
  </r>
  <r>
    <m/>
    <x v="0"/>
    <n v="6"/>
    <x v="0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x v="2"/>
    <e v="#N/A"/>
    <e v="#N/A"/>
    <e v="#N/A"/>
    <x v="3"/>
    <x v="2"/>
  </r>
  <r>
    <m/>
    <x v="0"/>
    <n v="7"/>
    <x v="0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x v="2"/>
    <e v="#N/A"/>
    <e v="#N/A"/>
    <e v="#N/A"/>
    <x v="3"/>
    <x v="2"/>
  </r>
  <r>
    <m/>
    <x v="0"/>
    <n v="8"/>
    <x v="0"/>
    <s v="01-SBI証券"/>
    <s v="SBI・個別･貼付"/>
    <m/>
    <s v="ここから1"/>
    <s v="ここから2"/>
    <s v="ここから3"/>
    <s v="ここから4"/>
    <s v="ここから5"/>
    <s v="ここから6"/>
    <s v="ここから7"/>
    <s v="ここから8"/>
    <m/>
    <m/>
    <m/>
    <m/>
    <m/>
    <m/>
    <m/>
    <m/>
    <m/>
    <m/>
    <m/>
    <m/>
    <s v="・01-SBI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9"/>
    <x v="0"/>
    <s v="01-SBI証券"/>
    <s v="●ここに入力→"/>
    <s v="現預金"/>
    <s v="SBI証券口座分"/>
    <n v="100002"/>
    <s v="円"/>
    <m/>
    <m/>
    <m/>
    <m/>
    <m/>
    <m/>
    <m/>
    <m/>
    <m/>
    <m/>
    <m/>
    <m/>
    <m/>
    <m/>
    <m/>
    <m/>
    <m/>
    <m/>
    <s v="現預金・SBI証券・日本円"/>
    <s v="現預金・SBI証券・日本円"/>
    <s v="現金"/>
    <m/>
    <m/>
    <m/>
    <m/>
    <m/>
    <m/>
    <m/>
    <m/>
    <m/>
    <m/>
    <n v="100002"/>
    <m/>
    <m/>
    <n v="0"/>
    <m/>
    <m/>
    <x v="1"/>
    <s v="2現金"/>
    <s v="現預金"/>
    <s v="現預金"/>
    <x v="1"/>
    <x v="1"/>
  </r>
  <r>
    <m/>
    <x v="0"/>
    <n v="10"/>
    <x v="0"/>
    <s v="01-SBI証券"/>
    <m/>
    <s v="現預金"/>
    <s v="米ドル(USD)"/>
    <n v="25000"/>
    <s v="ドル"/>
    <m/>
    <s v="為替"/>
    <s v="米ドル/円"/>
    <n v="133.88999999999999"/>
    <s v="(06/10 14:30)"/>
    <m/>
    <s v="●評価額欄は、数式を入れて円換算のこと！"/>
    <m/>
    <m/>
    <m/>
    <m/>
    <m/>
    <m/>
    <m/>
    <m/>
    <m/>
    <m/>
    <m/>
    <s v="現預金・SBI証券・米ドル"/>
    <s v="現預金・SBI証券・米ドル"/>
    <s v="現金"/>
    <m/>
    <m/>
    <m/>
    <m/>
    <m/>
    <m/>
    <m/>
    <m/>
    <m/>
    <s v="●評価額欄は、数式を入れて円換算のこと！"/>
    <n v="3347249.9999999995"/>
    <m/>
    <m/>
    <n v="0"/>
    <m/>
    <m/>
    <x v="1"/>
    <s v="2現金"/>
    <s v="現預金"/>
    <s v="現預金"/>
    <x v="4"/>
    <x v="3"/>
  </r>
  <r>
    <m/>
    <x v="0"/>
    <n v="11"/>
    <x v="0"/>
    <s v="01-SBI証券"/>
    <m/>
    <s v="現預金"/>
    <m/>
    <m/>
    <s v="←●他国通貨があれば→"/>
    <m/>
    <s v="為替"/>
    <m/>
    <m/>
    <m/>
    <m/>
    <s v="●評価額欄は、数式を入れて円換算のこと！"/>
    <m/>
    <m/>
    <m/>
    <m/>
    <m/>
    <m/>
    <m/>
    <m/>
    <m/>
    <m/>
    <m/>
    <m/>
    <e v="#N/A"/>
    <s v="現金"/>
    <m/>
    <m/>
    <m/>
    <m/>
    <m/>
    <m/>
    <m/>
    <m/>
    <m/>
    <s v="●評価額欄は、数式を入れて円換算のこと！"/>
    <n v="0"/>
    <m/>
    <m/>
    <e v="#DIV/0!"/>
    <m/>
    <m/>
    <x v="2"/>
    <e v="#N/A"/>
    <e v="#N/A"/>
    <e v="#N/A"/>
    <x v="3"/>
    <x v="2"/>
  </r>
  <r>
    <m/>
    <x v="0"/>
    <n v="12"/>
    <x v="0"/>
    <s v="01-SBI証券"/>
    <s v="SBI・個別･貼付"/>
    <m/>
    <s v="●↓評価額(円）"/>
    <s v="ここから2"/>
    <s v="ここから3"/>
    <s v="ここから4"/>
    <s v="●↓評価損益(円）"/>
    <s v="ここから6"/>
    <s v="ここから7"/>
    <s v="ここから8"/>
    <s v="PP"/>
    <m/>
    <m/>
    <m/>
    <m/>
    <m/>
    <m/>
    <m/>
    <m/>
    <m/>
    <m/>
    <m/>
    <s v="PP・01-SBI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13"/>
    <x v="0"/>
    <s v="01-SBI証券"/>
    <s v="●ここにコピペ→"/>
    <e v="#VALUE!"/>
    <s v="1541 純プラ信 メールアラート画面へ"/>
    <s v="現買 現売 "/>
    <m/>
    <m/>
    <s v="1541 純プラ信 メールアラート画面へ"/>
    <s v="現買 現売 "/>
    <m/>
    <m/>
    <s v="PP・国内分"/>
    <m/>
    <m/>
    <m/>
    <m/>
    <m/>
    <m/>
    <m/>
    <m/>
    <m/>
    <m/>
    <m/>
    <m/>
    <e v="#VALUE!"/>
    <e v="#VALUE!"/>
    <s v="特定"/>
    <s v="1541 純プラ信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"/>
    <x v="0"/>
    <s v="01-SBI証券"/>
    <s v="（日本株）"/>
    <s v="1541"/>
    <n v="13"/>
    <n v="3710"/>
    <n v="3610"/>
    <n v="46930"/>
    <n v="13"/>
    <n v="3710"/>
    <n v="3610"/>
    <n v="-1300"/>
    <m/>
    <m/>
    <m/>
    <m/>
    <m/>
    <m/>
    <m/>
    <m/>
    <m/>
    <m/>
    <m/>
    <m/>
    <m/>
    <s v="1541"/>
    <s v="純プラチナ上場信託"/>
    <s v="特定"/>
    <n v="13"/>
    <m/>
    <n v="3710"/>
    <m/>
    <n v="3610"/>
    <m/>
    <m/>
    <m/>
    <m/>
    <m/>
    <n v="46930"/>
    <m/>
    <n v="-1300"/>
    <n v="-2.6954177897574125E-2"/>
    <m/>
    <m/>
    <x v="4"/>
    <s v="3貴金属"/>
    <s v="プラチナ"/>
    <s v="国内・プラチナ"/>
    <x v="1"/>
    <x v="1"/>
  </r>
  <r>
    <m/>
    <x v="0"/>
    <n v="15"/>
    <x v="0"/>
    <s v="01-SBI証券"/>
    <m/>
    <e v="#VALUE!"/>
    <s v="9020 ＪＲ東 メールアラート画面へ"/>
    <s v="現買 現売 "/>
    <m/>
    <m/>
    <s v="9020 ＪＲ東 メールアラート画面へ"/>
    <s v="現買 現売 "/>
    <m/>
    <m/>
    <m/>
    <m/>
    <m/>
    <m/>
    <m/>
    <m/>
    <m/>
    <m/>
    <m/>
    <m/>
    <m/>
    <m/>
    <m/>
    <e v="#VALUE!"/>
    <e v="#VALUE!"/>
    <s v="特定"/>
    <s v="9020 ＪＲ東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6"/>
    <x v="0"/>
    <s v="01-SBI証券"/>
    <m/>
    <s v="9020"/>
    <n v="9"/>
    <n v="7749"/>
    <n v="6785"/>
    <n v="61065"/>
    <n v="9"/>
    <n v="7749"/>
    <n v="6785"/>
    <n v="-8676"/>
    <m/>
    <m/>
    <m/>
    <m/>
    <m/>
    <m/>
    <m/>
    <m/>
    <m/>
    <m/>
    <m/>
    <m/>
    <m/>
    <s v="9020"/>
    <s v="東日本旅客鉄道"/>
    <s v="特定"/>
    <n v="9"/>
    <m/>
    <n v="7749"/>
    <m/>
    <n v="6785"/>
    <m/>
    <m/>
    <m/>
    <m/>
    <m/>
    <n v="61065"/>
    <m/>
    <n v="-8676"/>
    <n v="-0.12440314879339269"/>
    <m/>
    <m/>
    <x v="5"/>
    <s v="1株式"/>
    <s v="観光"/>
    <s v="鉄道"/>
    <x v="1"/>
    <x v="1"/>
  </r>
  <r>
    <m/>
    <x v="0"/>
    <n v="17"/>
    <x v="0"/>
    <s v="01-SBI証券"/>
    <m/>
    <e v="#VALUE!"/>
    <s v="9021 ＪＲ西 メールアラート画面へ"/>
    <s v="現買 現売 "/>
    <m/>
    <m/>
    <s v="9021 ＪＲ西 メールアラート画面へ"/>
    <s v="現買 現売 "/>
    <m/>
    <m/>
    <m/>
    <m/>
    <m/>
    <m/>
    <m/>
    <m/>
    <m/>
    <m/>
    <m/>
    <m/>
    <m/>
    <m/>
    <m/>
    <e v="#VALUE!"/>
    <e v="#VALUE!"/>
    <s v="特定"/>
    <s v="9021 ＪＲ西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8"/>
    <x v="0"/>
    <s v="01-SBI証券"/>
    <m/>
    <s v="9021"/>
    <n v="10"/>
    <n v="6343"/>
    <n v="4900"/>
    <n v="49000"/>
    <n v="10"/>
    <n v="6343"/>
    <n v="4900"/>
    <n v="-14430"/>
    <m/>
    <m/>
    <m/>
    <m/>
    <m/>
    <m/>
    <m/>
    <m/>
    <m/>
    <m/>
    <m/>
    <m/>
    <m/>
    <s v="9021"/>
    <s v="西日本旅客鉄道"/>
    <s v="特定"/>
    <n v="10"/>
    <m/>
    <n v="6343"/>
    <m/>
    <n v="4900"/>
    <m/>
    <m/>
    <m/>
    <m/>
    <m/>
    <n v="49000"/>
    <m/>
    <n v="-14430"/>
    <n v="-0.22749487624152609"/>
    <m/>
    <m/>
    <x v="5"/>
    <s v="1株式"/>
    <s v="観光"/>
    <s v="鉄道"/>
    <x v="1"/>
    <x v="1"/>
  </r>
  <r>
    <m/>
    <x v="0"/>
    <n v="19"/>
    <x v="0"/>
    <s v="01-SBI証券"/>
    <m/>
    <e v="#VALUE!"/>
    <s v="9022 ＪＲ東海 メールアラート画面へ"/>
    <s v="現買 現売 "/>
    <m/>
    <m/>
    <s v="9022 ＪＲ東海 メールアラート画面へ"/>
    <s v="現買 現売 "/>
    <m/>
    <m/>
    <m/>
    <m/>
    <m/>
    <m/>
    <m/>
    <m/>
    <m/>
    <m/>
    <m/>
    <m/>
    <m/>
    <m/>
    <m/>
    <e v="#VALUE!"/>
    <e v="#VALUE!"/>
    <s v="特定"/>
    <s v="9022 ＪＲ東海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"/>
    <x v="0"/>
    <s v="01-SBI証券"/>
    <m/>
    <s v="9022"/>
    <n v="5"/>
    <n v="16881"/>
    <n v="15485"/>
    <n v="77425"/>
    <n v="5"/>
    <n v="16881"/>
    <n v="15485"/>
    <n v="-6980"/>
    <m/>
    <m/>
    <m/>
    <m/>
    <m/>
    <m/>
    <m/>
    <m/>
    <m/>
    <m/>
    <m/>
    <m/>
    <m/>
    <s v="9022"/>
    <s v="東海旅客鉄道"/>
    <s v="特定"/>
    <n v="5"/>
    <m/>
    <n v="16881"/>
    <m/>
    <n v="15485"/>
    <m/>
    <m/>
    <m/>
    <m/>
    <m/>
    <n v="77425"/>
    <m/>
    <n v="-6980"/>
    <n v="-8.269652271784847E-2"/>
    <m/>
    <m/>
    <x v="5"/>
    <s v="1株式"/>
    <s v="観光"/>
    <s v="鉄道"/>
    <x v="1"/>
    <x v="1"/>
  </r>
  <r>
    <m/>
    <x v="0"/>
    <n v="21"/>
    <x v="0"/>
    <s v="01-SBI証券"/>
    <m/>
    <e v="#VALUE!"/>
    <s v="9142 ＪＲ九州 メールアラート画面へ"/>
    <s v="現買 現売 "/>
    <m/>
    <m/>
    <s v="9142 ＪＲ九州 メールアラート画面へ"/>
    <s v="現買 現売 "/>
    <m/>
    <m/>
    <m/>
    <m/>
    <m/>
    <m/>
    <m/>
    <m/>
    <m/>
    <m/>
    <m/>
    <m/>
    <m/>
    <m/>
    <m/>
    <e v="#VALUE!"/>
    <e v="#VALUE!"/>
    <s v="特定"/>
    <s v="9142 ＪＲ九州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2"/>
    <x v="0"/>
    <s v="01-SBI証券"/>
    <m/>
    <s v="9142"/>
    <n v="23"/>
    <n v="2548"/>
    <n v="2537"/>
    <n v="58351"/>
    <n v="23"/>
    <n v="2548"/>
    <n v="2537"/>
    <n v="-253"/>
    <m/>
    <m/>
    <m/>
    <m/>
    <m/>
    <m/>
    <m/>
    <m/>
    <m/>
    <m/>
    <m/>
    <m/>
    <m/>
    <s v="9142"/>
    <s v="九州旅客鉄道"/>
    <s v="特定"/>
    <n v="23"/>
    <m/>
    <n v="2548"/>
    <m/>
    <n v="2537"/>
    <m/>
    <m/>
    <m/>
    <m/>
    <m/>
    <n v="58351"/>
    <m/>
    <n v="-253"/>
    <n v="-4.3171114599686025E-3"/>
    <m/>
    <m/>
    <x v="5"/>
    <s v="1株式"/>
    <s v="観光"/>
    <s v="鉄道"/>
    <x v="1"/>
    <x v="1"/>
  </r>
  <r>
    <m/>
    <x v="0"/>
    <n v="23"/>
    <x v="0"/>
    <s v="01-SBI証券"/>
    <m/>
    <e v="#VALUE!"/>
    <s v="9201 ＪＡＬ メールアラート画面へ"/>
    <s v="現買 現売 "/>
    <m/>
    <m/>
    <s v="9201 ＪＡＬ メールアラート画面へ"/>
    <s v="現買 現売 "/>
    <m/>
    <m/>
    <m/>
    <m/>
    <m/>
    <m/>
    <m/>
    <m/>
    <m/>
    <m/>
    <m/>
    <m/>
    <m/>
    <m/>
    <m/>
    <e v="#VALUE!"/>
    <e v="#VALUE!"/>
    <s v="特定"/>
    <s v="9201 ＪＡＬ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4"/>
    <x v="0"/>
    <s v="01-SBI証券"/>
    <m/>
    <s v="9201"/>
    <n v="19"/>
    <n v="2266"/>
    <n v="2264"/>
    <n v="43016"/>
    <n v="19"/>
    <n v="2266"/>
    <n v="2264"/>
    <n v="-38"/>
    <m/>
    <m/>
    <m/>
    <m/>
    <m/>
    <m/>
    <m/>
    <m/>
    <m/>
    <m/>
    <m/>
    <m/>
    <m/>
    <s v="9201"/>
    <s v="日本航空"/>
    <s v="特定"/>
    <n v="19"/>
    <m/>
    <n v="2266"/>
    <m/>
    <n v="2264"/>
    <m/>
    <m/>
    <m/>
    <m/>
    <m/>
    <n v="43016"/>
    <m/>
    <n v="-38"/>
    <n v="-8.8261253309797002E-4"/>
    <m/>
    <m/>
    <x v="5"/>
    <s v="1株式"/>
    <s v="観光"/>
    <s v="航空"/>
    <x v="1"/>
    <x v="1"/>
  </r>
  <r>
    <m/>
    <x v="0"/>
    <n v="25"/>
    <x v="0"/>
    <s v="01-SBI証券"/>
    <m/>
    <e v="#VALUE!"/>
    <s v="9202 ＡＮＡ メールアラート画面へ"/>
    <s v="現買 現売 "/>
    <m/>
    <m/>
    <s v="9202 ＡＮＡ メールアラート画面へ"/>
    <s v="現買 現売 "/>
    <m/>
    <m/>
    <m/>
    <m/>
    <m/>
    <m/>
    <m/>
    <m/>
    <m/>
    <m/>
    <m/>
    <m/>
    <m/>
    <m/>
    <m/>
    <e v="#VALUE!"/>
    <e v="#VALUE!"/>
    <s v="特定"/>
    <s v="9202 ＡＮＡ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6"/>
    <x v="0"/>
    <s v="01-SBI証券"/>
    <m/>
    <s v="9202"/>
    <n v="22"/>
    <n v="2418"/>
    <n v="2488"/>
    <n v="54736"/>
    <n v="22"/>
    <n v="2418"/>
    <n v="2488"/>
    <s v="+1,54"/>
    <m/>
    <m/>
    <m/>
    <m/>
    <m/>
    <m/>
    <m/>
    <m/>
    <m/>
    <m/>
    <m/>
    <m/>
    <m/>
    <s v="9202"/>
    <s v="ＡＮＡホールディングス"/>
    <s v="特定"/>
    <n v="22"/>
    <m/>
    <n v="2418"/>
    <m/>
    <n v="2488"/>
    <m/>
    <m/>
    <m/>
    <m/>
    <m/>
    <n v="54736"/>
    <m/>
    <s v="+1,54"/>
    <e v="#VALUE!"/>
    <m/>
    <m/>
    <x v="5"/>
    <s v="1株式"/>
    <s v="観光"/>
    <s v="航空"/>
    <x v="1"/>
    <x v="1"/>
  </r>
  <r>
    <m/>
    <x v="0"/>
    <n v="2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3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49"/>
    <x v="0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50"/>
    <x v="0"/>
    <s v="01-SBI証券"/>
    <s v="●ここにコピペ→"/>
    <e v="#VALUE!"/>
    <s v="三菱ＵＦＪ国際－ｅＭＡＸＩＳ　Ｓｌｉｍ　全世界株式（オール・カントリー） メールアラート画面へ"/>
    <s v="買付 売却 "/>
    <m/>
    <m/>
    <s v="三菱ＵＦＪ国際－ｅＭＡＸＩＳ　Ｓｌｉｍ　全世界株式（オール・カントリー） メールアラート画面へ"/>
    <s v="買付 売却 "/>
    <m/>
    <m/>
    <s v="NISA"/>
    <m/>
    <m/>
    <m/>
    <m/>
    <m/>
    <m/>
    <m/>
    <m/>
    <m/>
    <m/>
    <m/>
    <m/>
    <e v="#VALUE!"/>
    <e v="#VALUE!"/>
    <s v="NISA"/>
    <s v="三菱ＵＦＪ国際－ｅＭＡＸＩＳ　Ｓｌｉｍ　全世界株式（オール・カントリー） メールアラート画面へ"/>
    <m/>
    <s v="買付 売却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51"/>
    <x v="0"/>
    <s v="01-SBI証券"/>
    <s v="（NISA）"/>
    <s v="三菱ＵＦＪ国際－ｅＭＡＸＩＳ　Ｓｌｉｍ　全世界株式（オール・カントリー）"/>
    <n v="461437"/>
    <n v="15171"/>
    <n v="17117"/>
    <n v="789841"/>
    <n v="461437"/>
    <n v="15171"/>
    <n v="17117"/>
    <n v="89795"/>
    <s v="NISA"/>
    <m/>
    <m/>
    <m/>
    <m/>
    <m/>
    <m/>
    <m/>
    <m/>
    <m/>
    <m/>
    <m/>
    <m/>
    <s v="三菱ＵＦＪ国際－ｅＭＡＸＩＳ　Ｓｌｉｍ　全世界株式（オール・カントリー）"/>
    <s v="三菱ＵＦＪ国際－ｅＭＡＸＩＳ　Ｓｌｉｍ　全世界株式（オール・カントリー）"/>
    <s v="NISA"/>
    <n v="461437"/>
    <m/>
    <n v="15171"/>
    <m/>
    <n v="17117"/>
    <m/>
    <m/>
    <m/>
    <m/>
    <m/>
    <n v="789841"/>
    <m/>
    <n v="89795"/>
    <n v="0.12827014224779515"/>
    <m/>
    <m/>
    <x v="5"/>
    <s v="1投信"/>
    <s v="指数"/>
    <s v="全世界指数"/>
    <x v="1"/>
    <x v="3"/>
  </r>
  <r>
    <m/>
    <x v="0"/>
    <n v="52"/>
    <x v="0"/>
    <s v="01-SBI証券"/>
    <s v="（国内分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53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54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55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5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5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5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5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6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61"/>
    <x v="0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62"/>
    <x v="0"/>
    <s v="01-SBI証券"/>
    <s v="●ここにコピペ→"/>
    <e v="#VALUE!"/>
    <s v="AAL アメリカン エアラインズ グループ"/>
    <s v="現買  現売  定期  "/>
    <m/>
    <m/>
    <s v="AAL アメリカン エアラインズ グループ"/>
    <s v="現買  現売  定期  "/>
    <m/>
    <m/>
    <s v="PP・海外分"/>
    <m/>
    <m/>
    <m/>
    <m/>
    <m/>
    <m/>
    <m/>
    <m/>
    <m/>
    <m/>
    <m/>
    <m/>
    <e v="#VALUE!"/>
    <e v="#VALUE!"/>
    <s v="特定"/>
    <s v="AAL アメリカン エアラインズ グループ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63"/>
    <x v="0"/>
    <s v="01-SBI証券"/>
    <s v="（海外株）"/>
    <s v="AAL"/>
    <n v="28"/>
    <n v="17.89"/>
    <n v="17.25"/>
    <n v="55588"/>
    <n v="28"/>
    <n v="17.89"/>
    <n v="17.25"/>
    <n v="2808"/>
    <m/>
    <m/>
    <m/>
    <m/>
    <m/>
    <m/>
    <m/>
    <m/>
    <m/>
    <m/>
    <m/>
    <m/>
    <m/>
    <s v="AAL"/>
    <s v="アメリカン・エアーラインズ・グループ"/>
    <s v="特定"/>
    <n v="28"/>
    <m/>
    <n v="17.89"/>
    <m/>
    <n v="17.25"/>
    <m/>
    <m/>
    <m/>
    <m/>
    <m/>
    <n v="55588"/>
    <m/>
    <n v="2808"/>
    <n v="5.3201970443349754E-2"/>
    <m/>
    <m/>
    <x v="5"/>
    <s v="1株式"/>
    <s v="観光"/>
    <s v="航空・米国"/>
    <x v="4"/>
    <x v="3"/>
  </r>
  <r>
    <m/>
    <x v="0"/>
    <n v="64"/>
    <x v="0"/>
    <s v="01-SBI証券"/>
    <s v="（円換算分）"/>
    <e v="#VALUE!"/>
    <s v="CCL カーニバル"/>
    <s v="現買  現売  定期  "/>
    <m/>
    <m/>
    <s v="CCL カーニバル"/>
    <s v="現買  現売  定期  "/>
    <m/>
    <m/>
    <m/>
    <m/>
    <m/>
    <m/>
    <m/>
    <m/>
    <m/>
    <m/>
    <m/>
    <m/>
    <m/>
    <m/>
    <m/>
    <e v="#VALUE!"/>
    <e v="#VALUE!"/>
    <s v="特定"/>
    <s v="CCL カーニバル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65"/>
    <x v="0"/>
    <s v="01-SBI証券"/>
    <m/>
    <s v="CCL"/>
    <n v="22"/>
    <n v="21.69"/>
    <n v="20.329999999999998"/>
    <n v="51475"/>
    <n v="22"/>
    <n v="21.69"/>
    <n v="20.329999999999998"/>
    <n v="1183"/>
    <m/>
    <m/>
    <m/>
    <m/>
    <m/>
    <m/>
    <m/>
    <m/>
    <m/>
    <m/>
    <m/>
    <m/>
    <m/>
    <s v="CCL"/>
    <s v="カーニバル"/>
    <s v="特定"/>
    <n v="22"/>
    <m/>
    <n v="21.69"/>
    <m/>
    <n v="20.329999999999998"/>
    <m/>
    <m/>
    <m/>
    <m/>
    <m/>
    <n v="51475"/>
    <m/>
    <n v="1183"/>
    <n v="2.3522627853336513E-2"/>
    <m/>
    <m/>
    <x v="5"/>
    <s v="1株式"/>
    <s v="観光"/>
    <s v="船・米国"/>
    <x v="4"/>
    <x v="3"/>
  </r>
  <r>
    <m/>
    <x v="0"/>
    <n v="66"/>
    <x v="0"/>
    <s v="01-SBI証券"/>
    <m/>
    <e v="#VALUE!"/>
    <s v="DAL デルタ エアーラインズ"/>
    <s v="現買  現売  定期  "/>
    <m/>
    <m/>
    <s v="DAL デルタ エアーラインズ"/>
    <s v="現買  現売  定期  "/>
    <m/>
    <m/>
    <m/>
    <m/>
    <m/>
    <m/>
    <m/>
    <m/>
    <m/>
    <m/>
    <m/>
    <m/>
    <m/>
    <m/>
    <m/>
    <e v="#VALUE!"/>
    <e v="#VALUE!"/>
    <s v="特定"/>
    <s v="DAL デルタ エアーラインズ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67"/>
    <x v="0"/>
    <s v="01-SBI証券"/>
    <m/>
    <s v="DAL"/>
    <n v="11"/>
    <n v="43.11"/>
    <n v="39.92"/>
    <n v="50538"/>
    <n v="11"/>
    <n v="43.11"/>
    <n v="39.92"/>
    <n v="554"/>
    <m/>
    <m/>
    <m/>
    <m/>
    <m/>
    <m/>
    <m/>
    <m/>
    <m/>
    <m/>
    <m/>
    <m/>
    <m/>
    <s v="DAL"/>
    <s v="デルタ航空"/>
    <s v="特定"/>
    <n v="11"/>
    <m/>
    <n v="43.11"/>
    <m/>
    <n v="39.92"/>
    <m/>
    <m/>
    <m/>
    <m/>
    <m/>
    <n v="50538"/>
    <m/>
    <n v="554"/>
    <n v="1.1083546734955185E-2"/>
    <m/>
    <m/>
    <x v="5"/>
    <s v="1株式"/>
    <s v="観光"/>
    <s v="航空・米国"/>
    <x v="4"/>
    <x v="3"/>
  </r>
  <r>
    <m/>
    <x v="0"/>
    <n v="68"/>
    <x v="0"/>
    <s v="01-SBI証券"/>
    <m/>
    <e v="#VALUE!"/>
    <s v="GLIN ヴァンエック インディア グロース ETF"/>
    <s v="現買  現売  定期  "/>
    <m/>
    <m/>
    <s v="GLIN ヴァンエック インディア グロース ETF"/>
    <s v="現買  現売  定期  "/>
    <m/>
    <m/>
    <m/>
    <m/>
    <m/>
    <m/>
    <m/>
    <m/>
    <m/>
    <m/>
    <m/>
    <m/>
    <m/>
    <m/>
    <m/>
    <e v="#VALUE!"/>
    <e v="#VALUE!"/>
    <s v="特定"/>
    <s v="GLIN ヴァンエック インディア グロース ETF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69"/>
    <x v="0"/>
    <s v="01-SBI証券"/>
    <m/>
    <s v="GLIN"/>
    <n v="19"/>
    <n v="34.479999999999997"/>
    <n v="37.81"/>
    <n v="82679"/>
    <n v="19"/>
    <n v="34.479999999999997"/>
    <n v="37.81"/>
    <n v="13519"/>
    <m/>
    <m/>
    <m/>
    <m/>
    <m/>
    <m/>
    <m/>
    <m/>
    <m/>
    <m/>
    <m/>
    <m/>
    <m/>
    <s v="GLIN"/>
    <s v="ヴァンエック インディア グロース ETF"/>
    <s v="特定"/>
    <n v="19"/>
    <m/>
    <n v="34.479999999999997"/>
    <m/>
    <n v="37.81"/>
    <m/>
    <m/>
    <m/>
    <m/>
    <m/>
    <n v="82679"/>
    <m/>
    <n v="13519"/>
    <n v="0.19547426257952574"/>
    <m/>
    <m/>
    <x v="5"/>
    <s v="1株式"/>
    <s v="新興国"/>
    <s v="インド"/>
    <x v="4"/>
    <x v="3"/>
  </r>
  <r>
    <m/>
    <x v="0"/>
    <n v="70"/>
    <x v="0"/>
    <s v="01-SBI証券"/>
    <m/>
    <e v="#VALUE!"/>
    <s v="LUV サウスウエスト エアラインズ"/>
    <s v="現買  現売  定期  "/>
    <m/>
    <m/>
    <s v="LUV サウスウエスト エアラインズ"/>
    <s v="現買  現売  定期  "/>
    <m/>
    <m/>
    <m/>
    <m/>
    <m/>
    <m/>
    <m/>
    <m/>
    <m/>
    <m/>
    <m/>
    <m/>
    <m/>
    <m/>
    <m/>
    <e v="#VALUE!"/>
    <e v="#VALUE!"/>
    <s v="特定"/>
    <s v="LUV サウスウエスト エアラインズ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71"/>
    <x v="0"/>
    <s v="01-SBI証券"/>
    <m/>
    <s v="LUV"/>
    <n v="9"/>
    <n v="52.02"/>
    <n v="43.8"/>
    <n v="45368"/>
    <n v="9"/>
    <n v="52.02"/>
    <n v="43.8"/>
    <n v="-3979"/>
    <m/>
    <m/>
    <m/>
    <m/>
    <m/>
    <m/>
    <m/>
    <m/>
    <m/>
    <m/>
    <m/>
    <m/>
    <m/>
    <s v="LUV"/>
    <s v="サウスウエスト・エアライン"/>
    <s v="特定"/>
    <n v="9"/>
    <m/>
    <n v="52.02"/>
    <m/>
    <n v="43.8"/>
    <m/>
    <m/>
    <m/>
    <m/>
    <m/>
    <n v="45368"/>
    <m/>
    <n v="-3979"/>
    <n v="-8.0633067866334326E-2"/>
    <m/>
    <m/>
    <x v="5"/>
    <s v="1株式"/>
    <s v="観光"/>
    <s v="航空・米国"/>
    <x v="4"/>
    <x v="3"/>
  </r>
  <r>
    <m/>
    <x v="0"/>
    <n v="72"/>
    <x v="0"/>
    <s v="01-SBI証券"/>
    <m/>
    <e v="#VALUE!"/>
    <s v="NCLH ノルウェージャン クルーズ ライン"/>
    <s v="現買  現売  定期  "/>
    <m/>
    <m/>
    <s v="NCLH ノルウェージャン クルーズ ライン"/>
    <s v="現買  現売  定期  "/>
    <m/>
    <m/>
    <m/>
    <m/>
    <m/>
    <m/>
    <m/>
    <m/>
    <m/>
    <m/>
    <m/>
    <m/>
    <m/>
    <m/>
    <m/>
    <e v="#VALUE!"/>
    <e v="#VALUE!"/>
    <s v="特定"/>
    <s v="NCLH ノルウェージャン クルーズ ライン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73"/>
    <x v="0"/>
    <s v="01-SBI証券"/>
    <m/>
    <s v="NCLH"/>
    <n v="19"/>
    <n v="25.06"/>
    <n v="19.489999999999998"/>
    <n v="42618"/>
    <n v="19"/>
    <n v="25.06"/>
    <n v="19.489999999999998"/>
    <n v="-7561"/>
    <m/>
    <m/>
    <m/>
    <m/>
    <m/>
    <m/>
    <m/>
    <m/>
    <m/>
    <m/>
    <m/>
    <m/>
    <m/>
    <s v="NCLH"/>
    <s v="ノルウェージャン・クルーズ・ライン"/>
    <s v="特定"/>
    <n v="19"/>
    <m/>
    <n v="25.06"/>
    <m/>
    <n v="19.489999999999998"/>
    <m/>
    <m/>
    <m/>
    <m/>
    <m/>
    <n v="42618"/>
    <m/>
    <n v="-7561"/>
    <n v="-0.15068056358237511"/>
    <m/>
    <m/>
    <x v="5"/>
    <s v="1株式"/>
    <s v="観光"/>
    <s v="船・米国"/>
    <x v="4"/>
    <x v="3"/>
  </r>
  <r>
    <m/>
    <x v="0"/>
    <n v="74"/>
    <x v="0"/>
    <s v="01-SBI証券"/>
    <m/>
    <e v="#VALUE!"/>
    <s v="QQQ インベスコ QQQ トラスト シリーズ1 ET"/>
    <s v="現買  現売  定期  "/>
    <m/>
    <m/>
    <s v="QQQ インベスコ QQQ トラスト シリーズ1 ET"/>
    <s v="現買  現売  定期  "/>
    <m/>
    <m/>
    <m/>
    <m/>
    <m/>
    <m/>
    <m/>
    <m/>
    <m/>
    <m/>
    <m/>
    <m/>
    <m/>
    <m/>
    <m/>
    <e v="#VALUE!"/>
    <e v="#VALUE!"/>
    <s v="特定"/>
    <s v="QQQ インベスコ QQQ トラスト シリーズ1 ET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75"/>
    <x v="0"/>
    <s v="01-SBI証券"/>
    <m/>
    <s v="QQQ"/>
    <n v="2"/>
    <n v="313.27999999999997"/>
    <n v="346.8"/>
    <n v="79826"/>
    <n v="2"/>
    <n v="313.27999999999997"/>
    <n v="346.8"/>
    <n v="11688"/>
    <m/>
    <m/>
    <m/>
    <m/>
    <m/>
    <m/>
    <m/>
    <m/>
    <m/>
    <m/>
    <m/>
    <m/>
    <m/>
    <s v="QQQ"/>
    <s v="インベスコ QQQ トラスト シリーズ"/>
    <s v="特定"/>
    <n v="2"/>
    <m/>
    <n v="313.27999999999997"/>
    <m/>
    <n v="346.8"/>
    <m/>
    <m/>
    <m/>
    <m/>
    <m/>
    <n v="79826"/>
    <m/>
    <n v="11688"/>
    <n v="0.17153423933781445"/>
    <m/>
    <m/>
    <x v="5"/>
    <s v="1株式"/>
    <s v="指数"/>
    <s v="ナスダック指数"/>
    <x v="4"/>
    <x v="3"/>
  </r>
  <r>
    <m/>
    <x v="0"/>
    <n v="76"/>
    <x v="0"/>
    <s v="01-SBI証券"/>
    <m/>
    <e v="#VALUE!"/>
    <s v="RCL ロイヤル カリビアン クルーズ"/>
    <s v="現買  現売  定期  "/>
    <m/>
    <m/>
    <s v="RCL ロイヤル カリビアン クルーズ"/>
    <s v="現買  現売  定期  "/>
    <m/>
    <m/>
    <m/>
    <m/>
    <m/>
    <m/>
    <m/>
    <m/>
    <m/>
    <m/>
    <m/>
    <m/>
    <m/>
    <m/>
    <m/>
    <e v="#VALUE!"/>
    <e v="#VALUE!"/>
    <s v="特定"/>
    <s v="RCL ロイヤル カリビアン クルーズ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77"/>
    <x v="0"/>
    <s v="01-SBI証券"/>
    <m/>
    <s v="RCL"/>
    <n v="7"/>
    <n v="71.55"/>
    <n v="80.72"/>
    <n v="65030"/>
    <n v="7"/>
    <n v="71.55"/>
    <n v="80.72"/>
    <n v="12243"/>
    <m/>
    <m/>
    <m/>
    <m/>
    <m/>
    <m/>
    <m/>
    <m/>
    <m/>
    <m/>
    <m/>
    <m/>
    <m/>
    <s v="RCL"/>
    <s v="ロイヤル・カリビアン・グループ"/>
    <s v="特定"/>
    <n v="7"/>
    <m/>
    <n v="71.55"/>
    <m/>
    <n v="80.72"/>
    <m/>
    <m/>
    <m/>
    <m/>
    <m/>
    <n v="65030"/>
    <m/>
    <n v="12243"/>
    <n v="0.23193210449542501"/>
    <m/>
    <m/>
    <x v="5"/>
    <s v="1株式"/>
    <s v="観光"/>
    <s v="船・米国"/>
    <x v="4"/>
    <x v="3"/>
  </r>
  <r>
    <m/>
    <x v="0"/>
    <n v="78"/>
    <x v="0"/>
    <s v="01-SBI証券"/>
    <m/>
    <e v="#VALUE!"/>
    <s v="UAL ユナイテッド エアラインズ"/>
    <s v="現買  現売  定期  "/>
    <m/>
    <m/>
    <s v="UAL ユナイテッド エアラインズ"/>
    <s v="現買  現売  定期  "/>
    <m/>
    <m/>
    <m/>
    <m/>
    <m/>
    <m/>
    <m/>
    <m/>
    <m/>
    <m/>
    <m/>
    <m/>
    <m/>
    <m/>
    <m/>
    <e v="#VALUE!"/>
    <e v="#VALUE!"/>
    <s v="特定"/>
    <s v="UAL ユナイテッド エアラインズ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79"/>
    <x v="0"/>
    <s v="01-SBI証券"/>
    <m/>
    <s v="UAL"/>
    <n v="11"/>
    <n v="44.38"/>
    <n v="44.4"/>
    <n v="56209"/>
    <n v="11"/>
    <n v="44.38"/>
    <n v="44.4"/>
    <n v="4751"/>
    <m/>
    <m/>
    <m/>
    <m/>
    <m/>
    <m/>
    <m/>
    <m/>
    <m/>
    <m/>
    <m/>
    <m/>
    <m/>
    <s v="UAL"/>
    <s v="ユナイテッド・エアラインズ・ホールディングス"/>
    <s v="特定"/>
    <n v="11"/>
    <m/>
    <n v="44.38"/>
    <m/>
    <n v="44.4"/>
    <m/>
    <m/>
    <m/>
    <m/>
    <m/>
    <n v="56209"/>
    <m/>
    <n v="4751"/>
    <n v="9.2327723580395663E-2"/>
    <m/>
    <m/>
    <x v="5"/>
    <s v="1株式"/>
    <s v="観光"/>
    <s v="航空・米国"/>
    <x v="4"/>
    <x v="3"/>
  </r>
  <r>
    <m/>
    <x v="0"/>
    <n v="8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8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8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8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8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8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8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8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8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8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9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2"/>
    <x v="0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3"/>
    <x v="0"/>
    <s v="01-SBI証券"/>
    <s v="●ここにコピペ→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4"/>
    <x v="0"/>
    <s v="01-SBI証券"/>
    <s v="（NISA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5"/>
    <x v="0"/>
    <s v="01-SBI証券"/>
    <s v="（海外株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6"/>
    <x v="0"/>
    <s v="01-SBI証券"/>
    <s v="（円換算分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7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8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0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1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1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1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13"/>
    <x v="1"/>
    <s v="10-住信SBIネット銀行"/>
    <s v="SBI・個別･貼付"/>
    <s v="現預金"/>
    <s v="ここから1"/>
    <s v="ここから2"/>
    <s v="ここから3"/>
    <s v="ここから4"/>
    <s v="ここから5"/>
    <s v="ここから6"/>
    <s v="ここから7"/>
    <s v="ここから8"/>
    <s v="PP"/>
    <m/>
    <m/>
    <m/>
    <m/>
    <m/>
    <m/>
    <m/>
    <m/>
    <m/>
    <m/>
    <m/>
    <s v="01-SBI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114"/>
    <x v="1"/>
    <s v="10-住信SBIネット銀行"/>
    <s v="●ここに入力→"/>
    <s v="現預金"/>
    <s v="代表口座 - 円普通"/>
    <n v="866667"/>
    <s v="円"/>
    <m/>
    <m/>
    <m/>
    <m/>
    <m/>
    <m/>
    <m/>
    <m/>
    <m/>
    <m/>
    <m/>
    <m/>
    <m/>
    <m/>
    <m/>
    <m/>
    <m/>
    <m/>
    <s v="現預金・住信SBIネット銀行・普通口座"/>
    <s v="現預金・住信SBIネット銀行・普通口座"/>
    <s v="現金"/>
    <m/>
    <m/>
    <m/>
    <m/>
    <m/>
    <m/>
    <m/>
    <m/>
    <m/>
    <m/>
    <n v="866667"/>
    <m/>
    <m/>
    <n v="0"/>
    <m/>
    <m/>
    <x v="1"/>
    <s v="2現金"/>
    <s v="現預金"/>
    <s v="現預金"/>
    <x v="1"/>
    <x v="1"/>
  </r>
  <r>
    <m/>
    <x v="0"/>
    <n v="115"/>
    <x v="1"/>
    <s v="10-住信SBIネット銀行"/>
    <m/>
    <s v="現預金"/>
    <s v="SBIハイブリッド預金"/>
    <n v="708413"/>
    <s v="円"/>
    <m/>
    <m/>
    <m/>
    <m/>
    <m/>
    <m/>
    <m/>
    <m/>
    <m/>
    <m/>
    <m/>
    <m/>
    <m/>
    <m/>
    <m/>
    <m/>
    <m/>
    <m/>
    <s v="現預金・住信SBIネット銀行・ハイブリッド口座"/>
    <s v="現預金・住信SBIネット銀行・ハイブリッド口座"/>
    <s v="現金"/>
    <m/>
    <m/>
    <m/>
    <m/>
    <m/>
    <m/>
    <m/>
    <m/>
    <m/>
    <m/>
    <n v="708413"/>
    <m/>
    <m/>
    <n v="0"/>
    <m/>
    <m/>
    <x v="1"/>
    <s v="2現金"/>
    <s v="現預金"/>
    <s v="現預金"/>
    <x v="1"/>
    <x v="1"/>
  </r>
  <r>
    <m/>
    <x v="0"/>
    <n v="116"/>
    <x v="1"/>
    <s v="10-住信SBIネット銀行"/>
    <m/>
    <s v="現預金"/>
    <s v="代表口座 - 南アランド普通"/>
    <n v="8"/>
    <s v="円"/>
    <m/>
    <m/>
    <m/>
    <m/>
    <m/>
    <m/>
    <m/>
    <m/>
    <m/>
    <m/>
    <m/>
    <m/>
    <m/>
    <m/>
    <m/>
    <m/>
    <m/>
    <m/>
    <s v="現預金・住信SBIネット銀行・外貨預金"/>
    <s v="現預金・住信SBIネット銀行・外貨預金"/>
    <s v="現金"/>
    <m/>
    <m/>
    <m/>
    <m/>
    <m/>
    <m/>
    <m/>
    <m/>
    <m/>
    <m/>
    <n v="8"/>
    <m/>
    <m/>
    <n v="0"/>
    <m/>
    <m/>
    <x v="1"/>
    <s v="2現金"/>
    <s v="現預金"/>
    <s v="現預金"/>
    <x v="2"/>
    <x v="1"/>
  </r>
  <r>
    <m/>
    <x v="0"/>
    <n v="117"/>
    <x v="1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x v="2"/>
    <e v="#N/A"/>
    <e v="#N/A"/>
    <e v="#N/A"/>
    <x v="3"/>
    <x v="2"/>
  </r>
  <r>
    <m/>
    <x v="0"/>
    <n v="118"/>
    <x v="1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x v="2"/>
    <e v="#N/A"/>
    <e v="#N/A"/>
    <e v="#N/A"/>
    <x v="3"/>
    <x v="2"/>
  </r>
  <r>
    <m/>
    <x v="0"/>
    <n v="119"/>
    <x v="1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x v="2"/>
    <e v="#N/A"/>
    <e v="#N/A"/>
    <e v="#N/A"/>
    <x v="3"/>
    <x v="2"/>
  </r>
  <r>
    <m/>
    <x v="0"/>
    <n v="120"/>
    <x v="1"/>
    <s v="01-SBI証券"/>
    <s v="SBI・個別･貼付"/>
    <m/>
    <s v="ここから1"/>
    <s v="ここから2"/>
    <s v="ここから3"/>
    <s v="ここから4"/>
    <s v="ここから5"/>
    <s v="ここから6"/>
    <s v="ここから7"/>
    <s v="ここから8"/>
    <m/>
    <m/>
    <m/>
    <m/>
    <m/>
    <m/>
    <m/>
    <m/>
    <m/>
    <m/>
    <m/>
    <m/>
    <s v="01-SBI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121"/>
    <x v="1"/>
    <s v="01-SBI証券"/>
    <s v="●ここに入力→"/>
    <s v="現預金"/>
    <s v="SBI証券口座分"/>
    <n v="100002"/>
    <s v="円"/>
    <m/>
    <m/>
    <m/>
    <m/>
    <m/>
    <m/>
    <m/>
    <m/>
    <m/>
    <m/>
    <m/>
    <m/>
    <m/>
    <m/>
    <m/>
    <m/>
    <m/>
    <m/>
    <s v="現預金・SBI証券・日本円"/>
    <s v="現預金・SBI証券・日本円"/>
    <s v="現金"/>
    <m/>
    <m/>
    <m/>
    <m/>
    <m/>
    <m/>
    <m/>
    <m/>
    <m/>
    <m/>
    <n v="100002"/>
    <m/>
    <m/>
    <n v="0"/>
    <m/>
    <m/>
    <x v="1"/>
    <s v="2現金"/>
    <s v="現預金"/>
    <s v="現預金"/>
    <x v="1"/>
    <x v="1"/>
  </r>
  <r>
    <m/>
    <x v="0"/>
    <n v="122"/>
    <x v="1"/>
    <s v="01-SBI証券"/>
    <m/>
    <s v="現預金"/>
    <s v="米ドル(USD)"/>
    <n v="40000"/>
    <s v="ドル"/>
    <m/>
    <s v="為替"/>
    <s v="米ドル/円"/>
    <n v="133.88999999999999"/>
    <s v="(06/10 14:30)"/>
    <m/>
    <s v="●評価額欄は、数式を入れて円換算のこと！"/>
    <m/>
    <m/>
    <m/>
    <m/>
    <m/>
    <m/>
    <m/>
    <m/>
    <m/>
    <m/>
    <m/>
    <s v="現預金・SBI証券・米ドル"/>
    <s v="現預金・SBI証券・米ドル"/>
    <s v="現金"/>
    <m/>
    <m/>
    <m/>
    <m/>
    <m/>
    <m/>
    <m/>
    <m/>
    <m/>
    <s v="●評価額欄は、数式を入れて円換算のこと！"/>
    <n v="5355599.9999999991"/>
    <m/>
    <m/>
    <n v="0"/>
    <m/>
    <m/>
    <x v="1"/>
    <s v="2現金"/>
    <s v="現預金"/>
    <s v="現預金"/>
    <x v="4"/>
    <x v="3"/>
  </r>
  <r>
    <m/>
    <x v="0"/>
    <n v="123"/>
    <x v="1"/>
    <s v="01-SBI証券"/>
    <m/>
    <s v="現預金"/>
    <m/>
    <m/>
    <s v="←●他国通貨があれば→"/>
    <m/>
    <s v="為替"/>
    <m/>
    <m/>
    <m/>
    <m/>
    <s v="●評価額欄は、数式を入れて円換算のこと！"/>
    <m/>
    <m/>
    <m/>
    <m/>
    <m/>
    <m/>
    <m/>
    <m/>
    <m/>
    <m/>
    <m/>
    <m/>
    <e v="#N/A"/>
    <s v="現金"/>
    <m/>
    <m/>
    <m/>
    <m/>
    <m/>
    <m/>
    <m/>
    <m/>
    <m/>
    <s v="●評価額欄は、数式を入れて円換算のこと！"/>
    <n v="0"/>
    <m/>
    <m/>
    <e v="#DIV/0!"/>
    <m/>
    <m/>
    <x v="2"/>
    <e v="#N/A"/>
    <e v="#N/A"/>
    <e v="#N/A"/>
    <x v="3"/>
    <x v="2"/>
  </r>
  <r>
    <m/>
    <x v="0"/>
    <n v="124"/>
    <x v="1"/>
    <s v="01-SBI証券"/>
    <s v="SBI・個別･貼付"/>
    <m/>
    <s v="●↓評価額(円）"/>
    <s v="ここから2"/>
    <s v="ここから3"/>
    <s v="ここから4"/>
    <s v="●↓評価損益(円）"/>
    <s v="ここから6"/>
    <s v="ここから7"/>
    <s v="ここから8"/>
    <s v="PP"/>
    <m/>
    <m/>
    <m/>
    <m/>
    <m/>
    <m/>
    <m/>
    <m/>
    <m/>
    <m/>
    <m/>
    <s v="01-SBI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125"/>
    <x v="1"/>
    <s v="01-SBI証券"/>
    <s v="●ここにコピペ→"/>
    <e v="#VALUE!"/>
    <s v="1541 純プラ信 メールアラート画面へ"/>
    <s v="現買 現売 "/>
    <m/>
    <m/>
    <s v="1541 純プラ信 メールアラート画面へ"/>
    <s v="現買 現売 "/>
    <m/>
    <m/>
    <s v="PP・国内分"/>
    <m/>
    <m/>
    <m/>
    <m/>
    <m/>
    <m/>
    <m/>
    <m/>
    <m/>
    <m/>
    <m/>
    <m/>
    <e v="#VALUE!"/>
    <e v="#VALUE!"/>
    <s v="特定"/>
    <s v="1541 純プラ信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26"/>
    <x v="1"/>
    <s v="01-SBI証券"/>
    <s v="（日本株）"/>
    <s v="1541"/>
    <n v="13"/>
    <n v="3710"/>
    <n v="3610"/>
    <n v="46930"/>
    <n v="13"/>
    <n v="3710"/>
    <n v="3610"/>
    <n v="-1300"/>
    <m/>
    <m/>
    <m/>
    <m/>
    <m/>
    <m/>
    <m/>
    <m/>
    <m/>
    <m/>
    <m/>
    <m/>
    <m/>
    <s v="1541"/>
    <s v="純プラチナ上場信託"/>
    <s v="特定"/>
    <n v="13"/>
    <m/>
    <n v="3710"/>
    <m/>
    <n v="3610"/>
    <m/>
    <m/>
    <m/>
    <m/>
    <m/>
    <n v="46930"/>
    <m/>
    <n v="-1300"/>
    <n v="-2.6954177897574125E-2"/>
    <m/>
    <m/>
    <x v="4"/>
    <s v="3貴金属"/>
    <s v="プラチナ"/>
    <s v="国内・プラチナ"/>
    <x v="1"/>
    <x v="1"/>
  </r>
  <r>
    <m/>
    <x v="0"/>
    <n v="127"/>
    <x v="1"/>
    <s v="01-SBI証券"/>
    <m/>
    <e v="#VALUE!"/>
    <s v="9020 ＪＲ東 メールアラート画面へ"/>
    <s v="現買 現売 "/>
    <m/>
    <m/>
    <s v="9020 ＪＲ東 メールアラート画面へ"/>
    <s v="現買 現売 "/>
    <m/>
    <m/>
    <m/>
    <m/>
    <m/>
    <m/>
    <m/>
    <m/>
    <m/>
    <m/>
    <m/>
    <m/>
    <m/>
    <m/>
    <m/>
    <e v="#VALUE!"/>
    <e v="#VALUE!"/>
    <s v="特定"/>
    <s v="9020 ＪＲ東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28"/>
    <x v="1"/>
    <s v="01-SBI証券"/>
    <m/>
    <s v="9020"/>
    <n v="9"/>
    <n v="7749"/>
    <n v="6785"/>
    <n v="61065"/>
    <n v="9"/>
    <n v="7749"/>
    <n v="6785"/>
    <n v="-8676"/>
    <m/>
    <m/>
    <m/>
    <m/>
    <m/>
    <m/>
    <m/>
    <m/>
    <m/>
    <m/>
    <m/>
    <m/>
    <m/>
    <s v="9020"/>
    <s v="東日本旅客鉄道"/>
    <s v="特定"/>
    <n v="9"/>
    <m/>
    <n v="7749"/>
    <m/>
    <n v="6785"/>
    <m/>
    <m/>
    <m/>
    <m/>
    <m/>
    <n v="61065"/>
    <m/>
    <n v="-8676"/>
    <n v="-0.12440314879339269"/>
    <m/>
    <m/>
    <x v="5"/>
    <s v="1株式"/>
    <s v="観光"/>
    <s v="鉄道"/>
    <x v="1"/>
    <x v="1"/>
  </r>
  <r>
    <m/>
    <x v="0"/>
    <n v="129"/>
    <x v="1"/>
    <s v="01-SBI証券"/>
    <m/>
    <e v="#VALUE!"/>
    <s v="9021 ＪＲ西 メールアラート画面へ"/>
    <s v="現買 現売 "/>
    <m/>
    <m/>
    <s v="9021 ＪＲ西 メールアラート画面へ"/>
    <s v="現買 現売 "/>
    <m/>
    <m/>
    <m/>
    <m/>
    <m/>
    <m/>
    <m/>
    <m/>
    <m/>
    <m/>
    <m/>
    <m/>
    <m/>
    <m/>
    <m/>
    <e v="#VALUE!"/>
    <e v="#VALUE!"/>
    <s v="特定"/>
    <s v="9021 ＪＲ西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30"/>
    <x v="1"/>
    <s v="01-SBI証券"/>
    <m/>
    <s v="9021"/>
    <n v="10"/>
    <n v="6343"/>
    <n v="4900"/>
    <n v="49000"/>
    <n v="10"/>
    <n v="6343"/>
    <n v="4900"/>
    <n v="-14430"/>
    <m/>
    <m/>
    <m/>
    <m/>
    <m/>
    <m/>
    <m/>
    <m/>
    <m/>
    <m/>
    <m/>
    <m/>
    <m/>
    <s v="9021"/>
    <s v="西日本旅客鉄道"/>
    <s v="特定"/>
    <n v="10"/>
    <m/>
    <n v="6343"/>
    <m/>
    <n v="4900"/>
    <m/>
    <m/>
    <m/>
    <m/>
    <m/>
    <n v="49000"/>
    <m/>
    <n v="-14430"/>
    <n v="-0.22749487624152609"/>
    <m/>
    <m/>
    <x v="5"/>
    <s v="1株式"/>
    <s v="観光"/>
    <s v="鉄道"/>
    <x v="1"/>
    <x v="1"/>
  </r>
  <r>
    <m/>
    <x v="0"/>
    <n v="131"/>
    <x v="1"/>
    <s v="01-SBI証券"/>
    <m/>
    <e v="#VALUE!"/>
    <s v="9022 ＪＲ東海 メールアラート画面へ"/>
    <s v="現買 現売 "/>
    <m/>
    <m/>
    <s v="9022 ＪＲ東海 メールアラート画面へ"/>
    <s v="現買 現売 "/>
    <m/>
    <m/>
    <m/>
    <m/>
    <m/>
    <m/>
    <m/>
    <m/>
    <m/>
    <m/>
    <m/>
    <m/>
    <m/>
    <m/>
    <m/>
    <e v="#VALUE!"/>
    <e v="#VALUE!"/>
    <s v="特定"/>
    <s v="9022 ＪＲ東海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32"/>
    <x v="1"/>
    <s v="01-SBI証券"/>
    <m/>
    <s v="9022"/>
    <n v="5"/>
    <n v="16881"/>
    <n v="15485"/>
    <n v="77425"/>
    <n v="5"/>
    <n v="16881"/>
    <n v="15485"/>
    <n v="-6980"/>
    <m/>
    <m/>
    <m/>
    <m/>
    <m/>
    <m/>
    <m/>
    <m/>
    <m/>
    <m/>
    <m/>
    <m/>
    <m/>
    <s v="9022"/>
    <s v="東海旅客鉄道"/>
    <s v="特定"/>
    <n v="5"/>
    <m/>
    <n v="16881"/>
    <m/>
    <n v="15485"/>
    <m/>
    <m/>
    <m/>
    <m/>
    <m/>
    <n v="77425"/>
    <m/>
    <n v="-6980"/>
    <n v="-8.269652271784847E-2"/>
    <m/>
    <m/>
    <x v="5"/>
    <s v="1株式"/>
    <s v="観光"/>
    <s v="鉄道"/>
    <x v="1"/>
    <x v="1"/>
  </r>
  <r>
    <m/>
    <x v="0"/>
    <n v="133"/>
    <x v="1"/>
    <s v="01-SBI証券"/>
    <m/>
    <e v="#VALUE!"/>
    <s v="9142 ＪＲ九州 メールアラート画面へ"/>
    <s v="現買 現売 "/>
    <m/>
    <m/>
    <s v="9142 ＪＲ九州 メールアラート画面へ"/>
    <s v="現買 現売 "/>
    <m/>
    <m/>
    <m/>
    <m/>
    <m/>
    <m/>
    <m/>
    <m/>
    <m/>
    <m/>
    <m/>
    <m/>
    <m/>
    <m/>
    <m/>
    <e v="#VALUE!"/>
    <e v="#VALUE!"/>
    <s v="特定"/>
    <s v="9142 ＪＲ九州 メールアラート画面へ"/>
    <m/>
    <s v="現買 現売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34"/>
    <x v="1"/>
    <s v="01-SBI証券"/>
    <m/>
    <s v="9142"/>
    <n v="23"/>
    <n v="2548"/>
    <n v="2537"/>
    <n v="58351"/>
    <n v="23"/>
    <n v="2548"/>
    <n v="2537"/>
    <n v="-253"/>
    <m/>
    <m/>
    <m/>
    <m/>
    <m/>
    <m/>
    <m/>
    <m/>
    <m/>
    <m/>
    <m/>
    <m/>
    <m/>
    <s v="9142"/>
    <s v="九州旅客鉄道"/>
    <s v="特定"/>
    <n v="23"/>
    <m/>
    <n v="2548"/>
    <m/>
    <n v="2537"/>
    <m/>
    <m/>
    <m/>
    <m/>
    <m/>
    <n v="58351"/>
    <m/>
    <n v="-253"/>
    <n v="-4.3171114599686025E-3"/>
    <m/>
    <m/>
    <x v="5"/>
    <s v="1株式"/>
    <s v="観光"/>
    <s v="鉄道"/>
    <x v="1"/>
    <x v="1"/>
  </r>
  <r>
    <m/>
    <x v="0"/>
    <n v="135"/>
    <x v="1"/>
    <s v="01-SBI証券"/>
    <m/>
    <e v="#REF!"/>
    <m/>
    <m/>
    <m/>
    <m/>
    <m/>
    <m/>
    <m/>
    <m/>
    <m/>
    <m/>
    <m/>
    <m/>
    <m/>
    <m/>
    <m/>
    <m/>
    <m/>
    <m/>
    <m/>
    <m/>
    <m/>
    <e v="#REF!"/>
    <e v="#REF!"/>
    <s v="特定"/>
    <n v="0"/>
    <m/>
    <n v="0"/>
    <m/>
    <n v="0"/>
    <m/>
    <m/>
    <m/>
    <m/>
    <m/>
    <n v="0"/>
    <m/>
    <n v="0"/>
    <e v="#DIV/0!"/>
    <m/>
    <m/>
    <x v="6"/>
    <e v="#REF!"/>
    <e v="#REF!"/>
    <e v="#REF!"/>
    <x v="6"/>
    <x v="5"/>
  </r>
  <r>
    <m/>
    <x v="0"/>
    <n v="13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3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3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39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0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1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2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3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49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0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1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2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3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7"/>
    <x v="1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8"/>
    <x v="1"/>
    <s v="01-SBI証券"/>
    <s v="●ここにコピペ→"/>
    <e v="#VALUE!"/>
    <s v="投資信託（金額/つみたてNISA預り）"/>
    <m/>
    <m/>
    <m/>
    <s v="投資信託（金額/つみたてNISA預り）"/>
    <m/>
    <m/>
    <m/>
    <s v="NISA"/>
    <m/>
    <m/>
    <m/>
    <m/>
    <m/>
    <m/>
    <m/>
    <m/>
    <m/>
    <m/>
    <m/>
    <m/>
    <e v="#VALUE!"/>
    <e v="#VALUE!"/>
    <s v="NISA"/>
    <s v="投資信託（金額/つみたてNISA預り）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59"/>
    <x v="1"/>
    <s v="01-SBI証券"/>
    <s v="（NISA）"/>
    <e v="#VALUE!"/>
    <s v="保有口数"/>
    <s v="取得単価"/>
    <s v="基準価額"/>
    <s v="評価額"/>
    <s v="保有口数"/>
    <s v="取得単価"/>
    <s v="基準価額"/>
    <s v="評価損益"/>
    <s v="NISA"/>
    <m/>
    <m/>
    <m/>
    <m/>
    <m/>
    <m/>
    <m/>
    <m/>
    <m/>
    <m/>
    <m/>
    <m/>
    <e v="#VALUE!"/>
    <e v="#VALUE!"/>
    <s v="NISA"/>
    <s v="保有口数"/>
    <m/>
    <s v="取得単価"/>
    <m/>
    <s v="基準価額"/>
    <m/>
    <m/>
    <m/>
    <m/>
    <m/>
    <s v="評価額"/>
    <m/>
    <s v="評価損益"/>
    <e v="#VALUE!"/>
    <m/>
    <m/>
    <x v="3"/>
    <e v="#VALUE!"/>
    <e v="#VALUE!"/>
    <e v="#VALUE!"/>
    <x v="5"/>
    <x v="4"/>
  </r>
  <r>
    <m/>
    <x v="0"/>
    <n v="160"/>
    <x v="1"/>
    <s v="01-SBI証券"/>
    <s v="（国内分）"/>
    <e v="#VALUE!"/>
    <s v="三菱ＵＦＪ国際－ｅＭＡＸＩＳ　Ｓｌｉｍ　全世界株式（オール・カントリー） メールアラート画面へ"/>
    <s v="積立 売却 "/>
    <m/>
    <m/>
    <s v="三菱ＵＦＪ国際－ｅＭＡＸＩＳ　Ｓｌｉｍ　全世界株式（オール・カントリー） メールアラート画面へ"/>
    <s v="積立 売却 "/>
    <m/>
    <m/>
    <s v="NISA"/>
    <m/>
    <m/>
    <m/>
    <m/>
    <m/>
    <m/>
    <m/>
    <m/>
    <m/>
    <m/>
    <m/>
    <m/>
    <e v="#VALUE!"/>
    <e v="#VALUE!"/>
    <s v="NISA"/>
    <s v="三菱ＵＦＪ国際－ｅＭＡＸＩＳ　Ｓｌｉｍ　全世界株式（オール・カントリー） メールアラート画面へ"/>
    <m/>
    <s v="積立 売却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61"/>
    <x v="1"/>
    <s v="01-SBI証券"/>
    <m/>
    <s v="三菱ＵＦＪ国際－ｅＭＡＸＩＳ　Ｓｌｉｍ　全世界株式（オール・カントリー）"/>
    <n v="474098"/>
    <n v="13344"/>
    <n v="15929"/>
    <n v="755190"/>
    <n v="474098"/>
    <n v="13344"/>
    <n v="15771"/>
    <n v="115063"/>
    <s v="NISA"/>
    <m/>
    <m/>
    <m/>
    <m/>
    <m/>
    <m/>
    <m/>
    <m/>
    <m/>
    <m/>
    <m/>
    <m/>
    <s v="三菱ＵＦＪ国際－ｅＭＡＸＩＳ　Ｓｌｉｍ　全世界株式（オール・カントリー）"/>
    <s v="三菱ＵＦＪ国際－ｅＭＡＸＩＳ　Ｓｌｉｍ　全世界株式（オール・カントリー）"/>
    <s v="NISA"/>
    <n v="474098"/>
    <m/>
    <n v="13344"/>
    <m/>
    <n v="15929"/>
    <m/>
    <m/>
    <m/>
    <m/>
    <m/>
    <n v="755190"/>
    <m/>
    <n v="115063"/>
    <n v="0.179750268306133"/>
    <m/>
    <m/>
    <x v="5"/>
    <s v="1投信"/>
    <s v="指数"/>
    <s v="全世界指数"/>
    <x v="1"/>
    <x v="3"/>
  </r>
  <r>
    <m/>
    <x v="0"/>
    <n v="162"/>
    <x v="1"/>
    <s v="01-SBI証券"/>
    <m/>
    <e v="#VALUE!"/>
    <s v="ＳＢＩ－ＳＢＩ・Ｖ・Ｓ＆Ｐ５００インデックス・ファンド メールアラート画面へ"/>
    <s v="積立 売却 "/>
    <m/>
    <m/>
    <s v="ＳＢＩ－ＳＢＩ・Ｖ・Ｓ＆Ｐ５００インデックス・ファンド メールアラート画面へ"/>
    <s v="積立 売却 "/>
    <m/>
    <m/>
    <s v="NISA"/>
    <m/>
    <m/>
    <m/>
    <m/>
    <m/>
    <m/>
    <m/>
    <m/>
    <m/>
    <m/>
    <m/>
    <m/>
    <e v="#VALUE!"/>
    <e v="#VALUE!"/>
    <s v="NISA"/>
    <s v="ＳＢＩ－ＳＢＩ・Ｖ・Ｓ＆Ｐ５００インデックス・ファンド メールアラート画面へ"/>
    <m/>
    <s v="積立 売却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63"/>
    <x v="1"/>
    <s v="01-SBI証券"/>
    <m/>
    <s v="ＳＢＩ－ＳＢＩ・Ｖ・Ｓ＆Ｐ５００インデックス・ファンド"/>
    <n v="208955"/>
    <n v="11201"/>
    <n v="16110"/>
    <n v="336626"/>
    <n v="208955"/>
    <n v="11201"/>
    <n v="16212"/>
    <n v="104707"/>
    <s v="NISA"/>
    <m/>
    <m/>
    <m/>
    <m/>
    <m/>
    <m/>
    <m/>
    <m/>
    <m/>
    <m/>
    <m/>
    <m/>
    <s v="ＳＢＩ－ＳＢＩ・Ｖ・Ｓ＆Ｐ５００インデックス・ファンド"/>
    <s v="ＳＢＩ－ＳＢＩ・Ｖ・Ｓ＆Ｐ５００インデックス・ファンド"/>
    <s v="NISA"/>
    <n v="208955"/>
    <m/>
    <n v="11201"/>
    <m/>
    <n v="16110"/>
    <m/>
    <m/>
    <m/>
    <m/>
    <m/>
    <n v="336626"/>
    <m/>
    <n v="104707"/>
    <n v="0.45148090497113214"/>
    <m/>
    <m/>
    <x v="5"/>
    <s v="1投信"/>
    <s v="指数"/>
    <s v="SP500指数"/>
    <x v="1"/>
    <x v="3"/>
  </r>
  <r>
    <m/>
    <x v="0"/>
    <n v="16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6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6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6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6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69"/>
    <x v="1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70"/>
    <x v="1"/>
    <s v="01-SBI証券"/>
    <s v="●ここにコピペ→"/>
    <e v="#VALUE!"/>
    <s v="AAL アメリカン エアラインズ グループ"/>
    <s v="現買  現売  定期  "/>
    <m/>
    <m/>
    <s v="AAL アメリカン エアラインズ グループ"/>
    <s v="現買  現売  定期  "/>
    <m/>
    <m/>
    <s v="PP・海外分"/>
    <m/>
    <m/>
    <m/>
    <m/>
    <m/>
    <m/>
    <m/>
    <m/>
    <m/>
    <m/>
    <m/>
    <m/>
    <e v="#VALUE!"/>
    <e v="#VALUE!"/>
    <s v="特定"/>
    <s v="AAL アメリカン エアラインズ グループ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71"/>
    <x v="1"/>
    <s v="01-SBI証券"/>
    <s v="（海外株）"/>
    <s v="AAL"/>
    <n v="28"/>
    <n v="17.89"/>
    <n v="17.25"/>
    <n v="55588"/>
    <n v="28"/>
    <n v="17.89"/>
    <n v="17.25"/>
    <n v="2808"/>
    <m/>
    <m/>
    <m/>
    <m/>
    <m/>
    <m/>
    <m/>
    <m/>
    <m/>
    <m/>
    <m/>
    <m/>
    <m/>
    <s v="AAL"/>
    <s v="アメリカン・エアーラインズ・グループ"/>
    <s v="特定"/>
    <n v="28"/>
    <m/>
    <n v="17.89"/>
    <m/>
    <n v="17.25"/>
    <m/>
    <m/>
    <m/>
    <m/>
    <m/>
    <n v="55588"/>
    <m/>
    <n v="2808"/>
    <n v="5.3201970443349754E-2"/>
    <m/>
    <m/>
    <x v="5"/>
    <s v="1株式"/>
    <s v="観光"/>
    <s v="航空・米国"/>
    <x v="4"/>
    <x v="3"/>
  </r>
  <r>
    <m/>
    <x v="0"/>
    <n v="172"/>
    <x v="1"/>
    <s v="01-SBI証券"/>
    <s v="（円換算分）"/>
    <e v="#VALUE!"/>
    <s v="CCL カーニバル"/>
    <s v="現買  現売  定期  "/>
    <m/>
    <m/>
    <s v="CCL カーニバル"/>
    <s v="現買  現売  定期  "/>
    <m/>
    <m/>
    <m/>
    <m/>
    <m/>
    <m/>
    <m/>
    <m/>
    <m/>
    <m/>
    <m/>
    <m/>
    <m/>
    <m/>
    <m/>
    <e v="#VALUE!"/>
    <e v="#VALUE!"/>
    <s v="特定"/>
    <s v="CCL カーニバル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73"/>
    <x v="1"/>
    <s v="01-SBI証券"/>
    <m/>
    <s v="CCL"/>
    <n v="22"/>
    <n v="21.69"/>
    <n v="20.329999999999998"/>
    <n v="51475"/>
    <n v="22"/>
    <n v="21.69"/>
    <n v="20.329999999999998"/>
    <n v="1183"/>
    <m/>
    <m/>
    <m/>
    <m/>
    <m/>
    <m/>
    <m/>
    <m/>
    <m/>
    <m/>
    <m/>
    <m/>
    <m/>
    <s v="CCL"/>
    <s v="カーニバル"/>
    <s v="特定"/>
    <n v="22"/>
    <m/>
    <n v="21.69"/>
    <m/>
    <n v="20.329999999999998"/>
    <m/>
    <m/>
    <m/>
    <m/>
    <m/>
    <n v="51475"/>
    <m/>
    <n v="1183"/>
    <n v="2.3522627853336513E-2"/>
    <m/>
    <m/>
    <x v="5"/>
    <s v="1株式"/>
    <s v="観光"/>
    <s v="船・米国"/>
    <x v="4"/>
    <x v="3"/>
  </r>
  <r>
    <m/>
    <x v="0"/>
    <n v="174"/>
    <x v="1"/>
    <s v="01-SBI証券"/>
    <m/>
    <e v="#VALUE!"/>
    <s v="DAL デルタ エアーラインズ"/>
    <s v="現買  現売  定期  "/>
    <m/>
    <m/>
    <s v="DAL デルタ エアーラインズ"/>
    <s v="現買  現売  定期  "/>
    <m/>
    <m/>
    <m/>
    <m/>
    <m/>
    <m/>
    <m/>
    <m/>
    <m/>
    <m/>
    <m/>
    <m/>
    <m/>
    <m/>
    <m/>
    <e v="#VALUE!"/>
    <e v="#VALUE!"/>
    <s v="特定"/>
    <s v="DAL デルタ エアーラインズ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75"/>
    <x v="1"/>
    <s v="01-SBI証券"/>
    <m/>
    <s v="DAL"/>
    <n v="11"/>
    <n v="43.11"/>
    <n v="39.92"/>
    <n v="50538"/>
    <n v="11"/>
    <n v="43.11"/>
    <n v="39.92"/>
    <n v="554"/>
    <m/>
    <m/>
    <m/>
    <m/>
    <m/>
    <m/>
    <m/>
    <m/>
    <m/>
    <m/>
    <m/>
    <m/>
    <m/>
    <s v="DAL"/>
    <s v="デルタ航空"/>
    <s v="特定"/>
    <n v="11"/>
    <m/>
    <n v="43.11"/>
    <m/>
    <n v="39.92"/>
    <m/>
    <m/>
    <m/>
    <m/>
    <m/>
    <n v="50538"/>
    <m/>
    <n v="554"/>
    <n v="1.1083546734955185E-2"/>
    <m/>
    <m/>
    <x v="5"/>
    <s v="1株式"/>
    <s v="観光"/>
    <s v="航空・米国"/>
    <x v="4"/>
    <x v="3"/>
  </r>
  <r>
    <m/>
    <x v="0"/>
    <n v="176"/>
    <x v="1"/>
    <s v="01-SBI証券"/>
    <m/>
    <e v="#VALUE!"/>
    <s v="GLIN ヴァンエック インディア グロース ETF"/>
    <s v="現買  現売  定期  "/>
    <m/>
    <m/>
    <s v="GLIN ヴァンエック インディア グロース ETF"/>
    <s v="現買  現売  定期  "/>
    <m/>
    <m/>
    <m/>
    <m/>
    <m/>
    <m/>
    <m/>
    <m/>
    <m/>
    <m/>
    <m/>
    <m/>
    <m/>
    <m/>
    <m/>
    <e v="#VALUE!"/>
    <e v="#VALUE!"/>
    <s v="特定"/>
    <s v="GLIN ヴァンエック インディア グロース ETF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77"/>
    <x v="1"/>
    <s v="01-SBI証券"/>
    <m/>
    <s v="GLIN"/>
    <n v="19"/>
    <n v="34.479999999999997"/>
    <n v="37.81"/>
    <n v="82679"/>
    <n v="19"/>
    <n v="34.479999999999997"/>
    <n v="37.81"/>
    <n v="13519"/>
    <m/>
    <m/>
    <m/>
    <m/>
    <m/>
    <m/>
    <m/>
    <m/>
    <m/>
    <m/>
    <m/>
    <m/>
    <m/>
    <s v="GLIN"/>
    <s v="ヴァンエック インディア グロース ETF"/>
    <s v="特定"/>
    <n v="19"/>
    <m/>
    <n v="34.479999999999997"/>
    <m/>
    <n v="37.81"/>
    <m/>
    <m/>
    <m/>
    <m/>
    <m/>
    <n v="82679"/>
    <m/>
    <n v="13519"/>
    <n v="0.19547426257952574"/>
    <m/>
    <m/>
    <x v="5"/>
    <s v="1株式"/>
    <s v="新興国"/>
    <s v="インド"/>
    <x v="4"/>
    <x v="3"/>
  </r>
  <r>
    <m/>
    <x v="0"/>
    <n v="178"/>
    <x v="1"/>
    <s v="01-SBI証券"/>
    <m/>
    <e v="#VALUE!"/>
    <s v="LUV サウスウエスト エアラインズ"/>
    <s v="現買  現売  定期  "/>
    <m/>
    <m/>
    <s v="LUV サウスウエスト エアラインズ"/>
    <s v="現買  現売  定期  "/>
    <m/>
    <m/>
    <m/>
    <m/>
    <m/>
    <m/>
    <m/>
    <m/>
    <m/>
    <m/>
    <m/>
    <m/>
    <m/>
    <m/>
    <m/>
    <e v="#VALUE!"/>
    <e v="#VALUE!"/>
    <s v="特定"/>
    <s v="LUV サウスウエスト エアラインズ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79"/>
    <x v="1"/>
    <s v="01-SBI証券"/>
    <m/>
    <s v="LUV"/>
    <n v="9"/>
    <n v="52.02"/>
    <n v="43.8"/>
    <n v="45368"/>
    <n v="9"/>
    <n v="52.02"/>
    <n v="43.8"/>
    <n v="-3979"/>
    <m/>
    <m/>
    <m/>
    <m/>
    <m/>
    <m/>
    <m/>
    <m/>
    <m/>
    <m/>
    <m/>
    <m/>
    <m/>
    <s v="LUV"/>
    <s v="サウスウエスト・エアライン"/>
    <s v="特定"/>
    <n v="9"/>
    <m/>
    <n v="52.02"/>
    <m/>
    <n v="43.8"/>
    <m/>
    <m/>
    <m/>
    <m/>
    <m/>
    <n v="45368"/>
    <m/>
    <n v="-3979"/>
    <n v="-8.0633067866334326E-2"/>
    <m/>
    <m/>
    <x v="5"/>
    <s v="1株式"/>
    <s v="観光"/>
    <s v="航空・米国"/>
    <x v="4"/>
    <x v="3"/>
  </r>
  <r>
    <m/>
    <x v="0"/>
    <n v="180"/>
    <x v="1"/>
    <s v="01-SBI証券"/>
    <m/>
    <e v="#VALUE!"/>
    <s v="NCLH ノルウェージャン クルーズ ライン"/>
    <s v="現買  現売  定期  "/>
    <m/>
    <m/>
    <s v="NCLH ノルウェージャン クルーズ ライン"/>
    <s v="現買  現売  定期  "/>
    <m/>
    <m/>
    <m/>
    <m/>
    <m/>
    <m/>
    <m/>
    <m/>
    <m/>
    <m/>
    <m/>
    <m/>
    <m/>
    <m/>
    <m/>
    <e v="#VALUE!"/>
    <e v="#VALUE!"/>
    <s v="特定"/>
    <s v="NCLH ノルウェージャン クルーズ ライン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81"/>
    <x v="1"/>
    <s v="01-SBI証券"/>
    <m/>
    <s v="NCLH"/>
    <n v="19"/>
    <n v="25.06"/>
    <n v="19.489999999999998"/>
    <n v="42618"/>
    <n v="19"/>
    <n v="25.06"/>
    <n v="19.489999999999998"/>
    <n v="-7561"/>
    <m/>
    <m/>
    <m/>
    <m/>
    <m/>
    <m/>
    <m/>
    <m/>
    <m/>
    <m/>
    <m/>
    <m/>
    <m/>
    <s v="NCLH"/>
    <s v="ノルウェージャン・クルーズ・ライン"/>
    <s v="特定"/>
    <n v="19"/>
    <m/>
    <n v="25.06"/>
    <m/>
    <n v="19.489999999999998"/>
    <m/>
    <m/>
    <m/>
    <m/>
    <m/>
    <n v="42618"/>
    <m/>
    <n v="-7561"/>
    <n v="-0.15068056358237511"/>
    <m/>
    <m/>
    <x v="5"/>
    <s v="1株式"/>
    <s v="観光"/>
    <s v="船・米国"/>
    <x v="4"/>
    <x v="3"/>
  </r>
  <r>
    <m/>
    <x v="0"/>
    <n v="182"/>
    <x v="1"/>
    <s v="01-SBI証券"/>
    <m/>
    <e v="#VALUE!"/>
    <s v="QQQ インベスコ QQQ トラスト シリーズ1 ET"/>
    <s v="現買  現売  定期  "/>
    <m/>
    <m/>
    <s v="QQQ インベスコ QQQ トラスト シリーズ1 ET"/>
    <s v="現買  現売  定期  "/>
    <m/>
    <m/>
    <m/>
    <m/>
    <m/>
    <m/>
    <m/>
    <m/>
    <m/>
    <m/>
    <m/>
    <m/>
    <m/>
    <m/>
    <m/>
    <e v="#VALUE!"/>
    <e v="#VALUE!"/>
    <s v="特定"/>
    <s v="QQQ インベスコ QQQ トラスト シリーズ1 ET"/>
    <m/>
    <s v="現買  現売  定期 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83"/>
    <x v="1"/>
    <s v="01-SBI証券"/>
    <m/>
    <s v="QQQ"/>
    <n v="2"/>
    <n v="313.27999999999997"/>
    <n v="346.8"/>
    <n v="79826"/>
    <n v="2"/>
    <n v="313.27999999999997"/>
    <n v="346.8"/>
    <n v="11688"/>
    <m/>
    <m/>
    <m/>
    <m/>
    <m/>
    <m/>
    <m/>
    <m/>
    <m/>
    <m/>
    <m/>
    <m/>
    <m/>
    <s v="QQQ"/>
    <s v="インベスコ QQQ トラスト シリーズ"/>
    <s v="特定"/>
    <n v="2"/>
    <m/>
    <n v="313.27999999999997"/>
    <m/>
    <n v="346.8"/>
    <m/>
    <m/>
    <m/>
    <m/>
    <m/>
    <n v="79826"/>
    <m/>
    <n v="11688"/>
    <n v="0.17153423933781445"/>
    <m/>
    <m/>
    <x v="5"/>
    <s v="1株式"/>
    <s v="指数"/>
    <s v="ナスダック指数"/>
    <x v="4"/>
    <x v="3"/>
  </r>
  <r>
    <m/>
    <x v="0"/>
    <n v="184"/>
    <x v="1"/>
    <s v="01-SBI証券"/>
    <m/>
    <e v="#REF!"/>
    <m/>
    <m/>
    <m/>
    <m/>
    <m/>
    <m/>
    <m/>
    <m/>
    <m/>
    <m/>
    <m/>
    <m/>
    <m/>
    <m/>
    <m/>
    <m/>
    <m/>
    <m/>
    <m/>
    <m/>
    <m/>
    <e v="#REF!"/>
    <e v="#REF!"/>
    <s v="特定"/>
    <n v="0"/>
    <m/>
    <n v="0"/>
    <m/>
    <n v="0"/>
    <m/>
    <m/>
    <m/>
    <m/>
    <m/>
    <n v="0"/>
    <m/>
    <n v="0"/>
    <e v="#DIV/0!"/>
    <m/>
    <m/>
    <x v="6"/>
    <e v="#REF!"/>
    <e v="#REF!"/>
    <e v="#REF!"/>
    <x v="6"/>
    <x v="5"/>
  </r>
  <r>
    <m/>
    <x v="0"/>
    <n v="18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8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8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8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89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0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1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2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3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199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0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1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2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3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6"/>
    <x v="1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7"/>
    <x v="1"/>
    <s v="01-SBI証券"/>
    <s v="●ここにコピペ→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8"/>
    <x v="1"/>
    <s v="01-SBI証券"/>
    <s v="（NISA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09"/>
    <x v="1"/>
    <s v="01-SBI証券"/>
    <s v="（海外株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10"/>
    <x v="1"/>
    <s v="01-SBI証券"/>
    <s v="（円換算分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11"/>
    <x v="1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12"/>
    <x v="1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13"/>
    <x v="2"/>
    <s v="20-楽天銀行"/>
    <s v="00-楽天銀行用"/>
    <s v="現預金"/>
    <s v="ここから1"/>
    <s v="ここから2"/>
    <s v="ここから3"/>
    <s v="ここから4"/>
    <s v="ここから5"/>
    <s v="ここから6"/>
    <s v="ここから7"/>
    <s v="ここから8"/>
    <s v="ここから9"/>
    <s v="ここから10"/>
    <s v="ここから11"/>
    <s v="ここから12"/>
    <s v="ここから13"/>
    <s v="ここから14"/>
    <s v="ここから15"/>
    <s v="ここから16"/>
    <s v="ここから17"/>
    <s v="ここから18"/>
    <m/>
    <m/>
    <s v="00-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214"/>
    <x v="2"/>
    <s v="20-楽天銀行"/>
    <s v="●ここにコピペ→"/>
    <s v="現預金"/>
    <s v="楽天銀行普通預金残高"/>
    <n v="100000"/>
    <s v="円"/>
    <m/>
    <m/>
    <m/>
    <m/>
    <m/>
    <m/>
    <m/>
    <m/>
    <m/>
    <m/>
    <m/>
    <m/>
    <m/>
    <m/>
    <m/>
    <m/>
    <m/>
    <m/>
    <s v="楽天銀行・普通口座"/>
    <s v="楽天銀行・普通口座"/>
    <s v="現金"/>
    <m/>
    <m/>
    <m/>
    <m/>
    <m/>
    <m/>
    <m/>
    <m/>
    <m/>
    <m/>
    <n v="100000"/>
    <m/>
    <m/>
    <n v="0"/>
    <m/>
    <m/>
    <x v="1"/>
    <s v="2現金"/>
    <s v="現預金"/>
    <s v="現預金"/>
    <x v="1"/>
    <x v="1"/>
  </r>
  <r>
    <m/>
    <x v="0"/>
    <n v="215"/>
    <x v="2"/>
    <s v="20-楽天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m/>
    <m/>
    <m/>
    <e v="#DIV/0!"/>
    <m/>
    <m/>
    <x v="2"/>
    <e v="#N/A"/>
    <e v="#N/A"/>
    <e v="#N/A"/>
    <x v="3"/>
    <x v="2"/>
  </r>
  <r>
    <m/>
    <x v="0"/>
    <n v="216"/>
    <x v="2"/>
    <s v="01-SBI証券"/>
    <s v="●ここにコピペ→"/>
    <e v="#REF!"/>
    <s v="三菱ＵＦＪ国際－ｅＭＡＸＩＳ　Ｓｌｉｍ　全世界株式（オール・カントリー） メールアラート画面へ"/>
    <s v="買付 売却 "/>
    <m/>
    <m/>
    <s v="三菱ＵＦＪ国際－ｅＭＡＸＩＳ　Ｓｌｉｍ　全世界株式（オール・カントリー） メールアラート画面へ"/>
    <s v="買付 売却 "/>
    <m/>
    <m/>
    <s v="NISA"/>
    <m/>
    <m/>
    <m/>
    <m/>
    <m/>
    <m/>
    <m/>
    <m/>
    <m/>
    <m/>
    <m/>
    <m/>
    <e v="#REF!"/>
    <e v="#REF!"/>
    <s v="NISA"/>
    <s v="三菱ＵＦＪ国際－ｅＭＡＸＩＳ　Ｓｌｉｍ　全世界株式（オール・カントリー） メールアラート画面へ"/>
    <m/>
    <s v="買付 売却 "/>
    <m/>
    <n v="0"/>
    <m/>
    <m/>
    <m/>
    <m/>
    <m/>
    <n v="0"/>
    <m/>
    <n v="0"/>
    <e v="#DIV/0!"/>
    <m/>
    <m/>
    <x v="6"/>
    <e v="#REF!"/>
    <e v="#REF!"/>
    <e v="#REF!"/>
    <x v="6"/>
    <x v="5"/>
  </r>
  <r>
    <m/>
    <x v="0"/>
    <n v="217"/>
    <x v="2"/>
    <s v="01-SBI証券"/>
    <m/>
    <s v="三菱ＵＦＪ国際－ｅＭＡＸＩＳ　Ｓｌｉｍ　全世界株式（オール・カントリー）"/>
    <n v="461437"/>
    <n v="15171"/>
    <n v="17117"/>
    <n v="789841"/>
    <n v="461437"/>
    <n v="15171"/>
    <n v="17117"/>
    <n v="89795"/>
    <s v="NISA"/>
    <m/>
    <m/>
    <m/>
    <m/>
    <m/>
    <m/>
    <m/>
    <m/>
    <m/>
    <m/>
    <m/>
    <m/>
    <s v="三菱ＵＦＪ国際－ｅＭＡＸＩＳ　Ｓｌｉｍ　全世界株式（オール・カントリー）"/>
    <s v="三菱ＵＦＪ国際－ｅＭＡＸＩＳ　Ｓｌｉｍ　全世界株式（オール・カントリー）"/>
    <s v="NISA"/>
    <n v="461437"/>
    <m/>
    <n v="15171"/>
    <m/>
    <n v="17117"/>
    <m/>
    <m/>
    <m/>
    <m/>
    <m/>
    <n v="789841"/>
    <m/>
    <n v="89795"/>
    <n v="0.12827014224779515"/>
    <m/>
    <m/>
    <x v="5"/>
    <s v="1投信"/>
    <s v="指数"/>
    <s v="全世界指数"/>
    <x v="1"/>
    <x v="3"/>
  </r>
  <r>
    <m/>
    <x v="0"/>
    <n v="218"/>
    <x v="2"/>
    <s v="01-SBI証券"/>
    <m/>
    <e v="#VALUE!"/>
    <s v="ＳＢＩ－ＳＢＩ・Ｖ・Ｓ＆Ｐ５００インデックス・ファンド メールアラート画面へ"/>
    <s v="買付 売却 "/>
    <m/>
    <m/>
    <s v="ＳＢＩ－ＳＢＩ・Ｖ・Ｓ＆Ｐ５００インデックス・ファンド メールアラート画面へ"/>
    <s v="買付 売却 "/>
    <m/>
    <m/>
    <s v="NISA"/>
    <m/>
    <m/>
    <m/>
    <m/>
    <m/>
    <m/>
    <m/>
    <m/>
    <m/>
    <m/>
    <m/>
    <m/>
    <e v="#VALUE!"/>
    <e v="#VALUE!"/>
    <s v="NISA"/>
    <s v="ＳＢＩ－ＳＢＩ・Ｖ・Ｓ＆Ｐ５００インデックス・ファンド メールアラート画面へ"/>
    <m/>
    <s v="買付 売却 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19"/>
    <x v="2"/>
    <s v="01-SBI証券"/>
    <m/>
    <s v="ＳＢＩ－ＳＢＩ・Ｖ・Ｓ＆Ｐ５００インデックス・ファンド"/>
    <n v="69109"/>
    <n v="14470"/>
    <n v="17780"/>
    <n v="122875"/>
    <n v="69109"/>
    <n v="14470"/>
    <n v="17780"/>
    <n v="22875"/>
    <s v="NISA"/>
    <m/>
    <m/>
    <m/>
    <m/>
    <m/>
    <m/>
    <m/>
    <m/>
    <m/>
    <m/>
    <m/>
    <m/>
    <s v="ＳＢＩ－ＳＢＩ・Ｖ・Ｓ＆Ｐ５００インデックス・ファンド"/>
    <s v="ＳＢＩ－ＳＢＩ・Ｖ・Ｓ＆Ｐ５００インデックス・ファンド"/>
    <s v="NISA"/>
    <n v="69109"/>
    <m/>
    <n v="14470"/>
    <m/>
    <n v="17780"/>
    <m/>
    <m/>
    <m/>
    <m/>
    <m/>
    <n v="122875"/>
    <m/>
    <n v="22875"/>
    <n v="0.22875000000000001"/>
    <m/>
    <m/>
    <x v="5"/>
    <s v="1投信"/>
    <s v="指数"/>
    <s v="SP500指数"/>
    <x v="1"/>
    <x v="3"/>
  </r>
  <r>
    <m/>
    <x v="0"/>
    <n v="220"/>
    <x v="2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3"/>
    <e v="#VALUE!"/>
    <e v="#VALUE!"/>
    <e v="#VALUE!"/>
    <x v="5"/>
    <x v="4"/>
  </r>
  <r>
    <m/>
    <x v="0"/>
    <n v="221"/>
    <x v="3"/>
    <m/>
    <s v="終わり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x v="7"/>
    <x v="6"/>
  </r>
  <r>
    <m/>
    <x v="1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x v="0"/>
    <x v="0"/>
  </r>
  <r>
    <m/>
    <x v="1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合計（円）"/>
    <m/>
    <s v="合計(円）"/>
    <s v="単純平均"/>
    <m/>
    <m/>
    <x v="0"/>
    <m/>
    <m/>
    <m/>
    <x v="0"/>
    <x v="0"/>
  </r>
  <r>
    <m/>
    <x v="1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2"/>
    <s v="件"/>
    <n v="19568120"/>
    <s v="円"/>
    <n v="412337"/>
    <n v="2.1525457873478728E-2"/>
    <m/>
    <m/>
    <x v="0"/>
    <m/>
    <m/>
    <m/>
    <x v="0"/>
    <x v="0"/>
  </r>
  <r>
    <m/>
    <x v="1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51ABF5-8F2A-4BCD-A918-F7C78E699569}" name="ﾋﾟﾎﾞｯﾄﾃｰﾌﾞﾙ15" cacheId="0" applyNumberFormats="0" applyBorderFormats="0" applyFontFormats="0" applyPatternFormats="0" applyAlignmentFormats="0" applyWidthHeightFormats="1" dataCaption="値" updatedVersion="8" minRefreshableVersion="3" showCalcMbrs="0" useAutoFormatting="1" itemPrintTitles="1" createdVersion="3" indent="0" outline="1" outlineData="1" multipleFieldFilters="0" chartFormat="3">
  <location ref="E45:I54" firstHeaderRow="1" firstDataRow="2" firstDataCol="1" rowPageCount="2" colPageCount="1"/>
  <pivotFields count="55">
    <pivotField showAll="0" defaultSubtotal="0"/>
    <pivotField axis="axisPage" showAll="0" defaultSubtotal="0">
      <items count="3">
        <item x="0"/>
        <item x="1"/>
        <item m="1" x="2"/>
      </items>
    </pivotField>
    <pivotField showAll="0" defaultSubtota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 defaultSubtotal="0"/>
    <pivotField showAll="0" defaultSubtotal="0"/>
    <pivotField axis="axisRow" showAll="0">
      <items count="8">
        <item x="5"/>
        <item x="1"/>
        <item x="4"/>
        <item x="2"/>
        <item x="6"/>
        <item x="3"/>
        <item x="0"/>
        <item t="default"/>
      </items>
    </pivotField>
    <pivotField showAll="0"/>
    <pivotField showAll="0"/>
    <pivotField showAll="0"/>
    <pivotField axis="axisRow" showAll="0">
      <items count="9">
        <item x="1"/>
        <item x="4"/>
        <item h="1" x="3"/>
        <item h="1" x="6"/>
        <item h="1" x="5"/>
        <item h="1" x="0"/>
        <item h="1" x="2"/>
        <item h="1" x="7"/>
        <item t="default"/>
      </items>
    </pivotField>
    <pivotField showAll="0"/>
    <pivotField dragToRow="0" dragToCol="0" dragToPage="0" showAll="0" defaultSubtotal="0"/>
    <pivotField dataField="1" dragToRow="0" dragToCol="0" dragToPage="0" showAll="0" defaultSubtotal="0"/>
  </pivotFields>
  <rowFields count="2">
    <field x="51"/>
    <field x="47"/>
  </rowFields>
  <rowItems count="8">
    <i>
      <x/>
    </i>
    <i r="1">
      <x/>
    </i>
    <i r="1">
      <x v="1"/>
    </i>
    <i r="1">
      <x v="2"/>
    </i>
    <i>
      <x v="1"/>
    </i>
    <i r="1">
      <x/>
    </i>
    <i r="1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item="0" hier="-1"/>
  </pageFields>
  <dataFields count="4">
    <dataField name="合計 / 時価評価額[円]" fld="41" baseField="0" baseItem="0" numFmtId="180"/>
    <dataField name="時価・割合（％）" fld="41" showDataAs="percentOfTotal" baseField="0" baseItem="0" numFmtId="10"/>
    <dataField name="合計 / 評価損益[円]" fld="43" baseField="0" baseItem="0" numFmtId="177"/>
    <dataField name="評価・損益　（％）" fld="54" baseField="0" baseItem="0" numFmtId="179"/>
  </dataFields>
  <formats count="20"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outline="0" fieldPosition="0">
        <references count="1">
          <reference field="4294967294" count="1">
            <x v="1"/>
          </reference>
        </references>
      </pivotArea>
    </format>
    <format dxfId="15">
      <pivotArea outline="0" fieldPosition="0">
        <references count="1">
          <reference field="4294967294" count="1">
            <x v="3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51" type="button" dataOnly="0" labelOnly="1" outline="0" axis="axisRow" fieldPosition="0"/>
    </format>
    <format dxfId="8">
      <pivotArea dataOnly="0" labelOnly="1" fieldPosition="0">
        <references count="1">
          <reference field="51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47" count="3">
            <x v="0"/>
            <x v="1"/>
            <x v="2"/>
          </reference>
          <reference field="51" count="1" selected="0">
            <x v="0"/>
          </reference>
        </references>
      </pivotArea>
    </format>
    <format dxfId="5">
      <pivotArea dataOnly="0" labelOnly="1" fieldPosition="0">
        <references count="2">
          <reference field="47" count="2">
            <x v="0"/>
            <x v="1"/>
          </reference>
          <reference field="51" count="1" selected="0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51" count="1">
            <x v="1"/>
          </reference>
        </references>
      </pivotArea>
    </format>
    <format dxfId="2">
      <pivotArea dataOnly="0" labelOnly="1" fieldPosition="0">
        <references count="1">
          <reference field="51" count="1">
            <x v="1"/>
          </reference>
        </references>
      </pivotArea>
    </format>
    <format dxfId="1">
      <pivotArea dataOnly="0" labelOnly="1" fieldPosition="0">
        <references count="1">
          <reference field="51" count="1">
            <x v="0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51" count="1">
            <x v="0"/>
          </reference>
        </references>
      </pivotArea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9F17AB-8230-4EEE-B7FA-082222207D81}" name="ピボットテーブル1" cacheId="0" dataOnRows="1" applyNumberFormats="0" applyBorderFormats="0" applyFontFormats="0" applyPatternFormats="0" applyAlignmentFormats="0" applyWidthHeightFormats="1" dataCaption="値" updatedVersion="8" minRefreshableVersion="3" showCalcMbrs="0" useAutoFormatting="1" itemPrintTitles="1" createdVersion="3" indent="0" outline="1" outlineData="1" multipleFieldFilters="0" chartFormat="3" colHeaderCaption="為替リスク">
  <location ref="E120:H122" firstHeaderRow="1" firstDataRow="2" firstDataCol="1" rowPageCount="2" colPageCount="1"/>
  <pivotFields count="55">
    <pivotField showAll="0" defaultSubtotal="0"/>
    <pivotField axis="axisPage" showAll="0" defaultSubtotal="0">
      <items count="3">
        <item m="1" x="2"/>
        <item x="1"/>
        <item x="0"/>
      </items>
    </pivotField>
    <pivotField showAll="0" defaultSubtotal="0"/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>
      <items count="9">
        <item x="1"/>
        <item x="4"/>
        <item h="1" x="3"/>
        <item h="1" x="6"/>
        <item h="1" x="5"/>
        <item h="1" x="0"/>
        <item h="1" x="2"/>
        <item h="1" x="7"/>
        <item t="default"/>
      </items>
    </pivotField>
    <pivotField axis="axisCol" showAll="0">
      <items count="9">
        <item h="1" m="1" x="7"/>
        <item x="1"/>
        <item x="3"/>
        <item h="1" x="6"/>
        <item h="1" x="2"/>
        <item h="1" x="5"/>
        <item h="1" x="4"/>
        <item h="1" x="0"/>
        <item t="default"/>
      </items>
    </pivotField>
    <pivotField dragToRow="0" dragToCol="0" dragToPage="0" showAll="0" defaultSubtotal="0"/>
    <pivotField dragToRow="0" dragToCol="0" dragToPage="0" showAll="0" defaultSubtotal="0"/>
  </pivotFields>
  <rowItems count="1">
    <i/>
  </rowItems>
  <colFields count="1">
    <field x="52"/>
  </colFields>
  <colItems count="3">
    <i>
      <x v="1"/>
    </i>
    <i>
      <x v="2"/>
    </i>
    <i t="grand">
      <x/>
    </i>
  </colItems>
  <pageFields count="2">
    <pageField fld="3" hier="-1"/>
    <pageField fld="1" item="2" hier="-1"/>
  </pageFields>
  <dataFields count="1">
    <dataField name="合計 / 時価評価額[円]" fld="41" baseField="0" baseItem="0" numFmtId="180"/>
  </dataFields>
  <formats count="11"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outline="0" fieldPosition="0">
        <references count="1">
          <reference field="4294967294" count="1">
            <x v="0"/>
          </reference>
        </references>
      </pivotArea>
    </format>
    <format dxfId="28">
      <pivotArea outline="0" fieldPosition="0">
        <references count="1">
          <reference field="4294967294" count="1">
            <x v="0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offset="A1" fieldPosition="0"/>
    </format>
    <format dxfId="24">
      <pivotArea dataOnly="0" labelOnly="1" outline="0" axis="axisValues" fieldPosition="0"/>
    </format>
    <format dxfId="23">
      <pivotArea field="51" type="button" dataOnly="0" labelOnly="1" outline="0"/>
    </format>
    <format dxfId="22">
      <pivotArea type="topRight" dataOnly="0" labelOnly="1" outline="0" fieldPosition="0"/>
    </format>
    <format dxfId="21">
      <pivotArea type="origin" dataOnly="0" labelOnly="1" outline="0" offset="A2" fieldPosition="0"/>
    </format>
    <format dxfId="20">
      <pivotArea dataOnly="0" labelOnly="1" grandCol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3D01B7-F0E5-4C6F-BED3-C772EAB5248C}" name="ピボットテーブル2" cacheId="0" applyNumberFormats="0" applyBorderFormats="0" applyFontFormats="0" applyPatternFormats="0" applyAlignmentFormats="0" applyWidthHeightFormats="1" dataCaption="値" updatedVersion="8" minRefreshableVersion="3" showCalcMbrs="0" useAutoFormatting="1" itemPrintTitles="1" createdVersion="3" indent="0" outline="1" outlineData="1" multipleFieldFilters="0" chartFormat="3" rowHeaderCaption="為替リスク">
  <location ref="E82:I91" firstHeaderRow="1" firstDataRow="2" firstDataCol="1" rowPageCount="2" colPageCount="1"/>
  <pivotFields count="55">
    <pivotField showAll="0" defaultSubtotal="0"/>
    <pivotField axis="axisPage" showAll="0" defaultSubtotal="0">
      <items count="3">
        <item x="0"/>
        <item x="1"/>
        <item m="1" x="2"/>
      </items>
    </pivotField>
    <pivotField showAll="0" defaultSubtota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 defaultSubtotal="0"/>
    <pivotField showAll="0" defaultSubtotal="0"/>
    <pivotField axis="axisRow" showAll="0">
      <items count="8">
        <item x="5"/>
        <item x="1"/>
        <item x="4"/>
        <item x="2"/>
        <item x="6"/>
        <item x="3"/>
        <item x="0"/>
        <item t="default"/>
      </items>
    </pivotField>
    <pivotField showAll="0"/>
    <pivotField showAll="0"/>
    <pivotField showAll="0"/>
    <pivotField showAll="0">
      <items count="9">
        <item x="1"/>
        <item x="4"/>
        <item h="1" x="3"/>
        <item h="1" x="6"/>
        <item h="1" x="5"/>
        <item h="1" x="0"/>
        <item h="1" x="2"/>
        <item h="1" x="7"/>
        <item t="default"/>
      </items>
    </pivotField>
    <pivotField axis="axisRow" showAll="0" sortType="ascending">
      <items count="9">
        <item m="1" x="7"/>
        <item x="1"/>
        <item x="3"/>
        <item h="1" x="6"/>
        <item h="1" x="2"/>
        <item h="1" x="5"/>
        <item h="1" x="4"/>
        <item h="1" x="0"/>
        <item t="default"/>
      </items>
    </pivotField>
    <pivotField dragToRow="0" dragToCol="0" dragToPage="0" showAll="0" defaultSubtotal="0"/>
    <pivotField dataField="1" dragToRow="0" dragToCol="0" dragToPage="0" showAll="0" defaultSubtotal="0"/>
  </pivotFields>
  <rowFields count="2">
    <field x="52"/>
    <field x="47"/>
  </rowFields>
  <rowItems count="8">
    <i>
      <x v="1"/>
    </i>
    <i r="1">
      <x/>
    </i>
    <i r="1">
      <x v="1"/>
    </i>
    <i r="1">
      <x v="2"/>
    </i>
    <i>
      <x v="2"/>
    </i>
    <i r="1">
      <x/>
    </i>
    <i r="1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item="0" hier="-1"/>
  </pageFields>
  <dataFields count="4">
    <dataField name="合計 / 時価評価額[円]" fld="41" baseField="0" baseItem="0" numFmtId="180"/>
    <dataField name="時価・割合（％）" fld="41" showDataAs="percentOfTotal" baseField="0" baseItem="0" numFmtId="10"/>
    <dataField name="合計 / 評価損益[円]" fld="43" baseField="0" baseItem="0" numFmtId="177"/>
    <dataField name="評価・損益　（％）" fld="54" baseField="0" baseItem="0" numFmtId="179"/>
  </dataFields>
  <formats count="17">
    <format dxfId="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outline="0" fieldPosition="0">
        <references count="1">
          <reference field="4294967294" count="1">
            <x v="1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-2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51" type="button" dataOnly="0" labelOnly="1" outline="0"/>
    </format>
    <format dxfId="36">
      <pivotArea dataOnly="0" labelOnly="1" grandRow="1" outline="0" fieldPosition="0"/>
    </format>
    <format dxfId="3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1"/>
          </reference>
          <reference field="52" count="1">
            <x v="2"/>
          </reference>
        </references>
      </pivotArea>
    </format>
    <format dxfId="33">
      <pivotArea dataOnly="0" labelOnly="1" fieldPosition="0">
        <references count="1">
          <reference field="52" count="1">
            <x v="2"/>
          </reference>
        </references>
      </pivotArea>
    </format>
    <format dxfId="32">
      <pivotArea dataOnly="0" labelOnly="1" fieldPosition="0">
        <references count="1">
          <reference field="52" count="1">
            <x v="1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1"/>
          </reference>
          <reference field="52" count="1">
            <x v="1"/>
          </reference>
        </references>
      </pivotArea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C5E617-3A3F-4B7B-A946-7104DE07D0B3}" name="デモテーブル" displayName="デモテーブル" ref="A1:M164" totalsRowShown="0" headerRowDxfId="48">
  <autoFilter ref="A1:M164" xr:uid="{38288940-6D8F-42B1-85AD-D67751DB8F9F}"/>
  <tableColumns count="13">
    <tableColumn id="1" xr3:uid="{CEFE76CD-8560-4CB2-9013-7DDC83A0C4A7}" name="ｺｰﾄﾞ・ﾃｨｯｶｰ等"/>
    <tableColumn id="2" xr3:uid="{64BC784E-2EF6-482D-B0FE-46A25E1FC7E4}" name="銘柄"/>
    <tableColumn id="3" xr3:uid="{3A832CDB-D91D-405B-9EAB-41502747E397}" name="3区分・大"/>
    <tableColumn id="4" xr3:uid="{E93DB842-29F7-45DA-89E9-8B407181712F}" name="3区分・中"/>
    <tableColumn id="5" xr3:uid="{1530AE1A-27F4-45EB-B3C4-CE1229D552E2}" name="セクター・1"/>
    <tableColumn id="6" xr3:uid="{D4F6E46A-D0BF-4410-8317-49FBC11F354A}" name="セクター・2"/>
    <tableColumn id="7" xr3:uid="{4A51739B-D7E2-4376-A505-097BC30C5356}" name="通貨"/>
    <tableColumn id="8" xr3:uid="{52CEDB41-1C2D-4452-A5EB-C7318423BEF3}" name="対象国など"/>
    <tableColumn id="9" xr3:uid="{8C0697DF-B7E3-4D5F-B316-00A2AF0E877E}" name="高配当"/>
    <tableColumn id="10" xr3:uid="{0739B4F9-5370-40B5-B457-8EBB7BEE3B6D}" name="口座区分"/>
    <tableColumn id="11" xr3:uid="{9A4B1050-9C4E-4584-A822-784A18E02E08}" name="個別・ETF・投信・ほか"/>
    <tableColumn id="12" xr3:uid="{337418C0-5D75-4E97-BD17-64E097406599}" name="為替リスク"/>
    <tableColumn id="13" xr3:uid="{AEC23033-99F6-4818-9B00-766138B88524}" name="番号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621A-777D-4240-8EA1-E39E91FE6741}">
  <dimension ref="A1:M164"/>
  <sheetViews>
    <sheetView zoomScale="50" zoomScaleNormal="50" workbookViewId="0">
      <selection activeCell="L109" sqref="L109"/>
    </sheetView>
  </sheetViews>
  <sheetFormatPr defaultRowHeight="18.75" x14ac:dyDescent="0.4"/>
  <cols>
    <col min="1" max="1" width="22.375" customWidth="1"/>
    <col min="2" max="2" width="51" customWidth="1"/>
    <col min="3" max="4" width="11" customWidth="1"/>
    <col min="5" max="6" width="11.875" customWidth="1"/>
    <col min="8" max="8" width="12.25" customWidth="1"/>
    <col min="10" max="10" width="10.75" customWidth="1"/>
    <col min="11" max="11" width="21.625" customWidth="1"/>
    <col min="12" max="12" width="13.625" customWidth="1"/>
  </cols>
  <sheetData>
    <row r="1" spans="1:13" x14ac:dyDescent="0.4">
      <c r="A1" s="144" t="s">
        <v>413</v>
      </c>
      <c r="B1" s="2" t="s">
        <v>301</v>
      </c>
      <c r="C1" s="2" t="s">
        <v>300</v>
      </c>
      <c r="D1" s="2" t="s">
        <v>299</v>
      </c>
      <c r="E1" s="2" t="s">
        <v>414</v>
      </c>
      <c r="F1" s="2" t="s">
        <v>415</v>
      </c>
      <c r="G1" s="2" t="s">
        <v>296</v>
      </c>
      <c r="H1" s="2" t="s">
        <v>295</v>
      </c>
      <c r="I1" s="2" t="s">
        <v>94</v>
      </c>
      <c r="J1" s="2" t="s">
        <v>294</v>
      </c>
      <c r="K1" s="2" t="s">
        <v>293</v>
      </c>
      <c r="L1" s="2" t="s">
        <v>558</v>
      </c>
      <c r="M1" s="2" t="s">
        <v>292</v>
      </c>
    </row>
    <row r="2" spans="1:13" x14ac:dyDescent="0.4">
      <c r="A2" t="s">
        <v>416</v>
      </c>
      <c r="B2" t="s">
        <v>417</v>
      </c>
      <c r="C2" t="s">
        <v>65</v>
      </c>
      <c r="D2" t="s">
        <v>96</v>
      </c>
      <c r="E2" t="s">
        <v>110</v>
      </c>
      <c r="F2" t="s">
        <v>209</v>
      </c>
      <c r="G2" t="s">
        <v>70</v>
      </c>
      <c r="H2" t="s">
        <v>172</v>
      </c>
      <c r="I2" t="s">
        <v>94</v>
      </c>
      <c r="J2" t="s">
        <v>44</v>
      </c>
      <c r="K2" t="s">
        <v>93</v>
      </c>
      <c r="L2" t="s">
        <v>560</v>
      </c>
      <c r="M2">
        <v>1</v>
      </c>
    </row>
    <row r="3" spans="1:13" x14ac:dyDescent="0.4">
      <c r="A3" t="s">
        <v>418</v>
      </c>
      <c r="B3" t="s">
        <v>419</v>
      </c>
      <c r="C3" t="s">
        <v>65</v>
      </c>
      <c r="D3" t="s">
        <v>96</v>
      </c>
      <c r="E3" t="s">
        <v>63</v>
      </c>
      <c r="F3" t="s">
        <v>291</v>
      </c>
      <c r="G3" t="s">
        <v>70</v>
      </c>
      <c r="H3" t="s">
        <v>172</v>
      </c>
      <c r="J3" t="s">
        <v>44</v>
      </c>
      <c r="K3" t="s">
        <v>61</v>
      </c>
      <c r="L3" t="s">
        <v>560</v>
      </c>
      <c r="M3">
        <v>2</v>
      </c>
    </row>
    <row r="4" spans="1:13" x14ac:dyDescent="0.4">
      <c r="A4" t="s">
        <v>420</v>
      </c>
      <c r="B4" t="s">
        <v>290</v>
      </c>
      <c r="C4" t="s">
        <v>65</v>
      </c>
      <c r="D4" t="s">
        <v>96</v>
      </c>
      <c r="E4" t="s">
        <v>63</v>
      </c>
      <c r="F4" t="s">
        <v>289</v>
      </c>
      <c r="G4" t="s">
        <v>46</v>
      </c>
      <c r="H4" t="s">
        <v>199</v>
      </c>
      <c r="J4" t="s">
        <v>44</v>
      </c>
      <c r="K4" t="s">
        <v>61</v>
      </c>
      <c r="L4" t="s">
        <v>563</v>
      </c>
      <c r="M4">
        <v>3</v>
      </c>
    </row>
    <row r="5" spans="1:13" x14ac:dyDescent="0.4">
      <c r="A5" t="s">
        <v>421</v>
      </c>
      <c r="B5" t="s">
        <v>422</v>
      </c>
      <c r="C5" t="s">
        <v>65</v>
      </c>
      <c r="D5" t="s">
        <v>96</v>
      </c>
      <c r="E5" t="s">
        <v>63</v>
      </c>
      <c r="F5" t="s">
        <v>288</v>
      </c>
      <c r="G5" t="s">
        <v>46</v>
      </c>
      <c r="H5" t="s">
        <v>199</v>
      </c>
      <c r="J5" t="s">
        <v>44</v>
      </c>
      <c r="K5" t="s">
        <v>61</v>
      </c>
      <c r="L5" t="s">
        <v>563</v>
      </c>
      <c r="M5">
        <v>4</v>
      </c>
    </row>
    <row r="6" spans="1:13" x14ac:dyDescent="0.4">
      <c r="A6" t="s">
        <v>423</v>
      </c>
      <c r="B6" t="s">
        <v>287</v>
      </c>
      <c r="C6" t="s">
        <v>65</v>
      </c>
      <c r="D6" t="s">
        <v>96</v>
      </c>
      <c r="E6" t="s">
        <v>153</v>
      </c>
      <c r="F6" t="s">
        <v>424</v>
      </c>
      <c r="G6" t="s">
        <v>46</v>
      </c>
      <c r="H6" t="s">
        <v>199</v>
      </c>
      <c r="I6" t="s">
        <v>94</v>
      </c>
      <c r="J6" t="s">
        <v>44</v>
      </c>
      <c r="K6" t="s">
        <v>61</v>
      </c>
      <c r="L6" t="s">
        <v>563</v>
      </c>
      <c r="M6">
        <v>5</v>
      </c>
    </row>
    <row r="7" spans="1:13" x14ac:dyDescent="0.4">
      <c r="A7" t="s">
        <v>425</v>
      </c>
      <c r="B7" t="s">
        <v>286</v>
      </c>
      <c r="C7" t="s">
        <v>65</v>
      </c>
      <c r="D7" t="s">
        <v>96</v>
      </c>
      <c r="E7" t="s">
        <v>153</v>
      </c>
      <c r="F7" t="s">
        <v>424</v>
      </c>
      <c r="G7" t="s">
        <v>46</v>
      </c>
      <c r="H7" t="s">
        <v>199</v>
      </c>
      <c r="I7" t="s">
        <v>94</v>
      </c>
      <c r="J7" t="s">
        <v>44</v>
      </c>
      <c r="K7" t="s">
        <v>61</v>
      </c>
      <c r="L7" t="s">
        <v>563</v>
      </c>
      <c r="M7">
        <v>6</v>
      </c>
    </row>
    <row r="8" spans="1:13" x14ac:dyDescent="0.4">
      <c r="A8" t="s">
        <v>426</v>
      </c>
      <c r="B8" t="s">
        <v>285</v>
      </c>
      <c r="C8" t="s">
        <v>65</v>
      </c>
      <c r="D8" t="s">
        <v>96</v>
      </c>
      <c r="E8" t="s">
        <v>153</v>
      </c>
      <c r="F8" t="s">
        <v>424</v>
      </c>
      <c r="G8" t="s">
        <v>46</v>
      </c>
      <c r="H8" t="s">
        <v>199</v>
      </c>
      <c r="I8" t="s">
        <v>94</v>
      </c>
      <c r="J8" t="s">
        <v>44</v>
      </c>
      <c r="K8" t="s">
        <v>61</v>
      </c>
      <c r="L8" t="s">
        <v>563</v>
      </c>
      <c r="M8">
        <v>7</v>
      </c>
    </row>
    <row r="9" spans="1:13" x14ac:dyDescent="0.4">
      <c r="A9" t="s">
        <v>427</v>
      </c>
      <c r="B9" t="s">
        <v>284</v>
      </c>
      <c r="C9" t="s">
        <v>65</v>
      </c>
      <c r="D9" t="s">
        <v>96</v>
      </c>
      <c r="E9" t="s">
        <v>153</v>
      </c>
      <c r="F9" t="s">
        <v>424</v>
      </c>
      <c r="G9" t="s">
        <v>46</v>
      </c>
      <c r="H9" t="s">
        <v>199</v>
      </c>
      <c r="I9" t="s">
        <v>94</v>
      </c>
      <c r="J9" t="s">
        <v>44</v>
      </c>
      <c r="K9" t="s">
        <v>61</v>
      </c>
      <c r="L9" t="s">
        <v>563</v>
      </c>
      <c r="M9">
        <v>8</v>
      </c>
    </row>
    <row r="10" spans="1:13" x14ac:dyDescent="0.4">
      <c r="A10" t="s">
        <v>428</v>
      </c>
      <c r="B10" t="s">
        <v>16</v>
      </c>
      <c r="C10" t="s">
        <v>92</v>
      </c>
      <c r="D10" t="s">
        <v>131</v>
      </c>
      <c r="E10" t="s">
        <v>429</v>
      </c>
      <c r="F10" t="s">
        <v>283</v>
      </c>
      <c r="G10" t="s">
        <v>46</v>
      </c>
      <c r="H10" t="s">
        <v>45</v>
      </c>
      <c r="J10" t="s">
        <v>44</v>
      </c>
      <c r="K10" t="s">
        <v>43</v>
      </c>
      <c r="L10" t="s">
        <v>563</v>
      </c>
      <c r="M10">
        <v>9</v>
      </c>
    </row>
    <row r="11" spans="1:13" x14ac:dyDescent="0.4">
      <c r="A11" t="s">
        <v>430</v>
      </c>
      <c r="B11" t="s">
        <v>18</v>
      </c>
      <c r="C11" t="s">
        <v>92</v>
      </c>
      <c r="D11" t="s">
        <v>131</v>
      </c>
      <c r="E11" t="s">
        <v>431</v>
      </c>
      <c r="F11" t="s">
        <v>282</v>
      </c>
      <c r="G11" t="s">
        <v>46</v>
      </c>
      <c r="H11" t="s">
        <v>45</v>
      </c>
      <c r="J11" t="s">
        <v>44</v>
      </c>
      <c r="K11" t="s">
        <v>43</v>
      </c>
      <c r="L11" t="s">
        <v>563</v>
      </c>
      <c r="M11">
        <v>10</v>
      </c>
    </row>
    <row r="12" spans="1:13" x14ac:dyDescent="0.4">
      <c r="A12" t="s">
        <v>432</v>
      </c>
      <c r="B12" t="s">
        <v>281</v>
      </c>
      <c r="C12" t="s">
        <v>92</v>
      </c>
      <c r="D12" t="s">
        <v>131</v>
      </c>
      <c r="E12" t="s">
        <v>433</v>
      </c>
      <c r="F12" t="s">
        <v>280</v>
      </c>
      <c r="G12" t="s">
        <v>46</v>
      </c>
      <c r="H12" t="s">
        <v>45</v>
      </c>
      <c r="J12" t="s">
        <v>44</v>
      </c>
      <c r="K12" t="s">
        <v>43</v>
      </c>
      <c r="L12" t="s">
        <v>563</v>
      </c>
      <c r="M12">
        <v>11</v>
      </c>
    </row>
    <row r="13" spans="1:13" x14ac:dyDescent="0.4">
      <c r="A13" t="s">
        <v>434</v>
      </c>
      <c r="B13" t="s">
        <v>279</v>
      </c>
      <c r="C13" t="s">
        <v>65</v>
      </c>
      <c r="D13" t="s">
        <v>96</v>
      </c>
      <c r="E13" t="s">
        <v>435</v>
      </c>
      <c r="F13" t="s">
        <v>278</v>
      </c>
      <c r="G13" t="s">
        <v>46</v>
      </c>
      <c r="H13" t="s">
        <v>199</v>
      </c>
      <c r="I13" t="s">
        <v>94</v>
      </c>
      <c r="J13" t="s">
        <v>44</v>
      </c>
      <c r="K13" t="s">
        <v>93</v>
      </c>
      <c r="L13" t="s">
        <v>563</v>
      </c>
      <c r="M13">
        <v>12</v>
      </c>
    </row>
    <row r="14" spans="1:13" x14ac:dyDescent="0.4">
      <c r="A14" t="s">
        <v>436</v>
      </c>
      <c r="B14" t="s">
        <v>19</v>
      </c>
      <c r="C14" t="s">
        <v>65</v>
      </c>
      <c r="D14" t="s">
        <v>96</v>
      </c>
      <c r="E14" t="s">
        <v>102</v>
      </c>
      <c r="F14" t="s">
        <v>101</v>
      </c>
      <c r="G14" t="s">
        <v>46</v>
      </c>
      <c r="H14" t="s">
        <v>199</v>
      </c>
      <c r="I14" t="s">
        <v>94</v>
      </c>
      <c r="J14" t="s">
        <v>44</v>
      </c>
      <c r="K14" t="s">
        <v>61</v>
      </c>
      <c r="L14" t="s">
        <v>563</v>
      </c>
      <c r="M14">
        <v>13</v>
      </c>
    </row>
    <row r="15" spans="1:13" x14ac:dyDescent="0.4">
      <c r="A15" t="s">
        <v>437</v>
      </c>
      <c r="B15" t="s">
        <v>277</v>
      </c>
      <c r="C15" t="s">
        <v>65</v>
      </c>
      <c r="D15" t="s">
        <v>96</v>
      </c>
      <c r="E15" t="s">
        <v>63</v>
      </c>
      <c r="F15" t="s">
        <v>118</v>
      </c>
      <c r="G15" t="s">
        <v>46</v>
      </c>
      <c r="H15" t="s">
        <v>77</v>
      </c>
      <c r="J15" t="s">
        <v>44</v>
      </c>
      <c r="K15" t="s">
        <v>61</v>
      </c>
      <c r="L15" t="s">
        <v>561</v>
      </c>
      <c r="M15">
        <v>14</v>
      </c>
    </row>
    <row r="16" spans="1:13" x14ac:dyDescent="0.4">
      <c r="A16" t="s">
        <v>438</v>
      </c>
      <c r="B16" t="s">
        <v>276</v>
      </c>
      <c r="C16" t="s">
        <v>49</v>
      </c>
      <c r="D16" t="s">
        <v>123</v>
      </c>
      <c r="E16" t="s">
        <v>122</v>
      </c>
      <c r="F16" t="s">
        <v>121</v>
      </c>
      <c r="G16" t="s">
        <v>46</v>
      </c>
      <c r="H16" t="s">
        <v>77</v>
      </c>
      <c r="J16" t="s">
        <v>44</v>
      </c>
      <c r="K16" t="s">
        <v>43</v>
      </c>
      <c r="L16" t="s">
        <v>560</v>
      </c>
      <c r="M16">
        <v>15</v>
      </c>
    </row>
    <row r="17" spans="1:13" x14ac:dyDescent="0.4">
      <c r="A17" t="s">
        <v>439</v>
      </c>
      <c r="B17" t="s">
        <v>20</v>
      </c>
      <c r="C17" t="s">
        <v>65</v>
      </c>
      <c r="D17" t="s">
        <v>96</v>
      </c>
      <c r="E17" t="s">
        <v>153</v>
      </c>
      <c r="F17" t="s">
        <v>275</v>
      </c>
      <c r="G17" t="s">
        <v>46</v>
      </c>
      <c r="H17" t="s">
        <v>77</v>
      </c>
      <c r="I17" t="s">
        <v>94</v>
      </c>
      <c r="J17" t="s">
        <v>44</v>
      </c>
      <c r="K17" t="s">
        <v>61</v>
      </c>
      <c r="L17" t="s">
        <v>561</v>
      </c>
      <c r="M17">
        <v>16</v>
      </c>
    </row>
    <row r="18" spans="1:13" x14ac:dyDescent="0.4">
      <c r="A18" t="s">
        <v>440</v>
      </c>
      <c r="B18" t="s">
        <v>274</v>
      </c>
      <c r="C18" t="s">
        <v>65</v>
      </c>
      <c r="D18" t="s">
        <v>96</v>
      </c>
      <c r="E18" t="s">
        <v>116</v>
      </c>
      <c r="F18" t="s">
        <v>441</v>
      </c>
      <c r="G18" t="s">
        <v>46</v>
      </c>
      <c r="H18" t="s">
        <v>442</v>
      </c>
      <c r="J18" t="s">
        <v>44</v>
      </c>
      <c r="K18" t="s">
        <v>61</v>
      </c>
      <c r="L18" t="s">
        <v>561</v>
      </c>
      <c r="M18">
        <v>17</v>
      </c>
    </row>
    <row r="19" spans="1:13" x14ac:dyDescent="0.4">
      <c r="A19" t="s">
        <v>443</v>
      </c>
      <c r="B19" t="s">
        <v>273</v>
      </c>
      <c r="C19" t="s">
        <v>92</v>
      </c>
      <c r="D19" t="s">
        <v>444</v>
      </c>
      <c r="E19" t="s">
        <v>445</v>
      </c>
      <c r="F19" t="s">
        <v>446</v>
      </c>
      <c r="G19" t="s">
        <v>46</v>
      </c>
      <c r="H19" t="s">
        <v>45</v>
      </c>
      <c r="J19" t="s">
        <v>44</v>
      </c>
      <c r="K19" t="s">
        <v>61</v>
      </c>
      <c r="L19" t="s">
        <v>563</v>
      </c>
      <c r="M19">
        <v>18</v>
      </c>
    </row>
    <row r="20" spans="1:13" x14ac:dyDescent="0.4">
      <c r="A20" t="s">
        <v>447</v>
      </c>
      <c r="B20" t="s">
        <v>272</v>
      </c>
      <c r="C20" t="s">
        <v>65</v>
      </c>
      <c r="D20" t="s">
        <v>96</v>
      </c>
      <c r="E20" t="s">
        <v>448</v>
      </c>
      <c r="F20" t="s">
        <v>448</v>
      </c>
      <c r="G20" t="s">
        <v>46</v>
      </c>
      <c r="H20" t="s">
        <v>199</v>
      </c>
      <c r="I20" t="s">
        <v>94</v>
      </c>
      <c r="J20" t="s">
        <v>44</v>
      </c>
      <c r="K20" t="s">
        <v>93</v>
      </c>
      <c r="L20" t="s">
        <v>563</v>
      </c>
      <c r="M20">
        <v>19</v>
      </c>
    </row>
    <row r="21" spans="1:13" x14ac:dyDescent="0.4">
      <c r="A21" t="s">
        <v>449</v>
      </c>
      <c r="B21" t="s">
        <v>271</v>
      </c>
      <c r="C21" t="s">
        <v>65</v>
      </c>
      <c r="D21" t="s">
        <v>96</v>
      </c>
      <c r="E21" t="s">
        <v>448</v>
      </c>
      <c r="F21" t="s">
        <v>448</v>
      </c>
      <c r="G21" t="s">
        <v>46</v>
      </c>
      <c r="H21" t="s">
        <v>199</v>
      </c>
      <c r="I21" t="s">
        <v>94</v>
      </c>
      <c r="J21" t="s">
        <v>44</v>
      </c>
      <c r="K21" t="s">
        <v>93</v>
      </c>
      <c r="L21" t="s">
        <v>563</v>
      </c>
      <c r="M21">
        <v>20</v>
      </c>
    </row>
    <row r="22" spans="1:13" x14ac:dyDescent="0.4">
      <c r="A22" t="s">
        <v>450</v>
      </c>
      <c r="B22" t="s">
        <v>270</v>
      </c>
      <c r="C22" t="s">
        <v>49</v>
      </c>
      <c r="D22" t="s">
        <v>123</v>
      </c>
      <c r="E22" t="s">
        <v>122</v>
      </c>
      <c r="F22" t="s">
        <v>269</v>
      </c>
      <c r="G22" t="s">
        <v>46</v>
      </c>
      <c r="H22" t="s">
        <v>451</v>
      </c>
      <c r="J22" t="s">
        <v>44</v>
      </c>
      <c r="K22" t="s">
        <v>43</v>
      </c>
      <c r="L22" t="s">
        <v>560</v>
      </c>
      <c r="M22">
        <v>21</v>
      </c>
    </row>
    <row r="23" spans="1:13" x14ac:dyDescent="0.4">
      <c r="A23" t="s">
        <v>268</v>
      </c>
      <c r="B23" t="s">
        <v>267</v>
      </c>
      <c r="C23" t="s">
        <v>65</v>
      </c>
      <c r="D23" t="s">
        <v>96</v>
      </c>
      <c r="E23" t="s">
        <v>63</v>
      </c>
      <c r="F23" t="s">
        <v>266</v>
      </c>
      <c r="G23" t="s">
        <v>46</v>
      </c>
      <c r="H23" t="s">
        <v>199</v>
      </c>
      <c r="J23" t="s">
        <v>44</v>
      </c>
      <c r="K23" t="s">
        <v>61</v>
      </c>
      <c r="L23" t="s">
        <v>563</v>
      </c>
      <c r="M23">
        <v>22</v>
      </c>
    </row>
    <row r="24" spans="1:13" x14ac:dyDescent="0.4">
      <c r="A24" t="s">
        <v>452</v>
      </c>
      <c r="B24" t="s">
        <v>265</v>
      </c>
      <c r="C24" t="s">
        <v>65</v>
      </c>
      <c r="D24" t="s">
        <v>96</v>
      </c>
      <c r="E24" t="s">
        <v>153</v>
      </c>
      <c r="F24" t="s">
        <v>424</v>
      </c>
      <c r="G24" t="s">
        <v>46</v>
      </c>
      <c r="H24" t="s">
        <v>199</v>
      </c>
      <c r="I24" t="s">
        <v>94</v>
      </c>
      <c r="J24" t="s">
        <v>44</v>
      </c>
      <c r="K24" t="s">
        <v>61</v>
      </c>
      <c r="L24" t="s">
        <v>563</v>
      </c>
      <c r="M24">
        <v>23</v>
      </c>
    </row>
    <row r="25" spans="1:13" x14ac:dyDescent="0.4">
      <c r="A25" t="s">
        <v>453</v>
      </c>
      <c r="B25" t="s">
        <v>264</v>
      </c>
      <c r="C25" t="s">
        <v>65</v>
      </c>
      <c r="D25" t="s">
        <v>96</v>
      </c>
      <c r="E25" t="s">
        <v>63</v>
      </c>
      <c r="F25" t="s">
        <v>118</v>
      </c>
      <c r="G25" t="s">
        <v>46</v>
      </c>
      <c r="H25" t="s">
        <v>77</v>
      </c>
      <c r="J25" t="s">
        <v>44</v>
      </c>
      <c r="K25" t="s">
        <v>61</v>
      </c>
      <c r="L25" t="s">
        <v>561</v>
      </c>
      <c r="M25">
        <v>24</v>
      </c>
    </row>
    <row r="26" spans="1:13" x14ac:dyDescent="0.4">
      <c r="A26" t="s">
        <v>454</v>
      </c>
      <c r="B26" t="s">
        <v>263</v>
      </c>
      <c r="C26" t="s">
        <v>65</v>
      </c>
      <c r="D26" t="s">
        <v>96</v>
      </c>
      <c r="E26" t="s">
        <v>63</v>
      </c>
      <c r="F26" t="s">
        <v>62</v>
      </c>
      <c r="G26" t="s">
        <v>46</v>
      </c>
      <c r="H26" t="s">
        <v>68</v>
      </c>
      <c r="J26" t="s">
        <v>44</v>
      </c>
      <c r="K26" t="s">
        <v>61</v>
      </c>
      <c r="L26" t="s">
        <v>561</v>
      </c>
      <c r="M26">
        <v>25</v>
      </c>
    </row>
    <row r="27" spans="1:13" x14ac:dyDescent="0.4">
      <c r="A27" t="s">
        <v>455</v>
      </c>
      <c r="B27" t="s">
        <v>262</v>
      </c>
      <c r="C27" t="s">
        <v>65</v>
      </c>
      <c r="D27" t="s">
        <v>96</v>
      </c>
      <c r="E27" t="s">
        <v>63</v>
      </c>
      <c r="F27" t="s">
        <v>139</v>
      </c>
      <c r="G27" t="s">
        <v>46</v>
      </c>
      <c r="H27" t="s">
        <v>77</v>
      </c>
      <c r="J27" t="s">
        <v>44</v>
      </c>
      <c r="K27" t="s">
        <v>61</v>
      </c>
      <c r="L27" t="s">
        <v>561</v>
      </c>
      <c r="M27">
        <v>26</v>
      </c>
    </row>
    <row r="28" spans="1:13" x14ac:dyDescent="0.4">
      <c r="A28" t="s">
        <v>456</v>
      </c>
      <c r="B28" t="s">
        <v>457</v>
      </c>
      <c r="C28" t="s">
        <v>49</v>
      </c>
      <c r="D28" t="s">
        <v>123</v>
      </c>
      <c r="E28" t="s">
        <v>122</v>
      </c>
      <c r="F28" t="s">
        <v>121</v>
      </c>
      <c r="G28" t="s">
        <v>46</v>
      </c>
      <c r="H28" t="s">
        <v>77</v>
      </c>
      <c r="J28" t="s">
        <v>44</v>
      </c>
      <c r="K28" t="s">
        <v>43</v>
      </c>
      <c r="L28" t="s">
        <v>561</v>
      </c>
      <c r="M28">
        <v>27</v>
      </c>
    </row>
    <row r="29" spans="1:13" x14ac:dyDescent="0.4">
      <c r="A29" t="s">
        <v>458</v>
      </c>
      <c r="B29" t="s">
        <v>419</v>
      </c>
      <c r="C29" t="s">
        <v>65</v>
      </c>
      <c r="D29" t="s">
        <v>96</v>
      </c>
      <c r="E29" t="s">
        <v>63</v>
      </c>
      <c r="F29" t="s">
        <v>291</v>
      </c>
      <c r="G29" t="s">
        <v>70</v>
      </c>
      <c r="H29" t="s">
        <v>172</v>
      </c>
      <c r="J29" t="s">
        <v>44</v>
      </c>
      <c r="K29" t="s">
        <v>61</v>
      </c>
      <c r="L29" t="s">
        <v>560</v>
      </c>
      <c r="M29">
        <v>28</v>
      </c>
    </row>
    <row r="30" spans="1:13" x14ac:dyDescent="0.4">
      <c r="A30" t="s">
        <v>459</v>
      </c>
      <c r="B30" t="s">
        <v>261</v>
      </c>
      <c r="C30" t="s">
        <v>65</v>
      </c>
      <c r="D30" t="s">
        <v>96</v>
      </c>
      <c r="E30" t="s">
        <v>260</v>
      </c>
      <c r="F30" t="s">
        <v>260</v>
      </c>
      <c r="G30" t="s">
        <v>46</v>
      </c>
      <c r="H30" t="s">
        <v>199</v>
      </c>
      <c r="I30" t="s">
        <v>94</v>
      </c>
      <c r="J30" t="s">
        <v>44</v>
      </c>
      <c r="K30" t="s">
        <v>93</v>
      </c>
      <c r="L30" t="s">
        <v>563</v>
      </c>
      <c r="M30">
        <v>29</v>
      </c>
    </row>
    <row r="31" spans="1:13" x14ac:dyDescent="0.4">
      <c r="A31" t="s">
        <v>460</v>
      </c>
      <c r="B31" t="s">
        <v>259</v>
      </c>
      <c r="C31" t="s">
        <v>65</v>
      </c>
      <c r="D31" t="s">
        <v>96</v>
      </c>
      <c r="E31" t="s">
        <v>240</v>
      </c>
      <c r="F31" t="s">
        <v>240</v>
      </c>
      <c r="G31" t="s">
        <v>46</v>
      </c>
      <c r="H31" t="s">
        <v>199</v>
      </c>
      <c r="I31" t="s">
        <v>94</v>
      </c>
      <c r="J31" t="s">
        <v>44</v>
      </c>
      <c r="K31" t="s">
        <v>93</v>
      </c>
      <c r="L31" t="s">
        <v>563</v>
      </c>
      <c r="M31">
        <v>30</v>
      </c>
    </row>
    <row r="32" spans="1:13" x14ac:dyDescent="0.4">
      <c r="A32" t="s">
        <v>461</v>
      </c>
      <c r="B32" t="s">
        <v>258</v>
      </c>
      <c r="C32" t="s">
        <v>65</v>
      </c>
      <c r="D32" t="s">
        <v>96</v>
      </c>
      <c r="E32" t="s">
        <v>243</v>
      </c>
      <c r="F32" t="s">
        <v>257</v>
      </c>
      <c r="G32" t="s">
        <v>46</v>
      </c>
      <c r="H32" t="s">
        <v>199</v>
      </c>
      <c r="I32" t="s">
        <v>94</v>
      </c>
      <c r="J32" t="s">
        <v>44</v>
      </c>
      <c r="K32" t="s">
        <v>93</v>
      </c>
      <c r="L32" t="s">
        <v>563</v>
      </c>
      <c r="M32">
        <v>31</v>
      </c>
    </row>
    <row r="33" spans="1:13" x14ac:dyDescent="0.4">
      <c r="A33" t="s">
        <v>462</v>
      </c>
      <c r="B33" t="s">
        <v>256</v>
      </c>
      <c r="C33" t="s">
        <v>65</v>
      </c>
      <c r="D33" t="s">
        <v>96</v>
      </c>
      <c r="E33" t="s">
        <v>232</v>
      </c>
      <c r="F33" t="s">
        <v>232</v>
      </c>
      <c r="G33" t="s">
        <v>46</v>
      </c>
      <c r="H33" t="s">
        <v>199</v>
      </c>
      <c r="I33" t="s">
        <v>94</v>
      </c>
      <c r="J33" t="s">
        <v>44</v>
      </c>
      <c r="K33" t="s">
        <v>93</v>
      </c>
      <c r="L33" t="s">
        <v>563</v>
      </c>
      <c r="M33">
        <v>32</v>
      </c>
    </row>
    <row r="34" spans="1:13" x14ac:dyDescent="0.4">
      <c r="A34" t="s">
        <v>463</v>
      </c>
      <c r="B34" t="s">
        <v>255</v>
      </c>
      <c r="C34" t="s">
        <v>65</v>
      </c>
      <c r="D34" t="s">
        <v>96</v>
      </c>
      <c r="E34" t="s">
        <v>232</v>
      </c>
      <c r="F34" t="s">
        <v>232</v>
      </c>
      <c r="G34" t="s">
        <v>46</v>
      </c>
      <c r="H34" t="s">
        <v>199</v>
      </c>
      <c r="I34" t="s">
        <v>94</v>
      </c>
      <c r="J34" t="s">
        <v>44</v>
      </c>
      <c r="K34" t="s">
        <v>93</v>
      </c>
      <c r="L34" t="s">
        <v>563</v>
      </c>
      <c r="M34">
        <v>33</v>
      </c>
    </row>
    <row r="35" spans="1:13" x14ac:dyDescent="0.4">
      <c r="A35" t="s">
        <v>464</v>
      </c>
      <c r="B35" t="s">
        <v>254</v>
      </c>
      <c r="C35" t="s">
        <v>65</v>
      </c>
      <c r="D35" t="s">
        <v>96</v>
      </c>
      <c r="E35" t="s">
        <v>448</v>
      </c>
      <c r="F35" t="s">
        <v>448</v>
      </c>
      <c r="G35" t="s">
        <v>46</v>
      </c>
      <c r="H35" t="s">
        <v>199</v>
      </c>
      <c r="I35" t="s">
        <v>94</v>
      </c>
      <c r="J35" t="s">
        <v>44</v>
      </c>
      <c r="K35" t="s">
        <v>93</v>
      </c>
      <c r="L35" t="s">
        <v>563</v>
      </c>
      <c r="M35">
        <v>34</v>
      </c>
    </row>
    <row r="36" spans="1:13" x14ac:dyDescent="0.4">
      <c r="A36" t="s">
        <v>465</v>
      </c>
      <c r="B36" t="s">
        <v>253</v>
      </c>
      <c r="C36" t="s">
        <v>65</v>
      </c>
      <c r="D36" t="s">
        <v>96</v>
      </c>
      <c r="E36" t="s">
        <v>448</v>
      </c>
      <c r="F36" t="s">
        <v>448</v>
      </c>
      <c r="G36" t="s">
        <v>46</v>
      </c>
      <c r="H36" t="s">
        <v>199</v>
      </c>
      <c r="I36" t="s">
        <v>94</v>
      </c>
      <c r="J36" t="s">
        <v>44</v>
      </c>
      <c r="K36" t="s">
        <v>93</v>
      </c>
      <c r="L36" t="s">
        <v>563</v>
      </c>
      <c r="M36">
        <v>35</v>
      </c>
    </row>
    <row r="37" spans="1:13" x14ac:dyDescent="0.4">
      <c r="A37" t="s">
        <v>466</v>
      </c>
      <c r="B37" t="s">
        <v>467</v>
      </c>
      <c r="C37" t="s">
        <v>65</v>
      </c>
      <c r="D37" t="s">
        <v>96</v>
      </c>
      <c r="E37" t="s">
        <v>110</v>
      </c>
      <c r="F37" t="s">
        <v>205</v>
      </c>
      <c r="G37" t="s">
        <v>46</v>
      </c>
      <c r="H37" t="s">
        <v>199</v>
      </c>
      <c r="J37" t="s">
        <v>44</v>
      </c>
      <c r="K37" t="s">
        <v>93</v>
      </c>
      <c r="L37" t="s">
        <v>563</v>
      </c>
      <c r="M37">
        <v>36</v>
      </c>
    </row>
    <row r="38" spans="1:13" x14ac:dyDescent="0.4">
      <c r="A38" t="s">
        <v>468</v>
      </c>
      <c r="B38" t="s">
        <v>252</v>
      </c>
      <c r="C38" t="s">
        <v>65</v>
      </c>
      <c r="D38" t="s">
        <v>96</v>
      </c>
      <c r="E38" t="s">
        <v>243</v>
      </c>
      <c r="F38" t="s">
        <v>251</v>
      </c>
      <c r="G38" t="s">
        <v>46</v>
      </c>
      <c r="H38" t="s">
        <v>199</v>
      </c>
      <c r="I38" t="s">
        <v>94</v>
      </c>
      <c r="J38" t="s">
        <v>44</v>
      </c>
      <c r="K38" t="s">
        <v>93</v>
      </c>
      <c r="L38" t="s">
        <v>563</v>
      </c>
      <c r="M38">
        <v>37</v>
      </c>
    </row>
    <row r="39" spans="1:13" x14ac:dyDescent="0.4">
      <c r="A39" t="s">
        <v>469</v>
      </c>
      <c r="B39" t="s">
        <v>250</v>
      </c>
      <c r="C39" t="s">
        <v>65</v>
      </c>
      <c r="D39" t="s">
        <v>96</v>
      </c>
      <c r="E39" t="s">
        <v>448</v>
      </c>
      <c r="F39" t="s">
        <v>448</v>
      </c>
      <c r="G39" t="s">
        <v>46</v>
      </c>
      <c r="H39" t="s">
        <v>199</v>
      </c>
      <c r="I39" t="s">
        <v>94</v>
      </c>
      <c r="J39" t="s">
        <v>44</v>
      </c>
      <c r="K39" t="s">
        <v>93</v>
      </c>
      <c r="L39" t="s">
        <v>563</v>
      </c>
      <c r="M39">
        <v>38</v>
      </c>
    </row>
    <row r="40" spans="1:13" x14ac:dyDescent="0.4">
      <c r="A40" t="s">
        <v>470</v>
      </c>
      <c r="B40" t="s">
        <v>249</v>
      </c>
      <c r="C40" t="s">
        <v>65</v>
      </c>
      <c r="D40" t="s">
        <v>96</v>
      </c>
      <c r="E40" t="s">
        <v>243</v>
      </c>
      <c r="F40" t="s">
        <v>247</v>
      </c>
      <c r="G40" t="s">
        <v>46</v>
      </c>
      <c r="H40" t="s">
        <v>199</v>
      </c>
      <c r="I40" t="s">
        <v>94</v>
      </c>
      <c r="J40" t="s">
        <v>44</v>
      </c>
      <c r="K40" t="s">
        <v>93</v>
      </c>
      <c r="L40" t="s">
        <v>563</v>
      </c>
      <c r="M40">
        <v>39</v>
      </c>
    </row>
    <row r="41" spans="1:13" x14ac:dyDescent="0.4">
      <c r="A41" t="s">
        <v>471</v>
      </c>
      <c r="B41" t="s">
        <v>248</v>
      </c>
      <c r="C41" t="s">
        <v>65</v>
      </c>
      <c r="D41" t="s">
        <v>96</v>
      </c>
      <c r="E41" t="s">
        <v>243</v>
      </c>
      <c r="F41" t="s">
        <v>247</v>
      </c>
      <c r="G41" t="s">
        <v>46</v>
      </c>
      <c r="H41" t="s">
        <v>199</v>
      </c>
      <c r="I41" t="s">
        <v>94</v>
      </c>
      <c r="J41" t="s">
        <v>44</v>
      </c>
      <c r="K41" t="s">
        <v>93</v>
      </c>
      <c r="L41" t="s">
        <v>563</v>
      </c>
      <c r="M41">
        <v>40</v>
      </c>
    </row>
    <row r="42" spans="1:13" x14ac:dyDescent="0.4">
      <c r="A42" t="s">
        <v>472</v>
      </c>
      <c r="B42" t="s">
        <v>246</v>
      </c>
      <c r="C42" t="s">
        <v>65</v>
      </c>
      <c r="D42" t="s">
        <v>96</v>
      </c>
      <c r="E42" t="s">
        <v>245</v>
      </c>
      <c r="F42" t="s">
        <v>245</v>
      </c>
      <c r="G42" t="s">
        <v>46</v>
      </c>
      <c r="H42" t="s">
        <v>199</v>
      </c>
      <c r="I42" t="s">
        <v>94</v>
      </c>
      <c r="J42" t="s">
        <v>44</v>
      </c>
      <c r="K42" t="s">
        <v>93</v>
      </c>
      <c r="L42" t="s">
        <v>563</v>
      </c>
      <c r="M42">
        <v>41</v>
      </c>
    </row>
    <row r="43" spans="1:13" x14ac:dyDescent="0.4">
      <c r="A43" t="s">
        <v>473</v>
      </c>
      <c r="B43" t="s">
        <v>244</v>
      </c>
      <c r="C43" t="s">
        <v>65</v>
      </c>
      <c r="D43" t="s">
        <v>96</v>
      </c>
      <c r="E43" t="s">
        <v>243</v>
      </c>
      <c r="F43" t="s">
        <v>242</v>
      </c>
      <c r="G43" t="s">
        <v>46</v>
      </c>
      <c r="H43" t="s">
        <v>199</v>
      </c>
      <c r="I43" t="s">
        <v>94</v>
      </c>
      <c r="J43" t="s">
        <v>44</v>
      </c>
      <c r="K43" t="s">
        <v>93</v>
      </c>
      <c r="L43" t="s">
        <v>563</v>
      </c>
      <c r="M43">
        <v>42</v>
      </c>
    </row>
    <row r="44" spans="1:13" x14ac:dyDescent="0.4">
      <c r="A44" t="s">
        <v>474</v>
      </c>
      <c r="B44" t="s">
        <v>241</v>
      </c>
      <c r="C44" t="s">
        <v>65</v>
      </c>
      <c r="D44" t="s">
        <v>96</v>
      </c>
      <c r="E44" t="s">
        <v>240</v>
      </c>
      <c r="F44" t="s">
        <v>240</v>
      </c>
      <c r="G44" t="s">
        <v>46</v>
      </c>
      <c r="H44" t="s">
        <v>199</v>
      </c>
      <c r="I44" t="s">
        <v>94</v>
      </c>
      <c r="J44" t="s">
        <v>44</v>
      </c>
      <c r="K44" t="s">
        <v>93</v>
      </c>
      <c r="L44" t="s">
        <v>563</v>
      </c>
      <c r="M44">
        <v>43</v>
      </c>
    </row>
    <row r="45" spans="1:13" x14ac:dyDescent="0.4">
      <c r="A45" t="s">
        <v>475</v>
      </c>
      <c r="B45" t="s">
        <v>239</v>
      </c>
      <c r="C45" t="s">
        <v>65</v>
      </c>
      <c r="D45" t="s">
        <v>96</v>
      </c>
      <c r="E45" t="s">
        <v>234</v>
      </c>
      <c r="F45" t="s">
        <v>234</v>
      </c>
      <c r="G45" t="s">
        <v>46</v>
      </c>
      <c r="H45" t="s">
        <v>199</v>
      </c>
      <c r="I45" t="s">
        <v>94</v>
      </c>
      <c r="J45" t="s">
        <v>44</v>
      </c>
      <c r="K45" t="s">
        <v>93</v>
      </c>
      <c r="L45" t="s">
        <v>563</v>
      </c>
      <c r="M45">
        <v>44</v>
      </c>
    </row>
    <row r="46" spans="1:13" x14ac:dyDescent="0.4">
      <c r="A46" t="s">
        <v>476</v>
      </c>
      <c r="B46" t="s">
        <v>238</v>
      </c>
      <c r="C46" t="s">
        <v>65</v>
      </c>
      <c r="D46" t="s">
        <v>96</v>
      </c>
      <c r="E46" t="s">
        <v>234</v>
      </c>
      <c r="F46" t="s">
        <v>234</v>
      </c>
      <c r="G46" t="s">
        <v>46</v>
      </c>
      <c r="H46" t="s">
        <v>199</v>
      </c>
      <c r="I46" t="s">
        <v>94</v>
      </c>
      <c r="J46" t="s">
        <v>44</v>
      </c>
      <c r="K46" t="s">
        <v>93</v>
      </c>
      <c r="L46" t="s">
        <v>563</v>
      </c>
      <c r="M46">
        <v>45</v>
      </c>
    </row>
    <row r="47" spans="1:13" x14ac:dyDescent="0.4">
      <c r="A47" t="s">
        <v>477</v>
      </c>
      <c r="B47" t="s">
        <v>237</v>
      </c>
      <c r="C47" t="s">
        <v>65</v>
      </c>
      <c r="D47" t="s">
        <v>96</v>
      </c>
      <c r="E47" t="s">
        <v>234</v>
      </c>
      <c r="F47" t="s">
        <v>234</v>
      </c>
      <c r="G47" t="s">
        <v>46</v>
      </c>
      <c r="H47" t="s">
        <v>199</v>
      </c>
      <c r="I47" t="s">
        <v>94</v>
      </c>
      <c r="J47" t="s">
        <v>44</v>
      </c>
      <c r="K47" t="s">
        <v>93</v>
      </c>
      <c r="L47" t="s">
        <v>563</v>
      </c>
      <c r="M47">
        <v>46</v>
      </c>
    </row>
    <row r="48" spans="1:13" x14ac:dyDescent="0.4">
      <c r="A48" t="s">
        <v>478</v>
      </c>
      <c r="B48" t="s">
        <v>236</v>
      </c>
      <c r="C48" t="s">
        <v>65</v>
      </c>
      <c r="D48" t="s">
        <v>96</v>
      </c>
      <c r="E48" t="s">
        <v>234</v>
      </c>
      <c r="F48" t="s">
        <v>234</v>
      </c>
      <c r="G48" t="s">
        <v>46</v>
      </c>
      <c r="H48" t="s">
        <v>199</v>
      </c>
      <c r="I48" t="s">
        <v>94</v>
      </c>
      <c r="J48" t="s">
        <v>44</v>
      </c>
      <c r="K48" t="s">
        <v>93</v>
      </c>
      <c r="L48" t="s">
        <v>563</v>
      </c>
      <c r="M48">
        <v>47</v>
      </c>
    </row>
    <row r="49" spans="1:13" x14ac:dyDescent="0.4">
      <c r="A49" t="s">
        <v>479</v>
      </c>
      <c r="B49" t="s">
        <v>235</v>
      </c>
      <c r="C49" t="s">
        <v>65</v>
      </c>
      <c r="D49" t="s">
        <v>96</v>
      </c>
      <c r="E49" t="s">
        <v>234</v>
      </c>
      <c r="F49" t="s">
        <v>234</v>
      </c>
      <c r="G49" t="s">
        <v>46</v>
      </c>
      <c r="H49" t="s">
        <v>199</v>
      </c>
      <c r="I49" t="s">
        <v>94</v>
      </c>
      <c r="J49" t="s">
        <v>44</v>
      </c>
      <c r="K49" t="s">
        <v>93</v>
      </c>
      <c r="L49" t="s">
        <v>563</v>
      </c>
      <c r="M49">
        <v>48</v>
      </c>
    </row>
    <row r="50" spans="1:13" x14ac:dyDescent="0.4">
      <c r="A50" t="s">
        <v>480</v>
      </c>
      <c r="B50" t="s">
        <v>233</v>
      </c>
      <c r="C50" t="s">
        <v>65</v>
      </c>
      <c r="D50" t="s">
        <v>96</v>
      </c>
      <c r="E50" t="s">
        <v>232</v>
      </c>
      <c r="F50" t="s">
        <v>232</v>
      </c>
      <c r="G50" t="s">
        <v>46</v>
      </c>
      <c r="H50" t="s">
        <v>199</v>
      </c>
      <c r="I50" t="s">
        <v>94</v>
      </c>
      <c r="J50" t="s">
        <v>44</v>
      </c>
      <c r="K50" t="s">
        <v>93</v>
      </c>
      <c r="L50" t="s">
        <v>563</v>
      </c>
      <c r="M50">
        <v>49</v>
      </c>
    </row>
    <row r="51" spans="1:13" x14ac:dyDescent="0.4">
      <c r="A51" t="s">
        <v>481</v>
      </c>
      <c r="B51" t="s">
        <v>231</v>
      </c>
      <c r="C51" t="s">
        <v>65</v>
      </c>
      <c r="D51" t="s">
        <v>96</v>
      </c>
      <c r="E51" t="s">
        <v>102</v>
      </c>
      <c r="F51" t="s">
        <v>101</v>
      </c>
      <c r="G51" t="s">
        <v>46</v>
      </c>
      <c r="H51" t="s">
        <v>199</v>
      </c>
      <c r="I51" t="s">
        <v>94</v>
      </c>
      <c r="J51" t="s">
        <v>44</v>
      </c>
      <c r="K51" t="s">
        <v>93</v>
      </c>
      <c r="L51" t="s">
        <v>563</v>
      </c>
      <c r="M51">
        <v>50</v>
      </c>
    </row>
    <row r="52" spans="1:13" x14ac:dyDescent="0.4">
      <c r="A52" t="s">
        <v>482</v>
      </c>
      <c r="B52" t="s">
        <v>230</v>
      </c>
      <c r="C52" t="s">
        <v>65</v>
      </c>
      <c r="D52" t="s">
        <v>96</v>
      </c>
      <c r="E52" t="s">
        <v>102</v>
      </c>
      <c r="F52" t="s">
        <v>101</v>
      </c>
      <c r="G52" t="s">
        <v>46</v>
      </c>
      <c r="H52" t="s">
        <v>199</v>
      </c>
      <c r="I52" t="s">
        <v>94</v>
      </c>
      <c r="J52" t="s">
        <v>44</v>
      </c>
      <c r="K52" t="s">
        <v>93</v>
      </c>
      <c r="L52" t="s">
        <v>563</v>
      </c>
      <c r="M52">
        <v>51</v>
      </c>
    </row>
    <row r="53" spans="1:13" x14ac:dyDescent="0.4">
      <c r="A53" t="s">
        <v>483</v>
      </c>
      <c r="B53" t="s">
        <v>229</v>
      </c>
      <c r="C53" t="s">
        <v>65</v>
      </c>
      <c r="D53" t="s">
        <v>96</v>
      </c>
      <c r="E53" t="s">
        <v>102</v>
      </c>
      <c r="F53" t="s">
        <v>101</v>
      </c>
      <c r="G53" t="s">
        <v>46</v>
      </c>
      <c r="H53" t="s">
        <v>199</v>
      </c>
      <c r="I53" t="s">
        <v>94</v>
      </c>
      <c r="J53" t="s">
        <v>44</v>
      </c>
      <c r="K53" t="s">
        <v>93</v>
      </c>
      <c r="L53" t="s">
        <v>563</v>
      </c>
      <c r="M53">
        <v>52</v>
      </c>
    </row>
    <row r="54" spans="1:13" x14ac:dyDescent="0.4">
      <c r="A54" t="s">
        <v>484</v>
      </c>
      <c r="B54" t="s">
        <v>228</v>
      </c>
      <c r="C54" t="s">
        <v>65</v>
      </c>
      <c r="D54" t="s">
        <v>96</v>
      </c>
      <c r="E54" t="s">
        <v>102</v>
      </c>
      <c r="F54" t="s">
        <v>485</v>
      </c>
      <c r="G54" t="s">
        <v>46</v>
      </c>
      <c r="H54" t="s">
        <v>199</v>
      </c>
      <c r="I54" t="s">
        <v>94</v>
      </c>
      <c r="J54" t="s">
        <v>44</v>
      </c>
      <c r="K54" t="s">
        <v>93</v>
      </c>
      <c r="L54" t="s">
        <v>563</v>
      </c>
      <c r="M54">
        <v>53</v>
      </c>
    </row>
    <row r="55" spans="1:13" x14ac:dyDescent="0.4">
      <c r="A55" t="s">
        <v>486</v>
      </c>
      <c r="B55" t="s">
        <v>227</v>
      </c>
      <c r="C55" t="s">
        <v>65</v>
      </c>
      <c r="D55" t="s">
        <v>96</v>
      </c>
      <c r="E55" t="s">
        <v>102</v>
      </c>
      <c r="F55" t="s">
        <v>485</v>
      </c>
      <c r="G55" t="s">
        <v>46</v>
      </c>
      <c r="H55" t="s">
        <v>199</v>
      </c>
      <c r="I55" t="s">
        <v>94</v>
      </c>
      <c r="J55" t="s">
        <v>44</v>
      </c>
      <c r="K55" t="s">
        <v>93</v>
      </c>
      <c r="L55" t="s">
        <v>563</v>
      </c>
      <c r="M55">
        <v>54</v>
      </c>
    </row>
    <row r="56" spans="1:13" x14ac:dyDescent="0.4">
      <c r="A56" t="s">
        <v>487</v>
      </c>
      <c r="B56" t="s">
        <v>226</v>
      </c>
      <c r="C56" t="s">
        <v>65</v>
      </c>
      <c r="D56" t="s">
        <v>96</v>
      </c>
      <c r="E56" t="s">
        <v>102</v>
      </c>
      <c r="F56" t="s">
        <v>485</v>
      </c>
      <c r="G56" t="s">
        <v>46</v>
      </c>
      <c r="H56" t="s">
        <v>199</v>
      </c>
      <c r="I56" t="s">
        <v>94</v>
      </c>
      <c r="J56" t="s">
        <v>44</v>
      </c>
      <c r="K56" t="s">
        <v>93</v>
      </c>
      <c r="L56" t="s">
        <v>563</v>
      </c>
      <c r="M56">
        <v>55</v>
      </c>
    </row>
    <row r="57" spans="1:13" x14ac:dyDescent="0.4">
      <c r="A57" t="s">
        <v>488</v>
      </c>
      <c r="B57" t="s">
        <v>225</v>
      </c>
      <c r="C57" t="s">
        <v>65</v>
      </c>
      <c r="D57" t="s">
        <v>96</v>
      </c>
      <c r="E57" t="s">
        <v>102</v>
      </c>
      <c r="F57" t="s">
        <v>485</v>
      </c>
      <c r="G57" t="s">
        <v>46</v>
      </c>
      <c r="H57" t="s">
        <v>199</v>
      </c>
      <c r="I57" t="s">
        <v>94</v>
      </c>
      <c r="J57" t="s">
        <v>44</v>
      </c>
      <c r="K57" t="s">
        <v>93</v>
      </c>
      <c r="L57" t="s">
        <v>563</v>
      </c>
      <c r="M57">
        <v>56</v>
      </c>
    </row>
    <row r="58" spans="1:13" x14ac:dyDescent="0.4">
      <c r="A58" t="s">
        <v>489</v>
      </c>
      <c r="B58" t="s">
        <v>224</v>
      </c>
      <c r="C58" t="s">
        <v>65</v>
      </c>
      <c r="D58" t="s">
        <v>96</v>
      </c>
      <c r="E58" t="s">
        <v>102</v>
      </c>
      <c r="F58" t="s">
        <v>223</v>
      </c>
      <c r="G58" t="s">
        <v>46</v>
      </c>
      <c r="H58" t="s">
        <v>199</v>
      </c>
      <c r="I58" t="s">
        <v>94</v>
      </c>
      <c r="J58" t="s">
        <v>44</v>
      </c>
      <c r="K58" t="s">
        <v>93</v>
      </c>
      <c r="L58" t="s">
        <v>563</v>
      </c>
      <c r="M58">
        <v>57</v>
      </c>
    </row>
    <row r="59" spans="1:13" x14ac:dyDescent="0.4">
      <c r="A59" t="s">
        <v>490</v>
      </c>
      <c r="B59" t="s">
        <v>222</v>
      </c>
      <c r="C59" t="s">
        <v>65</v>
      </c>
      <c r="D59" t="s">
        <v>96</v>
      </c>
      <c r="E59" t="s">
        <v>102</v>
      </c>
      <c r="F59" t="s">
        <v>220</v>
      </c>
      <c r="G59" t="s">
        <v>46</v>
      </c>
      <c r="H59" t="s">
        <v>199</v>
      </c>
      <c r="I59" t="s">
        <v>94</v>
      </c>
      <c r="J59" t="s">
        <v>44</v>
      </c>
      <c r="K59" t="s">
        <v>93</v>
      </c>
      <c r="L59" t="s">
        <v>563</v>
      </c>
      <c r="M59">
        <v>58</v>
      </c>
    </row>
    <row r="60" spans="1:13" x14ac:dyDescent="0.4">
      <c r="A60" t="s">
        <v>491</v>
      </c>
      <c r="B60" t="s">
        <v>221</v>
      </c>
      <c r="C60" t="s">
        <v>65</v>
      </c>
      <c r="D60" t="s">
        <v>96</v>
      </c>
      <c r="E60" t="s">
        <v>102</v>
      </c>
      <c r="F60" t="s">
        <v>220</v>
      </c>
      <c r="G60" t="s">
        <v>46</v>
      </c>
      <c r="H60" t="s">
        <v>199</v>
      </c>
      <c r="I60" t="s">
        <v>94</v>
      </c>
      <c r="J60" t="s">
        <v>44</v>
      </c>
      <c r="K60" t="s">
        <v>93</v>
      </c>
      <c r="L60" t="s">
        <v>563</v>
      </c>
      <c r="M60">
        <v>59</v>
      </c>
    </row>
    <row r="61" spans="1:13" x14ac:dyDescent="0.4">
      <c r="A61" t="s">
        <v>492</v>
      </c>
      <c r="B61" t="s">
        <v>219</v>
      </c>
      <c r="C61" t="s">
        <v>65</v>
      </c>
      <c r="D61" t="s">
        <v>96</v>
      </c>
      <c r="E61" t="s">
        <v>153</v>
      </c>
      <c r="F61" t="s">
        <v>218</v>
      </c>
      <c r="G61" t="s">
        <v>46</v>
      </c>
      <c r="H61" t="s">
        <v>199</v>
      </c>
      <c r="I61" t="s">
        <v>94</v>
      </c>
      <c r="J61" t="s">
        <v>44</v>
      </c>
      <c r="K61" t="s">
        <v>93</v>
      </c>
      <c r="L61" t="s">
        <v>563</v>
      </c>
      <c r="M61">
        <v>60</v>
      </c>
    </row>
    <row r="62" spans="1:13" x14ac:dyDescent="0.4">
      <c r="A62" t="s">
        <v>217</v>
      </c>
      <c r="B62" t="s">
        <v>216</v>
      </c>
      <c r="C62" t="s">
        <v>65</v>
      </c>
      <c r="D62" t="s">
        <v>96</v>
      </c>
      <c r="E62" t="s">
        <v>153</v>
      </c>
      <c r="F62" t="s">
        <v>424</v>
      </c>
      <c r="G62" t="s">
        <v>46</v>
      </c>
      <c r="H62" t="s">
        <v>199</v>
      </c>
      <c r="J62" t="s">
        <v>44</v>
      </c>
      <c r="K62" t="s">
        <v>61</v>
      </c>
      <c r="L62" t="s">
        <v>563</v>
      </c>
      <c r="M62">
        <v>61</v>
      </c>
    </row>
    <row r="63" spans="1:13" x14ac:dyDescent="0.4">
      <c r="A63" t="s">
        <v>493</v>
      </c>
      <c r="B63" t="s">
        <v>215</v>
      </c>
      <c r="C63" t="s">
        <v>65</v>
      </c>
      <c r="D63" t="s">
        <v>96</v>
      </c>
      <c r="E63" t="s">
        <v>125</v>
      </c>
      <c r="F63" t="s">
        <v>212</v>
      </c>
      <c r="G63" t="s">
        <v>46</v>
      </c>
      <c r="H63" t="s">
        <v>199</v>
      </c>
      <c r="J63" t="s">
        <v>44</v>
      </c>
      <c r="K63" t="s">
        <v>93</v>
      </c>
      <c r="L63" t="s">
        <v>563</v>
      </c>
      <c r="M63">
        <v>62</v>
      </c>
    </row>
    <row r="64" spans="1:13" x14ac:dyDescent="0.4">
      <c r="A64" t="s">
        <v>494</v>
      </c>
      <c r="B64" t="s">
        <v>214</v>
      </c>
      <c r="C64" t="s">
        <v>65</v>
      </c>
      <c r="D64" t="s">
        <v>96</v>
      </c>
      <c r="E64" t="s">
        <v>125</v>
      </c>
      <c r="F64" t="s">
        <v>212</v>
      </c>
      <c r="G64" t="s">
        <v>46</v>
      </c>
      <c r="H64" t="s">
        <v>199</v>
      </c>
      <c r="J64" t="s">
        <v>44</v>
      </c>
      <c r="K64" t="s">
        <v>93</v>
      </c>
      <c r="L64" t="s">
        <v>563</v>
      </c>
      <c r="M64">
        <v>63</v>
      </c>
    </row>
    <row r="65" spans="1:13" x14ac:dyDescent="0.4">
      <c r="A65" t="s">
        <v>495</v>
      </c>
      <c r="B65" t="s">
        <v>213</v>
      </c>
      <c r="C65" t="s">
        <v>65</v>
      </c>
      <c r="D65" t="s">
        <v>96</v>
      </c>
      <c r="E65" t="s">
        <v>125</v>
      </c>
      <c r="F65" t="s">
        <v>212</v>
      </c>
      <c r="G65" t="s">
        <v>46</v>
      </c>
      <c r="H65" t="s">
        <v>199</v>
      </c>
      <c r="J65" t="s">
        <v>44</v>
      </c>
      <c r="K65" t="s">
        <v>93</v>
      </c>
      <c r="L65" t="s">
        <v>563</v>
      </c>
      <c r="M65">
        <v>64</v>
      </c>
    </row>
    <row r="66" spans="1:13" x14ac:dyDescent="0.4">
      <c r="A66" t="s">
        <v>496</v>
      </c>
      <c r="B66" t="s">
        <v>21</v>
      </c>
      <c r="C66" t="s">
        <v>65</v>
      </c>
      <c r="D66" t="s">
        <v>96</v>
      </c>
      <c r="E66" t="s">
        <v>125</v>
      </c>
      <c r="F66" t="s">
        <v>212</v>
      </c>
      <c r="G66" t="s">
        <v>46</v>
      </c>
      <c r="H66" t="s">
        <v>199</v>
      </c>
      <c r="I66" t="s">
        <v>94</v>
      </c>
      <c r="J66" t="s">
        <v>44</v>
      </c>
      <c r="K66" t="s">
        <v>93</v>
      </c>
      <c r="L66" t="s">
        <v>563</v>
      </c>
      <c r="M66">
        <v>65</v>
      </c>
    </row>
    <row r="67" spans="1:13" x14ac:dyDescent="0.4">
      <c r="A67" t="s">
        <v>497</v>
      </c>
      <c r="B67" t="s">
        <v>211</v>
      </c>
      <c r="C67" t="s">
        <v>65</v>
      </c>
      <c r="D67" t="s">
        <v>96</v>
      </c>
      <c r="E67" t="s">
        <v>125</v>
      </c>
      <c r="F67" t="s">
        <v>210</v>
      </c>
      <c r="G67" t="s">
        <v>46</v>
      </c>
      <c r="H67" t="s">
        <v>199</v>
      </c>
      <c r="J67" t="s">
        <v>44</v>
      </c>
      <c r="K67" t="s">
        <v>93</v>
      </c>
      <c r="L67" t="s">
        <v>563</v>
      </c>
      <c r="M67">
        <v>66</v>
      </c>
    </row>
    <row r="68" spans="1:13" x14ac:dyDescent="0.4">
      <c r="A68" t="s">
        <v>498</v>
      </c>
      <c r="B68" t="s">
        <v>22</v>
      </c>
      <c r="C68" t="s">
        <v>65</v>
      </c>
      <c r="D68" t="s">
        <v>96</v>
      </c>
      <c r="E68" t="s">
        <v>125</v>
      </c>
      <c r="F68" t="s">
        <v>210</v>
      </c>
      <c r="G68" t="s">
        <v>46</v>
      </c>
      <c r="H68" t="s">
        <v>199</v>
      </c>
      <c r="J68" t="s">
        <v>44</v>
      </c>
      <c r="K68" t="s">
        <v>93</v>
      </c>
      <c r="L68" t="s">
        <v>563</v>
      </c>
      <c r="M68">
        <v>67</v>
      </c>
    </row>
    <row r="69" spans="1:13" x14ac:dyDescent="0.4">
      <c r="A69" t="s">
        <v>499</v>
      </c>
      <c r="B69" t="s">
        <v>417</v>
      </c>
      <c r="C69" t="s">
        <v>65</v>
      </c>
      <c r="D69" t="s">
        <v>96</v>
      </c>
      <c r="E69" t="s">
        <v>110</v>
      </c>
      <c r="F69" t="s">
        <v>209</v>
      </c>
      <c r="G69" t="s">
        <v>70</v>
      </c>
      <c r="H69" t="s">
        <v>172</v>
      </c>
      <c r="I69" t="s">
        <v>94</v>
      </c>
      <c r="J69" t="s">
        <v>44</v>
      </c>
      <c r="K69" t="s">
        <v>93</v>
      </c>
      <c r="L69" t="s">
        <v>560</v>
      </c>
      <c r="M69">
        <v>68</v>
      </c>
    </row>
    <row r="70" spans="1:13" x14ac:dyDescent="0.4">
      <c r="A70" t="s">
        <v>500</v>
      </c>
      <c r="B70" t="s">
        <v>208</v>
      </c>
      <c r="C70" t="s">
        <v>65</v>
      </c>
      <c r="D70" t="s">
        <v>96</v>
      </c>
      <c r="E70" t="s">
        <v>110</v>
      </c>
      <c r="F70" t="s">
        <v>205</v>
      </c>
      <c r="G70" t="s">
        <v>46</v>
      </c>
      <c r="H70" t="s">
        <v>199</v>
      </c>
      <c r="I70" t="s">
        <v>94</v>
      </c>
      <c r="J70" t="s">
        <v>44</v>
      </c>
      <c r="K70" t="s">
        <v>93</v>
      </c>
      <c r="L70" t="s">
        <v>563</v>
      </c>
      <c r="M70">
        <v>69</v>
      </c>
    </row>
    <row r="71" spans="1:13" x14ac:dyDescent="0.4">
      <c r="A71" t="s">
        <v>501</v>
      </c>
      <c r="B71" t="s">
        <v>207</v>
      </c>
      <c r="C71" t="s">
        <v>65</v>
      </c>
      <c r="D71" t="s">
        <v>96</v>
      </c>
      <c r="E71" t="s">
        <v>110</v>
      </c>
      <c r="F71" t="s">
        <v>205</v>
      </c>
      <c r="G71" t="s">
        <v>46</v>
      </c>
      <c r="H71" t="s">
        <v>199</v>
      </c>
      <c r="I71" t="s">
        <v>94</v>
      </c>
      <c r="J71" t="s">
        <v>44</v>
      </c>
      <c r="K71" t="s">
        <v>93</v>
      </c>
      <c r="L71" t="s">
        <v>563</v>
      </c>
      <c r="M71">
        <v>70</v>
      </c>
    </row>
    <row r="72" spans="1:13" x14ac:dyDescent="0.4">
      <c r="A72" t="s">
        <v>502</v>
      </c>
      <c r="B72" t="s">
        <v>503</v>
      </c>
      <c r="C72" t="s">
        <v>65</v>
      </c>
      <c r="D72" t="s">
        <v>96</v>
      </c>
      <c r="E72" t="s">
        <v>110</v>
      </c>
      <c r="F72" t="s">
        <v>205</v>
      </c>
      <c r="G72" t="s">
        <v>46</v>
      </c>
      <c r="H72" t="s">
        <v>199</v>
      </c>
      <c r="I72" t="s">
        <v>94</v>
      </c>
      <c r="J72" t="s">
        <v>44</v>
      </c>
      <c r="K72" t="s">
        <v>93</v>
      </c>
      <c r="L72" t="s">
        <v>563</v>
      </c>
      <c r="M72">
        <v>71</v>
      </c>
    </row>
    <row r="73" spans="1:13" x14ac:dyDescent="0.4">
      <c r="A73" t="s">
        <v>504</v>
      </c>
      <c r="B73" t="s">
        <v>206</v>
      </c>
      <c r="C73" t="s">
        <v>65</v>
      </c>
      <c r="D73" t="s">
        <v>96</v>
      </c>
      <c r="E73" t="s">
        <v>110</v>
      </c>
      <c r="F73" t="s">
        <v>205</v>
      </c>
      <c r="G73" t="s">
        <v>46</v>
      </c>
      <c r="H73" t="s">
        <v>199</v>
      </c>
      <c r="I73" t="s">
        <v>94</v>
      </c>
      <c r="J73" t="s">
        <v>44</v>
      </c>
      <c r="K73" t="s">
        <v>93</v>
      </c>
      <c r="L73" t="s">
        <v>563</v>
      </c>
      <c r="M73">
        <v>72</v>
      </c>
    </row>
    <row r="74" spans="1:13" x14ac:dyDescent="0.4">
      <c r="A74" t="s">
        <v>204</v>
      </c>
      <c r="B74" t="s">
        <v>203</v>
      </c>
      <c r="C74" t="s">
        <v>65</v>
      </c>
      <c r="D74" t="s">
        <v>96</v>
      </c>
      <c r="E74" t="s">
        <v>202</v>
      </c>
      <c r="F74" t="s">
        <v>202</v>
      </c>
      <c r="G74" t="s">
        <v>46</v>
      </c>
      <c r="H74" t="s">
        <v>199</v>
      </c>
      <c r="J74" t="s">
        <v>44</v>
      </c>
      <c r="K74" t="s">
        <v>93</v>
      </c>
      <c r="L74" t="s">
        <v>563</v>
      </c>
      <c r="M74">
        <v>73</v>
      </c>
    </row>
    <row r="75" spans="1:13" x14ac:dyDescent="0.4">
      <c r="A75" t="s">
        <v>505</v>
      </c>
      <c r="B75" t="s">
        <v>201</v>
      </c>
      <c r="C75" t="s">
        <v>65</v>
      </c>
      <c r="D75" t="s">
        <v>96</v>
      </c>
      <c r="E75" t="s">
        <v>200</v>
      </c>
      <c r="F75" t="s">
        <v>200</v>
      </c>
      <c r="G75" t="s">
        <v>46</v>
      </c>
      <c r="H75" t="s">
        <v>199</v>
      </c>
      <c r="J75" t="s">
        <v>44</v>
      </c>
      <c r="K75" t="s">
        <v>93</v>
      </c>
      <c r="L75" t="s">
        <v>563</v>
      </c>
      <c r="M75">
        <v>74</v>
      </c>
    </row>
    <row r="76" spans="1:13" x14ac:dyDescent="0.4">
      <c r="A76" t="s">
        <v>506</v>
      </c>
      <c r="B76" t="s">
        <v>198</v>
      </c>
      <c r="C76" t="s">
        <v>65</v>
      </c>
      <c r="D76" t="s">
        <v>96</v>
      </c>
      <c r="E76" t="s">
        <v>125</v>
      </c>
      <c r="F76" t="s">
        <v>124</v>
      </c>
      <c r="G76" t="s">
        <v>51</v>
      </c>
      <c r="H76" t="s">
        <v>77</v>
      </c>
      <c r="J76" t="s">
        <v>44</v>
      </c>
      <c r="K76" t="s">
        <v>93</v>
      </c>
      <c r="L76" t="s">
        <v>561</v>
      </c>
      <c r="M76">
        <v>75</v>
      </c>
    </row>
    <row r="77" spans="1:13" x14ac:dyDescent="0.4">
      <c r="A77" t="s">
        <v>507</v>
      </c>
      <c r="B77" t="s">
        <v>197</v>
      </c>
      <c r="C77" t="s">
        <v>65</v>
      </c>
      <c r="D77" t="s">
        <v>96</v>
      </c>
      <c r="E77" t="s">
        <v>116</v>
      </c>
      <c r="F77" t="s">
        <v>508</v>
      </c>
      <c r="G77" t="s">
        <v>51</v>
      </c>
      <c r="H77" t="s">
        <v>509</v>
      </c>
      <c r="J77" t="s">
        <v>44</v>
      </c>
      <c r="K77" t="s">
        <v>61</v>
      </c>
      <c r="L77" t="s">
        <v>560</v>
      </c>
      <c r="M77">
        <v>76</v>
      </c>
    </row>
    <row r="78" spans="1:13" x14ac:dyDescent="0.4">
      <c r="A78" t="s">
        <v>196</v>
      </c>
      <c r="B78" t="s">
        <v>195</v>
      </c>
      <c r="C78" t="s">
        <v>49</v>
      </c>
      <c r="D78" t="s">
        <v>123</v>
      </c>
      <c r="E78" t="s">
        <v>122</v>
      </c>
      <c r="F78" t="s">
        <v>121</v>
      </c>
      <c r="G78" t="s">
        <v>51</v>
      </c>
      <c r="H78" t="s">
        <v>77</v>
      </c>
      <c r="J78" t="s">
        <v>44</v>
      </c>
      <c r="K78" t="s">
        <v>43</v>
      </c>
      <c r="L78" t="s">
        <v>561</v>
      </c>
      <c r="M78">
        <v>77</v>
      </c>
    </row>
    <row r="79" spans="1:13" x14ac:dyDescent="0.4">
      <c r="A79" t="s">
        <v>31</v>
      </c>
      <c r="B79" t="s">
        <v>32</v>
      </c>
      <c r="C79" t="s">
        <v>49</v>
      </c>
      <c r="D79" t="s">
        <v>123</v>
      </c>
      <c r="E79" t="s">
        <v>122</v>
      </c>
      <c r="F79" t="s">
        <v>121</v>
      </c>
      <c r="G79" t="s">
        <v>51</v>
      </c>
      <c r="H79" t="s">
        <v>77</v>
      </c>
      <c r="J79" t="s">
        <v>44</v>
      </c>
      <c r="K79" t="s">
        <v>43</v>
      </c>
      <c r="L79" t="s">
        <v>561</v>
      </c>
      <c r="M79">
        <v>78</v>
      </c>
    </row>
    <row r="80" spans="1:13" x14ac:dyDescent="0.4">
      <c r="A80" t="s">
        <v>194</v>
      </c>
      <c r="B80" t="s">
        <v>193</v>
      </c>
      <c r="C80" t="s">
        <v>65</v>
      </c>
      <c r="D80" t="s">
        <v>96</v>
      </c>
      <c r="E80" t="s">
        <v>125</v>
      </c>
      <c r="F80" t="s">
        <v>136</v>
      </c>
      <c r="G80" t="s">
        <v>51</v>
      </c>
      <c r="H80" t="s">
        <v>77</v>
      </c>
      <c r="J80" t="s">
        <v>44</v>
      </c>
      <c r="K80" t="s">
        <v>93</v>
      </c>
      <c r="L80" t="s">
        <v>561</v>
      </c>
      <c r="M80">
        <v>79</v>
      </c>
    </row>
    <row r="81" spans="1:13" x14ac:dyDescent="0.4">
      <c r="A81" t="s">
        <v>192</v>
      </c>
      <c r="B81" t="s">
        <v>191</v>
      </c>
      <c r="C81" t="s">
        <v>65</v>
      </c>
      <c r="D81" t="s">
        <v>96</v>
      </c>
      <c r="E81" t="s">
        <v>125</v>
      </c>
      <c r="F81" t="s">
        <v>124</v>
      </c>
      <c r="G81" t="s">
        <v>51</v>
      </c>
      <c r="H81" t="s">
        <v>77</v>
      </c>
      <c r="J81" t="s">
        <v>44</v>
      </c>
      <c r="K81" t="s">
        <v>93</v>
      </c>
      <c r="L81" t="s">
        <v>561</v>
      </c>
      <c r="M81">
        <v>80</v>
      </c>
    </row>
    <row r="82" spans="1:13" x14ac:dyDescent="0.4">
      <c r="A82" t="s">
        <v>190</v>
      </c>
      <c r="B82" t="s">
        <v>189</v>
      </c>
      <c r="C82" t="s">
        <v>92</v>
      </c>
      <c r="D82" t="s">
        <v>444</v>
      </c>
      <c r="E82" t="s">
        <v>185</v>
      </c>
      <c r="F82" t="s">
        <v>188</v>
      </c>
      <c r="G82" t="s">
        <v>51</v>
      </c>
      <c r="H82" t="s">
        <v>45</v>
      </c>
      <c r="J82" t="s">
        <v>44</v>
      </c>
      <c r="K82" t="s">
        <v>43</v>
      </c>
      <c r="L82" t="s">
        <v>560</v>
      </c>
      <c r="M82">
        <v>81</v>
      </c>
    </row>
    <row r="83" spans="1:13" x14ac:dyDescent="0.4">
      <c r="A83" t="s">
        <v>187</v>
      </c>
      <c r="B83" t="s">
        <v>186</v>
      </c>
      <c r="C83" t="s">
        <v>92</v>
      </c>
      <c r="D83" t="s">
        <v>444</v>
      </c>
      <c r="E83" t="s">
        <v>185</v>
      </c>
      <c r="F83" t="s">
        <v>184</v>
      </c>
      <c r="G83" t="s">
        <v>51</v>
      </c>
      <c r="H83" t="s">
        <v>45</v>
      </c>
      <c r="J83" t="s">
        <v>44</v>
      </c>
      <c r="K83" t="s">
        <v>43</v>
      </c>
      <c r="L83" t="s">
        <v>560</v>
      </c>
      <c r="M83">
        <v>82</v>
      </c>
    </row>
    <row r="84" spans="1:13" x14ac:dyDescent="0.4">
      <c r="A84" t="s">
        <v>35</v>
      </c>
      <c r="B84" t="s">
        <v>36</v>
      </c>
      <c r="C84" t="s">
        <v>65</v>
      </c>
      <c r="D84" t="s">
        <v>96</v>
      </c>
      <c r="E84" t="s">
        <v>116</v>
      </c>
      <c r="F84" t="s">
        <v>510</v>
      </c>
      <c r="G84" t="s">
        <v>51</v>
      </c>
      <c r="H84" t="s">
        <v>511</v>
      </c>
      <c r="J84" t="s">
        <v>44</v>
      </c>
      <c r="K84" t="s">
        <v>61</v>
      </c>
      <c r="L84" t="s">
        <v>560</v>
      </c>
      <c r="M84">
        <v>83</v>
      </c>
    </row>
    <row r="85" spans="1:13" x14ac:dyDescent="0.4">
      <c r="A85" t="s">
        <v>183</v>
      </c>
      <c r="B85" t="s">
        <v>512</v>
      </c>
      <c r="C85" t="s">
        <v>65</v>
      </c>
      <c r="D85" t="s">
        <v>64</v>
      </c>
      <c r="E85" t="s">
        <v>63</v>
      </c>
      <c r="F85" t="s">
        <v>62</v>
      </c>
      <c r="G85" t="s">
        <v>46</v>
      </c>
      <c r="H85" t="s">
        <v>68</v>
      </c>
      <c r="J85" t="s">
        <v>44</v>
      </c>
      <c r="K85" t="s">
        <v>61</v>
      </c>
      <c r="L85" t="s">
        <v>561</v>
      </c>
      <c r="M85">
        <v>84</v>
      </c>
    </row>
    <row r="86" spans="1:13" x14ac:dyDescent="0.4">
      <c r="A86" t="s">
        <v>182</v>
      </c>
      <c r="B86" t="s">
        <v>182</v>
      </c>
      <c r="C86" t="s">
        <v>65</v>
      </c>
      <c r="D86" t="s">
        <v>64</v>
      </c>
      <c r="E86" t="s">
        <v>63</v>
      </c>
      <c r="F86" t="s">
        <v>118</v>
      </c>
      <c r="G86" t="s">
        <v>46</v>
      </c>
      <c r="H86" t="s">
        <v>77</v>
      </c>
      <c r="J86" t="s">
        <v>44</v>
      </c>
      <c r="K86" t="s">
        <v>61</v>
      </c>
      <c r="L86" t="s">
        <v>561</v>
      </c>
      <c r="M86">
        <v>85</v>
      </c>
    </row>
    <row r="87" spans="1:13" x14ac:dyDescent="0.4">
      <c r="A87" t="s">
        <v>39</v>
      </c>
      <c r="B87" t="s">
        <v>40</v>
      </c>
      <c r="C87" t="s">
        <v>65</v>
      </c>
      <c r="D87" t="s">
        <v>96</v>
      </c>
      <c r="E87" t="s">
        <v>116</v>
      </c>
      <c r="F87" t="s">
        <v>513</v>
      </c>
      <c r="G87" t="s">
        <v>51</v>
      </c>
      <c r="H87" t="s">
        <v>514</v>
      </c>
      <c r="J87" t="s">
        <v>44</v>
      </c>
      <c r="K87" t="s">
        <v>61</v>
      </c>
      <c r="L87" t="s">
        <v>560</v>
      </c>
      <c r="M87">
        <v>86</v>
      </c>
    </row>
    <row r="88" spans="1:13" x14ac:dyDescent="0.4">
      <c r="A88" t="s">
        <v>181</v>
      </c>
      <c r="B88" t="s">
        <v>180</v>
      </c>
      <c r="C88" t="s">
        <v>65</v>
      </c>
      <c r="D88" t="s">
        <v>96</v>
      </c>
      <c r="E88" t="s">
        <v>116</v>
      </c>
      <c r="F88" t="s">
        <v>441</v>
      </c>
      <c r="G88" t="s">
        <v>51</v>
      </c>
      <c r="H88" t="s">
        <v>442</v>
      </c>
      <c r="J88" t="s">
        <v>44</v>
      </c>
      <c r="K88" t="s">
        <v>61</v>
      </c>
      <c r="L88" t="s">
        <v>560</v>
      </c>
      <c r="M88">
        <v>87</v>
      </c>
    </row>
    <row r="89" spans="1:13" x14ac:dyDescent="0.4">
      <c r="A89" t="s">
        <v>179</v>
      </c>
      <c r="B89" t="s">
        <v>178</v>
      </c>
      <c r="C89" t="s">
        <v>65</v>
      </c>
      <c r="D89" t="s">
        <v>96</v>
      </c>
      <c r="E89" t="s">
        <v>116</v>
      </c>
      <c r="F89" t="s">
        <v>177</v>
      </c>
      <c r="G89" t="s">
        <v>51</v>
      </c>
      <c r="H89" t="s">
        <v>176</v>
      </c>
      <c r="J89" t="s">
        <v>44</v>
      </c>
      <c r="K89" t="s">
        <v>61</v>
      </c>
      <c r="L89" t="s">
        <v>560</v>
      </c>
      <c r="M89">
        <v>88</v>
      </c>
    </row>
    <row r="90" spans="1:13" x14ac:dyDescent="0.4">
      <c r="A90" t="s">
        <v>175</v>
      </c>
      <c r="B90" t="s">
        <v>174</v>
      </c>
      <c r="C90" t="s">
        <v>65</v>
      </c>
      <c r="D90" t="s">
        <v>96</v>
      </c>
      <c r="E90" t="s">
        <v>116</v>
      </c>
      <c r="F90" t="s">
        <v>173</v>
      </c>
      <c r="G90" t="s">
        <v>51</v>
      </c>
      <c r="H90" t="s">
        <v>172</v>
      </c>
      <c r="J90" t="s">
        <v>44</v>
      </c>
      <c r="K90" t="s">
        <v>61</v>
      </c>
      <c r="L90" t="s">
        <v>560</v>
      </c>
      <c r="M90">
        <v>89</v>
      </c>
    </row>
    <row r="91" spans="1:13" x14ac:dyDescent="0.4">
      <c r="A91" t="s">
        <v>171</v>
      </c>
      <c r="B91" t="s">
        <v>170</v>
      </c>
      <c r="C91" t="s">
        <v>92</v>
      </c>
      <c r="D91" t="s">
        <v>131</v>
      </c>
      <c r="E91" t="s">
        <v>167</v>
      </c>
      <c r="F91" t="s">
        <v>166</v>
      </c>
      <c r="G91" t="s">
        <v>51</v>
      </c>
      <c r="H91" t="s">
        <v>45</v>
      </c>
      <c r="J91" t="s">
        <v>44</v>
      </c>
      <c r="K91" t="s">
        <v>43</v>
      </c>
      <c r="L91" t="s">
        <v>560</v>
      </c>
      <c r="M91">
        <v>90</v>
      </c>
    </row>
    <row r="92" spans="1:13" x14ac:dyDescent="0.4">
      <c r="A92" t="s">
        <v>169</v>
      </c>
      <c r="B92" t="s">
        <v>168</v>
      </c>
      <c r="C92" t="s">
        <v>92</v>
      </c>
      <c r="D92" t="s">
        <v>131</v>
      </c>
      <c r="E92" t="s">
        <v>167</v>
      </c>
      <c r="F92" t="s">
        <v>166</v>
      </c>
      <c r="G92" t="s">
        <v>51</v>
      </c>
      <c r="H92" t="s">
        <v>45</v>
      </c>
      <c r="J92" t="s">
        <v>44</v>
      </c>
      <c r="K92" t="s">
        <v>43</v>
      </c>
      <c r="L92" t="s">
        <v>560</v>
      </c>
      <c r="M92">
        <v>91</v>
      </c>
    </row>
    <row r="93" spans="1:13" x14ac:dyDescent="0.4">
      <c r="A93" t="s">
        <v>165</v>
      </c>
      <c r="B93" t="s">
        <v>164</v>
      </c>
      <c r="C93" t="s">
        <v>92</v>
      </c>
      <c r="D93" t="s">
        <v>131</v>
      </c>
      <c r="E93" t="s">
        <v>429</v>
      </c>
      <c r="F93" t="s">
        <v>161</v>
      </c>
      <c r="G93" t="s">
        <v>51</v>
      </c>
      <c r="H93" t="s">
        <v>45</v>
      </c>
      <c r="J93" t="s">
        <v>44</v>
      </c>
      <c r="K93" t="s">
        <v>43</v>
      </c>
      <c r="L93" t="s">
        <v>560</v>
      </c>
      <c r="M93">
        <v>92</v>
      </c>
    </row>
    <row r="94" spans="1:13" x14ac:dyDescent="0.4">
      <c r="A94" t="s">
        <v>163</v>
      </c>
      <c r="B94" t="s">
        <v>162</v>
      </c>
      <c r="C94" t="s">
        <v>92</v>
      </c>
      <c r="D94" t="s">
        <v>131</v>
      </c>
      <c r="E94" t="s">
        <v>429</v>
      </c>
      <c r="F94" t="s">
        <v>161</v>
      </c>
      <c r="G94" t="s">
        <v>51</v>
      </c>
      <c r="H94" t="s">
        <v>45</v>
      </c>
      <c r="J94" t="s">
        <v>44</v>
      </c>
      <c r="K94" t="s">
        <v>43</v>
      </c>
      <c r="L94" t="s">
        <v>560</v>
      </c>
      <c r="M94">
        <v>93</v>
      </c>
    </row>
    <row r="95" spans="1:13" x14ac:dyDescent="0.4">
      <c r="A95" t="s">
        <v>515</v>
      </c>
      <c r="B95" t="s">
        <v>516</v>
      </c>
      <c r="C95" t="s">
        <v>65</v>
      </c>
      <c r="D95" t="s">
        <v>96</v>
      </c>
      <c r="E95" t="s">
        <v>116</v>
      </c>
      <c r="F95" t="s">
        <v>441</v>
      </c>
      <c r="G95" t="s">
        <v>51</v>
      </c>
      <c r="H95" t="s">
        <v>442</v>
      </c>
      <c r="J95" t="s">
        <v>44</v>
      </c>
      <c r="K95" t="s">
        <v>61</v>
      </c>
      <c r="L95" t="s">
        <v>560</v>
      </c>
      <c r="M95">
        <v>94</v>
      </c>
    </row>
    <row r="96" spans="1:13" x14ac:dyDescent="0.4">
      <c r="A96" t="s">
        <v>160</v>
      </c>
      <c r="B96" t="s">
        <v>159</v>
      </c>
      <c r="C96" t="s">
        <v>65</v>
      </c>
      <c r="D96" t="s">
        <v>96</v>
      </c>
      <c r="E96" t="s">
        <v>111</v>
      </c>
      <c r="F96" t="s">
        <v>111</v>
      </c>
      <c r="G96" t="s">
        <v>51</v>
      </c>
      <c r="H96" t="s">
        <v>77</v>
      </c>
      <c r="I96" t="s">
        <v>94</v>
      </c>
      <c r="J96" t="s">
        <v>44</v>
      </c>
      <c r="K96" t="s">
        <v>61</v>
      </c>
      <c r="L96" t="s">
        <v>561</v>
      </c>
      <c r="M96">
        <v>95</v>
      </c>
    </row>
    <row r="97" spans="1:13" x14ac:dyDescent="0.4">
      <c r="A97" t="s">
        <v>158</v>
      </c>
      <c r="B97" t="s">
        <v>157</v>
      </c>
      <c r="C97" t="s">
        <v>65</v>
      </c>
      <c r="D97" t="s">
        <v>96</v>
      </c>
      <c r="E97" t="s">
        <v>149</v>
      </c>
      <c r="F97" t="s">
        <v>149</v>
      </c>
      <c r="G97" t="s">
        <v>51</v>
      </c>
      <c r="H97" t="s">
        <v>77</v>
      </c>
      <c r="I97" t="s">
        <v>94</v>
      </c>
      <c r="J97" t="s">
        <v>44</v>
      </c>
      <c r="K97" t="s">
        <v>61</v>
      </c>
      <c r="L97" t="s">
        <v>561</v>
      </c>
      <c r="M97">
        <v>96</v>
      </c>
    </row>
    <row r="98" spans="1:13" x14ac:dyDescent="0.4">
      <c r="A98" t="s">
        <v>156</v>
      </c>
      <c r="B98" t="s">
        <v>156</v>
      </c>
      <c r="C98" t="s">
        <v>65</v>
      </c>
      <c r="D98" t="s">
        <v>64</v>
      </c>
      <c r="E98" t="s">
        <v>63</v>
      </c>
      <c r="F98" t="s">
        <v>139</v>
      </c>
      <c r="G98" t="s">
        <v>46</v>
      </c>
      <c r="H98" t="s">
        <v>77</v>
      </c>
      <c r="J98" t="s">
        <v>44</v>
      </c>
      <c r="K98" t="s">
        <v>61</v>
      </c>
      <c r="L98" t="s">
        <v>561</v>
      </c>
      <c r="M98">
        <v>97</v>
      </c>
    </row>
    <row r="99" spans="1:13" x14ac:dyDescent="0.4">
      <c r="A99" t="s">
        <v>155</v>
      </c>
      <c r="B99" t="s">
        <v>517</v>
      </c>
      <c r="C99" t="s">
        <v>65</v>
      </c>
      <c r="D99" t="s">
        <v>96</v>
      </c>
      <c r="E99" t="s">
        <v>63</v>
      </c>
      <c r="F99" t="s">
        <v>154</v>
      </c>
      <c r="G99" t="s">
        <v>51</v>
      </c>
      <c r="H99" t="s">
        <v>77</v>
      </c>
      <c r="J99" t="s">
        <v>44</v>
      </c>
      <c r="K99" t="s">
        <v>61</v>
      </c>
      <c r="L99" t="s">
        <v>561</v>
      </c>
      <c r="M99">
        <v>98</v>
      </c>
    </row>
    <row r="100" spans="1:13" x14ac:dyDescent="0.4">
      <c r="A100" t="s">
        <v>518</v>
      </c>
      <c r="B100" t="s">
        <v>519</v>
      </c>
      <c r="C100" t="s">
        <v>65</v>
      </c>
      <c r="D100" t="s">
        <v>96</v>
      </c>
      <c r="E100" t="s">
        <v>153</v>
      </c>
      <c r="F100" t="s">
        <v>152</v>
      </c>
      <c r="G100" t="s">
        <v>51</v>
      </c>
      <c r="H100" t="s">
        <v>77</v>
      </c>
      <c r="I100" t="s">
        <v>94</v>
      </c>
      <c r="J100" t="s">
        <v>44</v>
      </c>
      <c r="K100" t="s">
        <v>61</v>
      </c>
      <c r="L100" t="s">
        <v>561</v>
      </c>
      <c r="M100">
        <v>99</v>
      </c>
    </row>
    <row r="101" spans="1:13" x14ac:dyDescent="0.4">
      <c r="A101" t="s">
        <v>151</v>
      </c>
      <c r="B101" t="s">
        <v>150</v>
      </c>
      <c r="C101" t="s">
        <v>65</v>
      </c>
      <c r="D101" t="s">
        <v>96</v>
      </c>
      <c r="E101" t="s">
        <v>149</v>
      </c>
      <c r="F101" t="s">
        <v>149</v>
      </c>
      <c r="G101" t="s">
        <v>51</v>
      </c>
      <c r="H101" t="s">
        <v>77</v>
      </c>
      <c r="I101" t="s">
        <v>94</v>
      </c>
      <c r="J101" t="s">
        <v>44</v>
      </c>
      <c r="K101" t="s">
        <v>61</v>
      </c>
      <c r="L101" t="s">
        <v>561</v>
      </c>
      <c r="M101">
        <v>100</v>
      </c>
    </row>
    <row r="102" spans="1:13" x14ac:dyDescent="0.4">
      <c r="A102" t="s">
        <v>148</v>
      </c>
      <c r="B102" t="s">
        <v>147</v>
      </c>
      <c r="C102" t="s">
        <v>65</v>
      </c>
      <c r="D102" t="s">
        <v>96</v>
      </c>
      <c r="E102" t="s">
        <v>122</v>
      </c>
      <c r="F102" t="s">
        <v>146</v>
      </c>
      <c r="G102" t="s">
        <v>51</v>
      </c>
      <c r="H102" t="s">
        <v>77</v>
      </c>
      <c r="J102" t="s">
        <v>44</v>
      </c>
      <c r="K102" t="s">
        <v>43</v>
      </c>
      <c r="L102" t="s">
        <v>561</v>
      </c>
      <c r="M102">
        <v>101</v>
      </c>
    </row>
    <row r="103" spans="1:13" x14ac:dyDescent="0.4">
      <c r="A103" t="s">
        <v>145</v>
      </c>
      <c r="B103" t="s">
        <v>144</v>
      </c>
      <c r="C103" t="s">
        <v>65</v>
      </c>
      <c r="D103" t="s">
        <v>96</v>
      </c>
      <c r="E103" t="s">
        <v>125</v>
      </c>
      <c r="F103" t="s">
        <v>124</v>
      </c>
      <c r="G103" t="s">
        <v>51</v>
      </c>
      <c r="H103" t="s">
        <v>77</v>
      </c>
      <c r="J103" t="s">
        <v>44</v>
      </c>
      <c r="K103" t="s">
        <v>93</v>
      </c>
      <c r="L103" t="s">
        <v>561</v>
      </c>
      <c r="M103">
        <v>102</v>
      </c>
    </row>
    <row r="104" spans="1:13" x14ac:dyDescent="0.4">
      <c r="A104" t="s">
        <v>143</v>
      </c>
      <c r="B104" t="s">
        <v>142</v>
      </c>
      <c r="C104" t="s">
        <v>65</v>
      </c>
      <c r="D104" t="s">
        <v>96</v>
      </c>
      <c r="E104" t="s">
        <v>125</v>
      </c>
      <c r="F104" t="s">
        <v>136</v>
      </c>
      <c r="G104" t="s">
        <v>51</v>
      </c>
      <c r="H104" t="s">
        <v>77</v>
      </c>
      <c r="J104" t="s">
        <v>44</v>
      </c>
      <c r="K104" t="s">
        <v>93</v>
      </c>
      <c r="L104" t="s">
        <v>561</v>
      </c>
      <c r="M104">
        <v>103</v>
      </c>
    </row>
    <row r="105" spans="1:13" x14ac:dyDescent="0.4">
      <c r="A105" t="s">
        <v>141</v>
      </c>
      <c r="B105" t="s">
        <v>140</v>
      </c>
      <c r="C105" t="s">
        <v>65</v>
      </c>
      <c r="D105" t="s">
        <v>96</v>
      </c>
      <c r="E105" t="s">
        <v>111</v>
      </c>
      <c r="F105" t="s">
        <v>111</v>
      </c>
      <c r="G105" t="s">
        <v>51</v>
      </c>
      <c r="H105" t="s">
        <v>77</v>
      </c>
      <c r="I105" t="s">
        <v>94</v>
      </c>
      <c r="J105" t="s">
        <v>44</v>
      </c>
      <c r="K105" t="s">
        <v>61</v>
      </c>
      <c r="L105" t="s">
        <v>561</v>
      </c>
      <c r="M105">
        <v>104</v>
      </c>
    </row>
    <row r="106" spans="1:13" x14ac:dyDescent="0.4">
      <c r="A106" t="s">
        <v>520</v>
      </c>
      <c r="B106" t="s">
        <v>521</v>
      </c>
      <c r="C106" t="s">
        <v>65</v>
      </c>
      <c r="D106" t="s">
        <v>96</v>
      </c>
      <c r="E106" t="s">
        <v>63</v>
      </c>
      <c r="F106" t="s">
        <v>139</v>
      </c>
      <c r="G106" t="s">
        <v>51</v>
      </c>
      <c r="H106" t="s">
        <v>77</v>
      </c>
      <c r="J106" t="s">
        <v>44</v>
      </c>
      <c r="K106" t="s">
        <v>61</v>
      </c>
      <c r="L106" t="s">
        <v>561</v>
      </c>
      <c r="M106">
        <v>105</v>
      </c>
    </row>
    <row r="107" spans="1:13" x14ac:dyDescent="0.4">
      <c r="A107" t="s">
        <v>138</v>
      </c>
      <c r="B107" t="s">
        <v>137</v>
      </c>
      <c r="C107" t="s">
        <v>65</v>
      </c>
      <c r="D107" t="s">
        <v>96</v>
      </c>
      <c r="E107" t="s">
        <v>125</v>
      </c>
      <c r="F107" t="s">
        <v>136</v>
      </c>
      <c r="G107" t="s">
        <v>51</v>
      </c>
      <c r="H107" t="s">
        <v>77</v>
      </c>
      <c r="J107" t="s">
        <v>44</v>
      </c>
      <c r="K107" t="s">
        <v>93</v>
      </c>
      <c r="L107" t="s">
        <v>561</v>
      </c>
      <c r="M107">
        <v>106</v>
      </c>
    </row>
    <row r="108" spans="1:13" x14ac:dyDescent="0.4">
      <c r="A108" t="s">
        <v>135</v>
      </c>
      <c r="B108" t="s">
        <v>522</v>
      </c>
      <c r="C108" t="s">
        <v>65</v>
      </c>
      <c r="D108" t="s">
        <v>64</v>
      </c>
      <c r="E108" t="s">
        <v>63</v>
      </c>
      <c r="F108" t="s">
        <v>118</v>
      </c>
      <c r="G108" t="s">
        <v>46</v>
      </c>
      <c r="H108" t="s">
        <v>77</v>
      </c>
      <c r="J108" t="s">
        <v>44</v>
      </c>
      <c r="K108" t="s">
        <v>61</v>
      </c>
      <c r="L108" t="s">
        <v>561</v>
      </c>
      <c r="M108">
        <v>107</v>
      </c>
    </row>
    <row r="109" spans="1:13" x14ac:dyDescent="0.4">
      <c r="A109" t="s">
        <v>522</v>
      </c>
      <c r="B109" t="s">
        <v>522</v>
      </c>
      <c r="C109" t="s">
        <v>65</v>
      </c>
      <c r="D109" t="s">
        <v>64</v>
      </c>
      <c r="E109" t="s">
        <v>63</v>
      </c>
      <c r="F109" t="s">
        <v>118</v>
      </c>
      <c r="G109" t="s">
        <v>46</v>
      </c>
      <c r="H109" t="s">
        <v>77</v>
      </c>
      <c r="J109" t="s">
        <v>44</v>
      </c>
      <c r="K109" t="s">
        <v>61</v>
      </c>
      <c r="L109" t="s">
        <v>561</v>
      </c>
      <c r="M109">
        <v>108</v>
      </c>
    </row>
    <row r="110" spans="1:13" x14ac:dyDescent="0.4">
      <c r="A110" t="s">
        <v>133</v>
      </c>
      <c r="B110" t="s">
        <v>133</v>
      </c>
      <c r="C110" t="s">
        <v>65</v>
      </c>
      <c r="D110" t="s">
        <v>64</v>
      </c>
      <c r="E110" t="s">
        <v>63</v>
      </c>
      <c r="F110" t="s">
        <v>117</v>
      </c>
      <c r="G110" t="s">
        <v>46</v>
      </c>
      <c r="H110" t="s">
        <v>77</v>
      </c>
      <c r="J110" t="s">
        <v>44</v>
      </c>
      <c r="K110" t="s">
        <v>61</v>
      </c>
      <c r="L110" t="s">
        <v>561</v>
      </c>
      <c r="M110">
        <v>109</v>
      </c>
    </row>
    <row r="111" spans="1:13" x14ac:dyDescent="0.4">
      <c r="A111" t="s">
        <v>134</v>
      </c>
      <c r="B111" t="s">
        <v>133</v>
      </c>
      <c r="C111" t="s">
        <v>65</v>
      </c>
      <c r="D111" t="s">
        <v>64</v>
      </c>
      <c r="E111" t="s">
        <v>63</v>
      </c>
      <c r="F111" t="s">
        <v>117</v>
      </c>
      <c r="G111" t="s">
        <v>46</v>
      </c>
      <c r="H111" t="s">
        <v>77</v>
      </c>
      <c r="J111" t="s">
        <v>44</v>
      </c>
      <c r="K111" t="s">
        <v>61</v>
      </c>
      <c r="L111" t="s">
        <v>561</v>
      </c>
      <c r="M111">
        <v>110</v>
      </c>
    </row>
    <row r="112" spans="1:13" x14ac:dyDescent="0.4">
      <c r="A112" t="s">
        <v>523</v>
      </c>
      <c r="B112" t="s">
        <v>522</v>
      </c>
      <c r="C112" t="s">
        <v>65</v>
      </c>
      <c r="D112" t="s">
        <v>64</v>
      </c>
      <c r="E112" t="s">
        <v>63</v>
      </c>
      <c r="F112" t="s">
        <v>118</v>
      </c>
      <c r="G112" t="s">
        <v>46</v>
      </c>
      <c r="H112" t="s">
        <v>77</v>
      </c>
      <c r="J112" t="s">
        <v>44</v>
      </c>
      <c r="K112" t="s">
        <v>61</v>
      </c>
      <c r="L112" t="s">
        <v>561</v>
      </c>
      <c r="M112">
        <v>111</v>
      </c>
    </row>
    <row r="113" spans="1:13" x14ac:dyDescent="0.4">
      <c r="A113" t="s">
        <v>132</v>
      </c>
      <c r="B113" t="s">
        <v>75</v>
      </c>
      <c r="C113" t="s">
        <v>49</v>
      </c>
      <c r="D113" t="s">
        <v>48</v>
      </c>
      <c r="E113" t="s">
        <v>52</v>
      </c>
      <c r="F113" t="s">
        <v>52</v>
      </c>
      <c r="G113" t="s">
        <v>46</v>
      </c>
      <c r="H113" t="s">
        <v>45</v>
      </c>
      <c r="J113" t="s">
        <v>58</v>
      </c>
      <c r="K113" t="s">
        <v>43</v>
      </c>
      <c r="L113" t="s">
        <v>563</v>
      </c>
      <c r="M113">
        <v>112</v>
      </c>
    </row>
    <row r="114" spans="1:13" x14ac:dyDescent="0.4">
      <c r="A114" t="s">
        <v>27</v>
      </c>
      <c r="B114" t="s">
        <v>28</v>
      </c>
      <c r="C114" t="s">
        <v>92</v>
      </c>
      <c r="D114" t="s">
        <v>131</v>
      </c>
      <c r="E114" t="s">
        <v>433</v>
      </c>
      <c r="F114" t="s">
        <v>130</v>
      </c>
      <c r="G114" t="s">
        <v>51</v>
      </c>
      <c r="H114" t="s">
        <v>45</v>
      </c>
      <c r="J114" t="s">
        <v>44</v>
      </c>
      <c r="K114" t="s">
        <v>43</v>
      </c>
      <c r="L114" t="s">
        <v>560</v>
      </c>
      <c r="M114">
        <v>113</v>
      </c>
    </row>
    <row r="115" spans="1:13" x14ac:dyDescent="0.4">
      <c r="A115" t="s">
        <v>524</v>
      </c>
      <c r="B115" t="s">
        <v>525</v>
      </c>
      <c r="C115" t="s">
        <v>49</v>
      </c>
      <c r="D115" t="s">
        <v>123</v>
      </c>
      <c r="E115" t="s">
        <v>122</v>
      </c>
      <c r="F115" t="s">
        <v>121</v>
      </c>
      <c r="G115" t="s">
        <v>51</v>
      </c>
      <c r="H115" t="s">
        <v>77</v>
      </c>
      <c r="J115" t="s">
        <v>44</v>
      </c>
      <c r="K115" t="s">
        <v>43</v>
      </c>
      <c r="L115" t="s">
        <v>561</v>
      </c>
      <c r="M115">
        <v>114</v>
      </c>
    </row>
    <row r="116" spans="1:13" x14ac:dyDescent="0.4">
      <c r="A116" t="s">
        <v>129</v>
      </c>
      <c r="B116" t="s">
        <v>128</v>
      </c>
      <c r="C116" t="s">
        <v>65</v>
      </c>
      <c r="D116" t="s">
        <v>96</v>
      </c>
      <c r="E116" t="s">
        <v>111</v>
      </c>
      <c r="F116" t="s">
        <v>111</v>
      </c>
      <c r="G116" t="s">
        <v>51</v>
      </c>
      <c r="H116" t="s">
        <v>77</v>
      </c>
      <c r="I116" t="s">
        <v>94</v>
      </c>
      <c r="J116" t="s">
        <v>44</v>
      </c>
      <c r="K116" t="s">
        <v>61</v>
      </c>
      <c r="L116" t="s">
        <v>561</v>
      </c>
      <c r="M116">
        <v>115</v>
      </c>
    </row>
    <row r="117" spans="1:13" x14ac:dyDescent="0.4">
      <c r="A117" t="s">
        <v>526</v>
      </c>
      <c r="B117" t="s">
        <v>527</v>
      </c>
      <c r="C117" t="s">
        <v>65</v>
      </c>
      <c r="D117" t="s">
        <v>96</v>
      </c>
      <c r="E117" t="s">
        <v>110</v>
      </c>
      <c r="F117" t="s">
        <v>109</v>
      </c>
      <c r="G117" t="s">
        <v>51</v>
      </c>
      <c r="H117" t="s">
        <v>77</v>
      </c>
      <c r="I117" t="s">
        <v>94</v>
      </c>
      <c r="J117" t="s">
        <v>44</v>
      </c>
      <c r="K117" t="s">
        <v>93</v>
      </c>
      <c r="L117" t="s">
        <v>561</v>
      </c>
      <c r="M117">
        <v>116</v>
      </c>
    </row>
    <row r="118" spans="1:13" x14ac:dyDescent="0.4">
      <c r="A118" t="s">
        <v>37</v>
      </c>
      <c r="B118" t="s">
        <v>38</v>
      </c>
      <c r="C118" t="s">
        <v>65</v>
      </c>
      <c r="D118" t="s">
        <v>96</v>
      </c>
      <c r="E118" t="s">
        <v>116</v>
      </c>
      <c r="F118" t="s">
        <v>528</v>
      </c>
      <c r="G118" t="s">
        <v>51</v>
      </c>
      <c r="H118" t="s">
        <v>529</v>
      </c>
      <c r="J118" t="s">
        <v>44</v>
      </c>
      <c r="K118" t="s">
        <v>61</v>
      </c>
      <c r="L118" t="s">
        <v>560</v>
      </c>
      <c r="M118">
        <v>117</v>
      </c>
    </row>
    <row r="119" spans="1:13" x14ac:dyDescent="0.4">
      <c r="A119" t="s">
        <v>127</v>
      </c>
      <c r="B119" t="s">
        <v>126</v>
      </c>
      <c r="C119" t="s">
        <v>49</v>
      </c>
      <c r="D119" t="s">
        <v>123</v>
      </c>
      <c r="E119" t="s">
        <v>122</v>
      </c>
      <c r="F119" t="s">
        <v>121</v>
      </c>
      <c r="G119" t="s">
        <v>51</v>
      </c>
      <c r="H119" t="s">
        <v>77</v>
      </c>
      <c r="J119" t="s">
        <v>44</v>
      </c>
      <c r="K119" t="s">
        <v>43</v>
      </c>
      <c r="L119" t="s">
        <v>561</v>
      </c>
      <c r="M119">
        <v>118</v>
      </c>
    </row>
    <row r="120" spans="1:13" x14ac:dyDescent="0.4">
      <c r="A120" t="s">
        <v>33</v>
      </c>
      <c r="B120" t="s">
        <v>34</v>
      </c>
      <c r="C120" t="s">
        <v>65</v>
      </c>
      <c r="D120" t="s">
        <v>96</v>
      </c>
      <c r="E120" t="s">
        <v>125</v>
      </c>
      <c r="F120" t="s">
        <v>124</v>
      </c>
      <c r="G120" t="s">
        <v>51</v>
      </c>
      <c r="H120" t="s">
        <v>77</v>
      </c>
      <c r="J120" t="s">
        <v>44</v>
      </c>
      <c r="K120" t="s">
        <v>93</v>
      </c>
      <c r="L120" t="s">
        <v>561</v>
      </c>
      <c r="M120">
        <v>119</v>
      </c>
    </row>
    <row r="121" spans="1:13" x14ac:dyDescent="0.4">
      <c r="A121" t="s">
        <v>530</v>
      </c>
      <c r="B121" t="s">
        <v>531</v>
      </c>
      <c r="C121" t="s">
        <v>49</v>
      </c>
      <c r="D121" t="s">
        <v>123</v>
      </c>
      <c r="E121" t="s">
        <v>122</v>
      </c>
      <c r="F121" t="s">
        <v>121</v>
      </c>
      <c r="G121" t="s">
        <v>51</v>
      </c>
      <c r="H121" t="s">
        <v>77</v>
      </c>
      <c r="J121" t="s">
        <v>44</v>
      </c>
      <c r="K121" t="s">
        <v>43</v>
      </c>
      <c r="L121" t="s">
        <v>561</v>
      </c>
      <c r="M121">
        <v>120</v>
      </c>
    </row>
    <row r="122" spans="1:13" x14ac:dyDescent="0.4">
      <c r="A122" t="s">
        <v>120</v>
      </c>
      <c r="B122" t="s">
        <v>119</v>
      </c>
      <c r="C122" t="s">
        <v>65</v>
      </c>
      <c r="D122" t="s">
        <v>96</v>
      </c>
      <c r="E122" t="s">
        <v>111</v>
      </c>
      <c r="F122" t="s">
        <v>111</v>
      </c>
      <c r="G122" t="s">
        <v>51</v>
      </c>
      <c r="H122" t="s">
        <v>77</v>
      </c>
      <c r="I122" t="s">
        <v>94</v>
      </c>
      <c r="J122" t="s">
        <v>44</v>
      </c>
      <c r="K122" t="s">
        <v>61</v>
      </c>
      <c r="L122" t="s">
        <v>561</v>
      </c>
      <c r="M122">
        <v>121</v>
      </c>
    </row>
    <row r="123" spans="1:13" x14ac:dyDescent="0.4">
      <c r="A123" t="s">
        <v>532</v>
      </c>
      <c r="B123" t="s">
        <v>533</v>
      </c>
      <c r="C123" t="s">
        <v>65</v>
      </c>
      <c r="D123" t="s">
        <v>96</v>
      </c>
      <c r="E123" t="s">
        <v>63</v>
      </c>
      <c r="F123" t="s">
        <v>118</v>
      </c>
      <c r="G123" t="s">
        <v>51</v>
      </c>
      <c r="H123" t="s">
        <v>77</v>
      </c>
      <c r="J123" t="s">
        <v>44</v>
      </c>
      <c r="K123" t="s">
        <v>61</v>
      </c>
      <c r="L123" t="s">
        <v>561</v>
      </c>
      <c r="M123">
        <v>122</v>
      </c>
    </row>
    <row r="124" spans="1:13" x14ac:dyDescent="0.4">
      <c r="A124" t="s">
        <v>29</v>
      </c>
      <c r="B124" t="s">
        <v>30</v>
      </c>
      <c r="C124" t="s">
        <v>65</v>
      </c>
      <c r="D124" t="s">
        <v>96</v>
      </c>
      <c r="E124" t="s">
        <v>63</v>
      </c>
      <c r="F124" t="s">
        <v>62</v>
      </c>
      <c r="G124" t="s">
        <v>51</v>
      </c>
      <c r="H124" t="s">
        <v>68</v>
      </c>
      <c r="J124" t="s">
        <v>44</v>
      </c>
      <c r="K124" t="s">
        <v>61</v>
      </c>
      <c r="L124" t="s">
        <v>561</v>
      </c>
      <c r="M124">
        <v>123</v>
      </c>
    </row>
    <row r="125" spans="1:13" x14ac:dyDescent="0.4">
      <c r="A125" t="s">
        <v>23</v>
      </c>
      <c r="B125" t="s">
        <v>24</v>
      </c>
      <c r="C125" t="s">
        <v>65</v>
      </c>
      <c r="D125" t="s">
        <v>96</v>
      </c>
      <c r="E125" t="s">
        <v>63</v>
      </c>
      <c r="F125" t="s">
        <v>117</v>
      </c>
      <c r="G125" t="s">
        <v>51</v>
      </c>
      <c r="H125" t="s">
        <v>77</v>
      </c>
      <c r="J125" t="s">
        <v>44</v>
      </c>
      <c r="K125" t="s">
        <v>61</v>
      </c>
      <c r="L125" t="s">
        <v>561</v>
      </c>
      <c r="M125">
        <v>124</v>
      </c>
    </row>
    <row r="126" spans="1:13" x14ac:dyDescent="0.4">
      <c r="A126" t="s">
        <v>25</v>
      </c>
      <c r="B126" t="s">
        <v>26</v>
      </c>
      <c r="C126" t="s">
        <v>65</v>
      </c>
      <c r="D126" t="s">
        <v>96</v>
      </c>
      <c r="E126" t="s">
        <v>116</v>
      </c>
      <c r="F126" t="s">
        <v>115</v>
      </c>
      <c r="G126" t="s">
        <v>51</v>
      </c>
      <c r="H126" t="s">
        <v>114</v>
      </c>
      <c r="J126" t="s">
        <v>44</v>
      </c>
      <c r="K126" t="s">
        <v>61</v>
      </c>
      <c r="L126" t="s">
        <v>560</v>
      </c>
      <c r="M126">
        <v>125</v>
      </c>
    </row>
    <row r="127" spans="1:13" x14ac:dyDescent="0.4">
      <c r="A127" t="s">
        <v>113</v>
      </c>
      <c r="B127" t="s">
        <v>112</v>
      </c>
      <c r="C127" t="s">
        <v>65</v>
      </c>
      <c r="D127" t="s">
        <v>96</v>
      </c>
      <c r="E127" t="s">
        <v>111</v>
      </c>
      <c r="F127" t="s">
        <v>111</v>
      </c>
      <c r="G127" t="s">
        <v>51</v>
      </c>
      <c r="H127" t="s">
        <v>77</v>
      </c>
      <c r="I127" t="s">
        <v>94</v>
      </c>
      <c r="J127" t="s">
        <v>44</v>
      </c>
      <c r="K127" t="s">
        <v>61</v>
      </c>
      <c r="L127" t="s">
        <v>561</v>
      </c>
      <c r="M127">
        <v>126</v>
      </c>
    </row>
    <row r="128" spans="1:13" x14ac:dyDescent="0.4">
      <c r="A128" t="s">
        <v>534</v>
      </c>
      <c r="B128" t="s">
        <v>535</v>
      </c>
      <c r="C128" t="s">
        <v>65</v>
      </c>
      <c r="D128" t="s">
        <v>96</v>
      </c>
      <c r="E128" t="s">
        <v>110</v>
      </c>
      <c r="F128" t="s">
        <v>109</v>
      </c>
      <c r="G128" t="s">
        <v>51</v>
      </c>
      <c r="H128" t="s">
        <v>77</v>
      </c>
      <c r="I128" t="s">
        <v>94</v>
      </c>
      <c r="J128" t="s">
        <v>44</v>
      </c>
      <c r="K128" t="s">
        <v>93</v>
      </c>
      <c r="L128" t="s">
        <v>561</v>
      </c>
      <c r="M128">
        <v>127</v>
      </c>
    </row>
    <row r="129" spans="1:13" x14ac:dyDescent="0.4">
      <c r="A129" t="s">
        <v>108</v>
      </c>
      <c r="B129" t="s">
        <v>107</v>
      </c>
      <c r="C129" t="s">
        <v>65</v>
      </c>
      <c r="D129" t="s">
        <v>96</v>
      </c>
      <c r="E129" t="s">
        <v>106</v>
      </c>
      <c r="F129" t="s">
        <v>106</v>
      </c>
      <c r="G129" t="s">
        <v>51</v>
      </c>
      <c r="H129" t="s">
        <v>77</v>
      </c>
      <c r="J129" t="s">
        <v>44</v>
      </c>
      <c r="K129" t="s">
        <v>61</v>
      </c>
      <c r="L129" t="s">
        <v>561</v>
      </c>
      <c r="M129">
        <v>128</v>
      </c>
    </row>
    <row r="130" spans="1:13" x14ac:dyDescent="0.4">
      <c r="A130" t="s">
        <v>536</v>
      </c>
      <c r="B130" t="s">
        <v>105</v>
      </c>
      <c r="C130" t="s">
        <v>65</v>
      </c>
      <c r="D130" t="s">
        <v>96</v>
      </c>
      <c r="E130" t="s">
        <v>435</v>
      </c>
      <c r="F130" t="s">
        <v>435</v>
      </c>
      <c r="G130" t="s">
        <v>51</v>
      </c>
      <c r="H130" t="s">
        <v>77</v>
      </c>
      <c r="I130" t="s">
        <v>94</v>
      </c>
      <c r="J130" t="s">
        <v>44</v>
      </c>
      <c r="K130" t="s">
        <v>61</v>
      </c>
      <c r="L130" t="s">
        <v>561</v>
      </c>
      <c r="M130">
        <v>129</v>
      </c>
    </row>
    <row r="131" spans="1:13" x14ac:dyDescent="0.4">
      <c r="A131" t="s">
        <v>104</v>
      </c>
      <c r="B131" t="s">
        <v>103</v>
      </c>
      <c r="C131" t="s">
        <v>65</v>
      </c>
      <c r="D131" t="s">
        <v>96</v>
      </c>
      <c r="E131" t="s">
        <v>102</v>
      </c>
      <c r="F131" t="s">
        <v>101</v>
      </c>
      <c r="G131" t="s">
        <v>51</v>
      </c>
      <c r="H131" t="s">
        <v>77</v>
      </c>
      <c r="I131" t="s">
        <v>94</v>
      </c>
      <c r="J131" t="s">
        <v>44</v>
      </c>
      <c r="K131" t="s">
        <v>61</v>
      </c>
      <c r="L131" t="s">
        <v>561</v>
      </c>
      <c r="M131">
        <v>130</v>
      </c>
    </row>
    <row r="132" spans="1:13" x14ac:dyDescent="0.4">
      <c r="A132" t="s">
        <v>100</v>
      </c>
      <c r="B132" t="s">
        <v>99</v>
      </c>
      <c r="C132" t="s">
        <v>65</v>
      </c>
      <c r="D132" t="s">
        <v>96</v>
      </c>
      <c r="E132" t="s">
        <v>98</v>
      </c>
      <c r="F132" t="s">
        <v>98</v>
      </c>
      <c r="G132" t="s">
        <v>51</v>
      </c>
      <c r="H132" t="s">
        <v>77</v>
      </c>
      <c r="J132" t="s">
        <v>44</v>
      </c>
      <c r="K132" t="s">
        <v>61</v>
      </c>
      <c r="L132" t="s">
        <v>561</v>
      </c>
      <c r="M132">
        <v>131</v>
      </c>
    </row>
    <row r="133" spans="1:13" x14ac:dyDescent="0.4">
      <c r="A133" t="s">
        <v>537</v>
      </c>
      <c r="B133" t="s">
        <v>97</v>
      </c>
      <c r="C133" t="s">
        <v>65</v>
      </c>
      <c r="D133" t="s">
        <v>96</v>
      </c>
      <c r="E133" t="s">
        <v>435</v>
      </c>
      <c r="F133" t="s">
        <v>95</v>
      </c>
      <c r="G133" t="s">
        <v>51</v>
      </c>
      <c r="H133" t="s">
        <v>77</v>
      </c>
      <c r="I133" t="s">
        <v>94</v>
      </c>
      <c r="J133" t="s">
        <v>44</v>
      </c>
      <c r="K133" t="s">
        <v>93</v>
      </c>
      <c r="L133" t="s">
        <v>561</v>
      </c>
      <c r="M133">
        <v>132</v>
      </c>
    </row>
    <row r="134" spans="1:13" x14ac:dyDescent="0.4">
      <c r="A134" t="s">
        <v>90</v>
      </c>
      <c r="B134" t="s">
        <v>90</v>
      </c>
      <c r="C134" t="s">
        <v>92</v>
      </c>
      <c r="D134" t="s">
        <v>91</v>
      </c>
      <c r="E134" t="s">
        <v>90</v>
      </c>
      <c r="F134" t="s">
        <v>89</v>
      </c>
      <c r="G134" t="s">
        <v>46</v>
      </c>
      <c r="H134" t="s">
        <v>45</v>
      </c>
      <c r="J134" t="s">
        <v>86</v>
      </c>
      <c r="K134" t="s">
        <v>43</v>
      </c>
      <c r="L134" t="s">
        <v>563</v>
      </c>
      <c r="M134">
        <v>133</v>
      </c>
    </row>
    <row r="135" spans="1:13" x14ac:dyDescent="0.4">
      <c r="A135" t="s">
        <v>88</v>
      </c>
      <c r="B135" t="s">
        <v>88</v>
      </c>
      <c r="C135" t="s">
        <v>49</v>
      </c>
      <c r="D135" t="s">
        <v>48</v>
      </c>
      <c r="E135" t="s">
        <v>88</v>
      </c>
      <c r="F135" t="s">
        <v>88</v>
      </c>
      <c r="G135" t="s">
        <v>46</v>
      </c>
      <c r="H135" t="s">
        <v>45</v>
      </c>
      <c r="J135" t="s">
        <v>86</v>
      </c>
      <c r="K135" t="s">
        <v>43</v>
      </c>
      <c r="L135" t="s">
        <v>563</v>
      </c>
      <c r="M135">
        <v>134</v>
      </c>
    </row>
    <row r="136" spans="1:13" x14ac:dyDescent="0.4">
      <c r="A136" t="s">
        <v>87</v>
      </c>
      <c r="B136" t="s">
        <v>87</v>
      </c>
      <c r="C136" t="s">
        <v>49</v>
      </c>
      <c r="D136" t="s">
        <v>48</v>
      </c>
      <c r="E136" t="s">
        <v>87</v>
      </c>
      <c r="F136" t="s">
        <v>87</v>
      </c>
      <c r="G136" t="s">
        <v>46</v>
      </c>
      <c r="H136" t="s">
        <v>45</v>
      </c>
      <c r="J136" t="s">
        <v>86</v>
      </c>
      <c r="K136" t="s">
        <v>43</v>
      </c>
      <c r="L136" t="s">
        <v>563</v>
      </c>
      <c r="M136">
        <v>135</v>
      </c>
    </row>
    <row r="137" spans="1:13" x14ac:dyDescent="0.4">
      <c r="A137" t="s">
        <v>52</v>
      </c>
      <c r="B137" t="s">
        <v>52</v>
      </c>
      <c r="C137" t="s">
        <v>49</v>
      </c>
      <c r="D137" t="s">
        <v>48</v>
      </c>
      <c r="E137" t="s">
        <v>52</v>
      </c>
      <c r="F137" t="s">
        <v>52</v>
      </c>
      <c r="G137" t="s">
        <v>46</v>
      </c>
      <c r="H137" t="s">
        <v>45</v>
      </c>
      <c r="J137" t="s">
        <v>86</v>
      </c>
      <c r="K137" t="s">
        <v>43</v>
      </c>
      <c r="L137" t="s">
        <v>563</v>
      </c>
      <c r="M137">
        <v>136</v>
      </c>
    </row>
    <row r="138" spans="1:13" x14ac:dyDescent="0.4">
      <c r="A138" t="s">
        <v>85</v>
      </c>
      <c r="B138" t="s">
        <v>84</v>
      </c>
      <c r="C138" t="s">
        <v>49</v>
      </c>
      <c r="D138" t="s">
        <v>48</v>
      </c>
      <c r="E138" t="s">
        <v>52</v>
      </c>
      <c r="F138" t="s">
        <v>52</v>
      </c>
      <c r="G138" t="s">
        <v>46</v>
      </c>
      <c r="H138" t="s">
        <v>45</v>
      </c>
      <c r="J138" t="s">
        <v>44</v>
      </c>
      <c r="K138" t="s">
        <v>43</v>
      </c>
      <c r="L138" t="s">
        <v>563</v>
      </c>
      <c r="M138">
        <v>137</v>
      </c>
    </row>
    <row r="139" spans="1:13" x14ac:dyDescent="0.4">
      <c r="A139" t="s">
        <v>83</v>
      </c>
      <c r="B139" t="s">
        <v>83</v>
      </c>
      <c r="C139" t="s">
        <v>49</v>
      </c>
      <c r="D139" t="s">
        <v>48</v>
      </c>
      <c r="E139" t="s">
        <v>52</v>
      </c>
      <c r="F139" t="s">
        <v>52</v>
      </c>
      <c r="G139" t="s">
        <v>46</v>
      </c>
      <c r="H139" t="s">
        <v>45</v>
      </c>
      <c r="J139" t="s">
        <v>58</v>
      </c>
      <c r="K139" t="s">
        <v>43</v>
      </c>
      <c r="L139" t="s">
        <v>563</v>
      </c>
      <c r="M139">
        <v>138</v>
      </c>
    </row>
    <row r="140" spans="1:13" x14ac:dyDescent="0.4">
      <c r="A140" t="s">
        <v>82</v>
      </c>
      <c r="B140" t="s">
        <v>82</v>
      </c>
      <c r="C140" t="s">
        <v>49</v>
      </c>
      <c r="D140" t="s">
        <v>48</v>
      </c>
      <c r="E140" t="s">
        <v>52</v>
      </c>
      <c r="F140" t="s">
        <v>52</v>
      </c>
      <c r="G140" t="s">
        <v>46</v>
      </c>
      <c r="H140" t="s">
        <v>45</v>
      </c>
      <c r="J140" t="s">
        <v>44</v>
      </c>
      <c r="K140" t="s">
        <v>43</v>
      </c>
      <c r="L140" t="s">
        <v>563</v>
      </c>
      <c r="M140">
        <v>139</v>
      </c>
    </row>
    <row r="141" spans="1:13" x14ac:dyDescent="0.4">
      <c r="A141" t="s">
        <v>80</v>
      </c>
      <c r="B141" t="s">
        <v>80</v>
      </c>
      <c r="C141" t="s">
        <v>49</v>
      </c>
      <c r="D141" t="s">
        <v>48</v>
      </c>
      <c r="E141" t="s">
        <v>52</v>
      </c>
      <c r="F141" t="s">
        <v>52</v>
      </c>
      <c r="G141" t="s">
        <v>46</v>
      </c>
      <c r="H141" t="s">
        <v>45</v>
      </c>
      <c r="J141" t="s">
        <v>58</v>
      </c>
      <c r="K141" t="s">
        <v>43</v>
      </c>
      <c r="L141" t="s">
        <v>563</v>
      </c>
      <c r="M141">
        <v>140</v>
      </c>
    </row>
    <row r="142" spans="1:13" x14ac:dyDescent="0.4">
      <c r="A142" t="s">
        <v>50</v>
      </c>
      <c r="B142" t="s">
        <v>50</v>
      </c>
      <c r="C142" t="s">
        <v>49</v>
      </c>
      <c r="D142" t="s">
        <v>48</v>
      </c>
      <c r="E142" t="s">
        <v>47</v>
      </c>
      <c r="F142" t="s">
        <v>47</v>
      </c>
      <c r="G142" t="s">
        <v>46</v>
      </c>
      <c r="H142" t="s">
        <v>45</v>
      </c>
      <c r="J142" t="s">
        <v>44</v>
      </c>
      <c r="K142" t="s">
        <v>43</v>
      </c>
      <c r="L142" t="s">
        <v>563</v>
      </c>
      <c r="M142">
        <v>141</v>
      </c>
    </row>
    <row r="143" spans="1:13" x14ac:dyDescent="0.4">
      <c r="A143" t="s">
        <v>55</v>
      </c>
      <c r="B143" t="s">
        <v>55</v>
      </c>
      <c r="C143" t="s">
        <v>49</v>
      </c>
      <c r="D143" t="s">
        <v>48</v>
      </c>
      <c r="E143" t="s">
        <v>47</v>
      </c>
      <c r="F143" t="s">
        <v>47</v>
      </c>
      <c r="G143" t="s">
        <v>51</v>
      </c>
      <c r="H143" t="s">
        <v>45</v>
      </c>
      <c r="J143" t="s">
        <v>44</v>
      </c>
      <c r="K143" t="s">
        <v>43</v>
      </c>
      <c r="L143" t="s">
        <v>560</v>
      </c>
      <c r="M143">
        <v>142</v>
      </c>
    </row>
    <row r="144" spans="1:13" x14ac:dyDescent="0.4">
      <c r="A144" t="s">
        <v>81</v>
      </c>
      <c r="B144" t="s">
        <v>80</v>
      </c>
      <c r="C144" t="s">
        <v>49</v>
      </c>
      <c r="D144" t="s">
        <v>48</v>
      </c>
      <c r="E144" t="s">
        <v>52</v>
      </c>
      <c r="F144" t="s">
        <v>52</v>
      </c>
      <c r="G144" t="s">
        <v>46</v>
      </c>
      <c r="H144" t="s">
        <v>45</v>
      </c>
      <c r="J144" t="s">
        <v>58</v>
      </c>
      <c r="K144" t="s">
        <v>43</v>
      </c>
      <c r="L144" t="s">
        <v>563</v>
      </c>
      <c r="M144">
        <v>143</v>
      </c>
    </row>
    <row r="145" spans="1:13" x14ac:dyDescent="0.4">
      <c r="A145" t="s">
        <v>41</v>
      </c>
      <c r="B145" t="s">
        <v>41</v>
      </c>
      <c r="C145" t="s">
        <v>65</v>
      </c>
      <c r="D145" t="s">
        <v>64</v>
      </c>
      <c r="E145" t="s">
        <v>63</v>
      </c>
      <c r="F145" t="s">
        <v>78</v>
      </c>
      <c r="G145" t="s">
        <v>46</v>
      </c>
      <c r="H145" t="s">
        <v>77</v>
      </c>
      <c r="J145" t="s">
        <v>44</v>
      </c>
      <c r="K145" t="s">
        <v>61</v>
      </c>
      <c r="L145" t="s">
        <v>561</v>
      </c>
      <c r="M145">
        <v>144</v>
      </c>
    </row>
    <row r="146" spans="1:13" x14ac:dyDescent="0.4">
      <c r="A146" t="s">
        <v>79</v>
      </c>
      <c r="B146" t="s">
        <v>41</v>
      </c>
      <c r="C146" t="s">
        <v>65</v>
      </c>
      <c r="D146" t="s">
        <v>64</v>
      </c>
      <c r="E146" t="s">
        <v>63</v>
      </c>
      <c r="F146" t="s">
        <v>78</v>
      </c>
      <c r="G146" t="s">
        <v>46</v>
      </c>
      <c r="H146" t="s">
        <v>77</v>
      </c>
      <c r="J146" t="s">
        <v>44</v>
      </c>
      <c r="K146" t="s">
        <v>61</v>
      </c>
      <c r="L146" t="s">
        <v>561</v>
      </c>
      <c r="M146">
        <v>145</v>
      </c>
    </row>
    <row r="147" spans="1:13" x14ac:dyDescent="0.4">
      <c r="A147" t="s">
        <v>76</v>
      </c>
      <c r="B147" t="s">
        <v>76</v>
      </c>
      <c r="C147" t="s">
        <v>49</v>
      </c>
      <c r="D147" t="s">
        <v>48</v>
      </c>
      <c r="E147" t="s">
        <v>47</v>
      </c>
      <c r="F147" t="s">
        <v>47</v>
      </c>
      <c r="G147" t="s">
        <v>46</v>
      </c>
      <c r="H147" t="s">
        <v>45</v>
      </c>
      <c r="J147" t="s">
        <v>44</v>
      </c>
      <c r="K147" t="s">
        <v>43</v>
      </c>
      <c r="L147" t="s">
        <v>563</v>
      </c>
      <c r="M147">
        <v>146</v>
      </c>
    </row>
    <row r="148" spans="1:13" x14ac:dyDescent="0.4">
      <c r="A148" t="s">
        <v>538</v>
      </c>
      <c r="B148" t="s">
        <v>538</v>
      </c>
      <c r="C148" t="s">
        <v>49</v>
      </c>
      <c r="D148" t="s">
        <v>48</v>
      </c>
      <c r="E148" t="s">
        <v>52</v>
      </c>
      <c r="F148" t="s">
        <v>52</v>
      </c>
      <c r="G148" t="s">
        <v>70</v>
      </c>
      <c r="H148" t="s">
        <v>45</v>
      </c>
      <c r="J148" t="s">
        <v>44</v>
      </c>
      <c r="K148" t="s">
        <v>43</v>
      </c>
      <c r="L148" t="s">
        <v>560</v>
      </c>
      <c r="M148">
        <v>147</v>
      </c>
    </row>
    <row r="149" spans="1:13" x14ac:dyDescent="0.4">
      <c r="A149" t="s">
        <v>53</v>
      </c>
      <c r="B149" t="s">
        <v>53</v>
      </c>
      <c r="C149" t="s">
        <v>49</v>
      </c>
      <c r="D149" t="s">
        <v>48</v>
      </c>
      <c r="E149" t="s">
        <v>52</v>
      </c>
      <c r="F149" t="s">
        <v>52</v>
      </c>
      <c r="G149" t="s">
        <v>51</v>
      </c>
      <c r="H149" t="s">
        <v>45</v>
      </c>
      <c r="J149" t="s">
        <v>44</v>
      </c>
      <c r="K149" t="s">
        <v>43</v>
      </c>
      <c r="L149" t="s">
        <v>560</v>
      </c>
      <c r="M149">
        <v>148</v>
      </c>
    </row>
    <row r="150" spans="1:13" x14ac:dyDescent="0.4">
      <c r="A150" t="s">
        <v>75</v>
      </c>
      <c r="B150" t="s">
        <v>75</v>
      </c>
      <c r="C150" t="s">
        <v>49</v>
      </c>
      <c r="D150" t="s">
        <v>48</v>
      </c>
      <c r="E150" t="s">
        <v>52</v>
      </c>
      <c r="F150" t="s">
        <v>52</v>
      </c>
      <c r="G150" t="s">
        <v>46</v>
      </c>
      <c r="H150" t="s">
        <v>45</v>
      </c>
      <c r="J150" t="s">
        <v>58</v>
      </c>
      <c r="K150" t="s">
        <v>43</v>
      </c>
      <c r="L150" t="s">
        <v>563</v>
      </c>
      <c r="M150">
        <v>149</v>
      </c>
    </row>
    <row r="151" spans="1:13" x14ac:dyDescent="0.4">
      <c r="A151" t="s">
        <v>74</v>
      </c>
      <c r="B151" t="s">
        <v>74</v>
      </c>
      <c r="C151" t="s">
        <v>49</v>
      </c>
      <c r="D151" t="s">
        <v>48</v>
      </c>
      <c r="E151" t="s">
        <v>52</v>
      </c>
      <c r="F151" t="s">
        <v>52</v>
      </c>
      <c r="G151" t="s">
        <v>539</v>
      </c>
      <c r="H151" t="s">
        <v>45</v>
      </c>
      <c r="J151" t="s">
        <v>58</v>
      </c>
      <c r="K151" t="s">
        <v>43</v>
      </c>
      <c r="L151" t="s">
        <v>563</v>
      </c>
      <c r="M151">
        <v>150</v>
      </c>
    </row>
    <row r="152" spans="1:13" x14ac:dyDescent="0.4">
      <c r="A152" t="s">
        <v>73</v>
      </c>
      <c r="B152" t="s">
        <v>73</v>
      </c>
      <c r="C152" t="s">
        <v>49</v>
      </c>
      <c r="D152" t="s">
        <v>48</v>
      </c>
      <c r="E152" t="s">
        <v>52</v>
      </c>
      <c r="F152" t="s">
        <v>52</v>
      </c>
      <c r="G152" t="s">
        <v>51</v>
      </c>
      <c r="H152" t="s">
        <v>45</v>
      </c>
      <c r="J152" t="s">
        <v>58</v>
      </c>
      <c r="K152" t="s">
        <v>43</v>
      </c>
      <c r="L152" t="s">
        <v>560</v>
      </c>
      <c r="M152">
        <v>151</v>
      </c>
    </row>
    <row r="153" spans="1:13" x14ac:dyDescent="0.4">
      <c r="A153" t="s">
        <v>72</v>
      </c>
      <c r="B153" t="s">
        <v>72</v>
      </c>
      <c r="C153" t="s">
        <v>49</v>
      </c>
      <c r="D153" t="s">
        <v>48</v>
      </c>
      <c r="E153" t="s">
        <v>52</v>
      </c>
      <c r="F153" t="s">
        <v>52</v>
      </c>
      <c r="G153" t="s">
        <v>46</v>
      </c>
      <c r="H153" t="s">
        <v>45</v>
      </c>
      <c r="J153" t="s">
        <v>58</v>
      </c>
      <c r="K153" t="s">
        <v>43</v>
      </c>
      <c r="L153" t="s">
        <v>563</v>
      </c>
      <c r="M153">
        <v>152</v>
      </c>
    </row>
    <row r="154" spans="1:13" x14ac:dyDescent="0.4">
      <c r="A154" t="s">
        <v>71</v>
      </c>
      <c r="B154" t="s">
        <v>538</v>
      </c>
      <c r="C154" t="s">
        <v>49</v>
      </c>
      <c r="D154" t="s">
        <v>48</v>
      </c>
      <c r="E154" t="s">
        <v>52</v>
      </c>
      <c r="F154" t="s">
        <v>52</v>
      </c>
      <c r="G154" t="s">
        <v>70</v>
      </c>
      <c r="H154" t="s">
        <v>45</v>
      </c>
      <c r="J154" t="s">
        <v>44</v>
      </c>
      <c r="K154" t="s">
        <v>43</v>
      </c>
      <c r="L154" t="s">
        <v>560</v>
      </c>
      <c r="M154">
        <v>153</v>
      </c>
    </row>
    <row r="155" spans="1:13" x14ac:dyDescent="0.4">
      <c r="A155" t="s">
        <v>512</v>
      </c>
      <c r="B155" t="s">
        <v>512</v>
      </c>
      <c r="C155" t="s">
        <v>65</v>
      </c>
      <c r="D155" t="s">
        <v>64</v>
      </c>
      <c r="E155" t="s">
        <v>63</v>
      </c>
      <c r="F155" t="s">
        <v>62</v>
      </c>
      <c r="G155" t="s">
        <v>46</v>
      </c>
      <c r="H155" t="s">
        <v>68</v>
      </c>
      <c r="J155" t="s">
        <v>44</v>
      </c>
      <c r="K155" t="s">
        <v>61</v>
      </c>
      <c r="L155" t="s">
        <v>561</v>
      </c>
      <c r="M155">
        <v>154</v>
      </c>
    </row>
    <row r="156" spans="1:13" x14ac:dyDescent="0.4">
      <c r="A156" t="s">
        <v>69</v>
      </c>
      <c r="B156" t="s">
        <v>512</v>
      </c>
      <c r="C156" t="s">
        <v>65</v>
      </c>
      <c r="D156" t="s">
        <v>64</v>
      </c>
      <c r="E156" t="s">
        <v>63</v>
      </c>
      <c r="F156" t="s">
        <v>62</v>
      </c>
      <c r="G156" t="s">
        <v>46</v>
      </c>
      <c r="H156" t="s">
        <v>68</v>
      </c>
      <c r="J156" t="s">
        <v>44</v>
      </c>
      <c r="K156" t="s">
        <v>61</v>
      </c>
      <c r="L156" t="s">
        <v>561</v>
      </c>
      <c r="M156">
        <v>155</v>
      </c>
    </row>
    <row r="157" spans="1:13" x14ac:dyDescent="0.4">
      <c r="A157" t="s">
        <v>67</v>
      </c>
      <c r="B157" t="s">
        <v>67</v>
      </c>
      <c r="C157" t="s">
        <v>65</v>
      </c>
      <c r="D157" t="s">
        <v>64</v>
      </c>
      <c r="E157" t="s">
        <v>63</v>
      </c>
      <c r="F157" t="s">
        <v>62</v>
      </c>
      <c r="G157" t="s">
        <v>46</v>
      </c>
      <c r="H157" t="s">
        <v>451</v>
      </c>
      <c r="J157" t="s">
        <v>44</v>
      </c>
      <c r="K157" t="s">
        <v>61</v>
      </c>
      <c r="L157" t="s">
        <v>561</v>
      </c>
      <c r="M157">
        <v>156</v>
      </c>
    </row>
    <row r="158" spans="1:13" x14ac:dyDescent="0.4">
      <c r="A158" t="s">
        <v>66</v>
      </c>
      <c r="B158" t="s">
        <v>67</v>
      </c>
      <c r="C158" t="s">
        <v>65</v>
      </c>
      <c r="D158" t="s">
        <v>64</v>
      </c>
      <c r="E158" t="s">
        <v>63</v>
      </c>
      <c r="F158" t="s">
        <v>62</v>
      </c>
      <c r="G158" t="s">
        <v>46</v>
      </c>
      <c r="H158" t="s">
        <v>451</v>
      </c>
      <c r="J158" t="s">
        <v>44</v>
      </c>
      <c r="K158" t="s">
        <v>61</v>
      </c>
      <c r="L158" t="s">
        <v>561</v>
      </c>
      <c r="M158">
        <v>157</v>
      </c>
    </row>
    <row r="159" spans="1:13" x14ac:dyDescent="0.4">
      <c r="A159" t="s">
        <v>60</v>
      </c>
      <c r="B159" t="s">
        <v>60</v>
      </c>
      <c r="C159" t="s">
        <v>49</v>
      </c>
      <c r="D159" t="s">
        <v>48</v>
      </c>
      <c r="E159" t="s">
        <v>52</v>
      </c>
      <c r="F159" t="s">
        <v>52</v>
      </c>
      <c r="G159" t="s">
        <v>46</v>
      </c>
      <c r="H159" t="s">
        <v>45</v>
      </c>
      <c r="J159" t="s">
        <v>58</v>
      </c>
      <c r="K159" t="s">
        <v>43</v>
      </c>
      <c r="L159" t="s">
        <v>563</v>
      </c>
      <c r="M159">
        <v>158</v>
      </c>
    </row>
    <row r="160" spans="1:13" x14ac:dyDescent="0.4">
      <c r="A160" t="s">
        <v>59</v>
      </c>
      <c r="B160" t="s">
        <v>59</v>
      </c>
      <c r="C160" t="s">
        <v>49</v>
      </c>
      <c r="D160" t="s">
        <v>48</v>
      </c>
      <c r="E160" t="s">
        <v>52</v>
      </c>
      <c r="F160" t="s">
        <v>52</v>
      </c>
      <c r="G160" t="s">
        <v>539</v>
      </c>
      <c r="H160" t="s">
        <v>45</v>
      </c>
      <c r="J160" t="s">
        <v>58</v>
      </c>
      <c r="K160" t="s">
        <v>43</v>
      </c>
      <c r="L160" t="s">
        <v>563</v>
      </c>
      <c r="M160">
        <v>159</v>
      </c>
    </row>
    <row r="161" spans="1:13" x14ac:dyDescent="0.4">
      <c r="A161" t="s">
        <v>57</v>
      </c>
      <c r="B161" t="s">
        <v>56</v>
      </c>
      <c r="C161" t="s">
        <v>49</v>
      </c>
      <c r="D161" t="s">
        <v>48</v>
      </c>
      <c r="E161" t="s">
        <v>52</v>
      </c>
      <c r="F161" t="s">
        <v>52</v>
      </c>
      <c r="G161" t="s">
        <v>46</v>
      </c>
      <c r="H161" t="s">
        <v>45</v>
      </c>
      <c r="J161" t="s">
        <v>44</v>
      </c>
      <c r="K161" t="s">
        <v>43</v>
      </c>
      <c r="L161" t="s">
        <v>563</v>
      </c>
      <c r="M161">
        <v>160</v>
      </c>
    </row>
    <row r="162" spans="1:13" x14ac:dyDescent="0.4">
      <c r="A162" t="s">
        <v>42</v>
      </c>
      <c r="B162" t="s">
        <v>55</v>
      </c>
      <c r="C162" t="s">
        <v>49</v>
      </c>
      <c r="D162" t="s">
        <v>48</v>
      </c>
      <c r="E162" t="s">
        <v>47</v>
      </c>
      <c r="F162" t="s">
        <v>47</v>
      </c>
      <c r="G162" t="s">
        <v>51</v>
      </c>
      <c r="H162" t="s">
        <v>45</v>
      </c>
      <c r="J162" t="s">
        <v>44</v>
      </c>
      <c r="K162" t="s">
        <v>43</v>
      </c>
      <c r="L162" t="s">
        <v>560</v>
      </c>
      <c r="M162">
        <v>161</v>
      </c>
    </row>
    <row r="163" spans="1:13" x14ac:dyDescent="0.4">
      <c r="A163" t="s">
        <v>54</v>
      </c>
      <c r="B163" t="s">
        <v>53</v>
      </c>
      <c r="C163" t="s">
        <v>49</v>
      </c>
      <c r="D163" t="s">
        <v>48</v>
      </c>
      <c r="E163" t="s">
        <v>52</v>
      </c>
      <c r="F163" t="s">
        <v>52</v>
      </c>
      <c r="G163" t="s">
        <v>51</v>
      </c>
      <c r="H163" t="s">
        <v>45</v>
      </c>
      <c r="J163" t="s">
        <v>44</v>
      </c>
      <c r="K163" t="s">
        <v>43</v>
      </c>
      <c r="L163" t="s">
        <v>560</v>
      </c>
      <c r="M163">
        <v>162</v>
      </c>
    </row>
    <row r="164" spans="1:13" x14ac:dyDescent="0.4">
      <c r="A164" t="s">
        <v>3</v>
      </c>
      <c r="B164" t="s">
        <v>50</v>
      </c>
      <c r="C164" t="s">
        <v>49</v>
      </c>
      <c r="D164" t="s">
        <v>48</v>
      </c>
      <c r="E164" t="s">
        <v>47</v>
      </c>
      <c r="F164" t="s">
        <v>47</v>
      </c>
      <c r="G164" t="s">
        <v>46</v>
      </c>
      <c r="H164" t="s">
        <v>45</v>
      </c>
      <c r="J164" t="s">
        <v>44</v>
      </c>
      <c r="K164" t="s">
        <v>43</v>
      </c>
      <c r="L164" t="s">
        <v>563</v>
      </c>
      <c r="M164">
        <v>163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C316-82C9-463A-91A1-2B10099BC6F6}">
  <sheetPr>
    <tabColor theme="9" tint="0.59999389629810485"/>
  </sheetPr>
  <dimension ref="A1:BA225"/>
  <sheetViews>
    <sheetView zoomScale="70" zoomScaleNormal="70" workbookViewId="0">
      <pane xSplit="5" ySplit="1" topLeftCell="F2" activePane="bottomRight" state="frozen"/>
      <selection activeCell="F184" sqref="F184"/>
      <selection pane="topRight" activeCell="F184" sqref="F184"/>
      <selection pane="bottomLeft" activeCell="F184" sqref="F184"/>
      <selection pane="bottomRight" activeCell="N11" sqref="N11"/>
    </sheetView>
  </sheetViews>
  <sheetFormatPr defaultRowHeight="18.75" x14ac:dyDescent="0.4"/>
  <cols>
    <col min="1" max="1" width="7.25" customWidth="1"/>
    <col min="2" max="2" width="10.125" style="59" customWidth="1"/>
    <col min="3" max="3" width="8.75" style="46"/>
    <col min="5" max="5" width="9.75" customWidth="1"/>
    <col min="6" max="6" width="12.125" customWidth="1"/>
    <col min="8" max="8" width="8.375" bestFit="1" customWidth="1"/>
    <col min="9" max="9" width="11.25" customWidth="1"/>
    <col min="10" max="10" width="21.25" customWidth="1"/>
    <col min="11" max="11" width="9.875" bestFit="1" customWidth="1"/>
    <col min="12" max="13" width="9.75" bestFit="1" customWidth="1"/>
    <col min="14" max="14" width="8.25" bestFit="1" customWidth="1"/>
    <col min="16" max="16" width="11.875" bestFit="1" customWidth="1"/>
    <col min="17" max="25" width="4.75" customWidth="1"/>
    <col min="26" max="27" width="2.75" customWidth="1"/>
    <col min="29" max="29" width="8.75" style="1"/>
    <col min="30" max="30" width="38.75" customWidth="1"/>
    <col min="31" max="31" width="11" customWidth="1"/>
    <col min="32" max="32" width="8.75" style="62"/>
    <col min="36" max="36" width="8.75" style="63"/>
    <col min="38" max="38" width="9.25" customWidth="1"/>
    <col min="39" max="39" width="4.875" customWidth="1"/>
    <col min="40" max="40" width="9" customWidth="1"/>
    <col min="41" max="41" width="4.75" customWidth="1"/>
    <col min="42" max="42" width="13.625" style="60" customWidth="1"/>
    <col min="43" max="43" width="10.5" bestFit="1" customWidth="1"/>
    <col min="44" max="44" width="8.875" style="61" bestFit="1" customWidth="1"/>
    <col min="45" max="45" width="8.75" style="18"/>
    <col min="46" max="47" width="3.25" customWidth="1"/>
    <col min="48" max="48" width="16" bestFit="1" customWidth="1"/>
    <col min="49" max="49" width="11.125" bestFit="1" customWidth="1"/>
    <col min="50" max="51" width="10.25" bestFit="1" customWidth="1"/>
    <col min="52" max="52" width="16.5" bestFit="1" customWidth="1"/>
    <col min="53" max="53" width="16.5" style="225" bestFit="1" customWidth="1"/>
  </cols>
  <sheetData>
    <row r="1" spans="1:53" ht="19.5" thickBot="1" x14ac:dyDescent="0.45">
      <c r="A1" s="3" t="s">
        <v>302</v>
      </c>
      <c r="B1" s="4" t="s">
        <v>303</v>
      </c>
      <c r="C1" s="5" t="s">
        <v>304</v>
      </c>
      <c r="D1" s="6" t="s">
        <v>305</v>
      </c>
      <c r="E1" s="6" t="s">
        <v>306</v>
      </c>
      <c r="F1" s="7" t="s">
        <v>307</v>
      </c>
      <c r="G1" s="8" t="s">
        <v>52</v>
      </c>
      <c r="H1" s="9" t="s">
        <v>308</v>
      </c>
      <c r="I1" s="8" t="s">
        <v>309</v>
      </c>
      <c r="J1" s="8" t="s">
        <v>310</v>
      </c>
      <c r="K1" s="8" t="s">
        <v>311</v>
      </c>
      <c r="L1" s="8" t="s">
        <v>312</v>
      </c>
      <c r="M1" s="8" t="s">
        <v>313</v>
      </c>
      <c r="N1" s="8" t="s">
        <v>314</v>
      </c>
      <c r="O1" s="8" t="s">
        <v>315</v>
      </c>
      <c r="P1" s="8" t="s">
        <v>316</v>
      </c>
      <c r="Q1" s="8" t="s">
        <v>317</v>
      </c>
      <c r="R1" s="8" t="s">
        <v>318</v>
      </c>
      <c r="S1" s="8" t="s">
        <v>319</v>
      </c>
      <c r="T1" s="8" t="s">
        <v>320</v>
      </c>
      <c r="U1" s="8" t="s">
        <v>321</v>
      </c>
      <c r="V1" s="8" t="s">
        <v>322</v>
      </c>
      <c r="W1" s="8" t="s">
        <v>323</v>
      </c>
      <c r="X1" s="8" t="s">
        <v>324</v>
      </c>
      <c r="Y1" s="8" t="s">
        <v>325</v>
      </c>
      <c r="Z1" s="10" t="s">
        <v>326</v>
      </c>
      <c r="AA1" s="10" t="s">
        <v>327</v>
      </c>
      <c r="AB1" t="s">
        <v>5</v>
      </c>
      <c r="AC1" s="11" t="s">
        <v>6</v>
      </c>
      <c r="AD1" s="6" t="s">
        <v>7</v>
      </c>
      <c r="AE1" s="12" t="s">
        <v>541</v>
      </c>
      <c r="AF1" s="13" t="s">
        <v>8</v>
      </c>
      <c r="AG1" t="s">
        <v>9</v>
      </c>
      <c r="AH1" s="14" t="s">
        <v>10</v>
      </c>
      <c r="AI1" t="s">
        <v>9</v>
      </c>
      <c r="AJ1" s="15" t="s">
        <v>11</v>
      </c>
      <c r="AK1" t="s">
        <v>9</v>
      </c>
      <c r="AL1" t="s">
        <v>12</v>
      </c>
      <c r="AM1" t="s">
        <v>13</v>
      </c>
      <c r="AN1" t="s">
        <v>14</v>
      </c>
      <c r="AO1" t="s">
        <v>9</v>
      </c>
      <c r="AP1" s="16" t="s">
        <v>0</v>
      </c>
      <c r="AQ1" t="s">
        <v>15</v>
      </c>
      <c r="AR1" s="17" t="s">
        <v>1</v>
      </c>
      <c r="AS1" s="18" t="s">
        <v>2</v>
      </c>
      <c r="AT1" s="19" t="s">
        <v>328</v>
      </c>
      <c r="AU1" s="19" t="s">
        <v>329</v>
      </c>
      <c r="AV1" s="20" t="s">
        <v>300</v>
      </c>
      <c r="AW1" s="20" t="s">
        <v>299</v>
      </c>
      <c r="AX1" s="20" t="s">
        <v>298</v>
      </c>
      <c r="AY1" s="20" t="s">
        <v>297</v>
      </c>
      <c r="AZ1" s="20" t="s">
        <v>296</v>
      </c>
      <c r="BA1" s="214" t="s">
        <v>558</v>
      </c>
    </row>
    <row r="2" spans="1:53" ht="19.5" thickBot="1" x14ac:dyDescent="0.45">
      <c r="B2" s="21">
        <v>44723</v>
      </c>
      <c r="C2" s="22">
        <v>1</v>
      </c>
      <c r="D2" s="23" t="s">
        <v>330</v>
      </c>
      <c r="E2" s="72" t="s">
        <v>356</v>
      </c>
      <c r="F2" s="94" t="s">
        <v>364</v>
      </c>
      <c r="G2" s="74" t="s">
        <v>52</v>
      </c>
      <c r="H2" s="73" t="s">
        <v>308</v>
      </c>
      <c r="I2" s="75" t="s">
        <v>309</v>
      </c>
      <c r="J2" s="76" t="s">
        <v>310</v>
      </c>
      <c r="K2" s="76" t="s">
        <v>311</v>
      </c>
      <c r="L2" s="76" t="s">
        <v>312</v>
      </c>
      <c r="M2" s="76" t="s">
        <v>313</v>
      </c>
      <c r="N2" s="76" t="s">
        <v>314</v>
      </c>
      <c r="O2" s="76" t="s">
        <v>315</v>
      </c>
      <c r="P2" s="77" t="s">
        <v>357</v>
      </c>
      <c r="Q2" s="72"/>
      <c r="R2" s="72"/>
      <c r="S2" s="72"/>
      <c r="T2" s="72"/>
      <c r="U2" s="72"/>
      <c r="V2" s="72"/>
      <c r="W2" s="72"/>
      <c r="X2" s="72"/>
      <c r="Y2" s="72"/>
      <c r="Z2" s="137"/>
      <c r="AA2" s="137"/>
      <c r="AB2" s="78" t="s">
        <v>358</v>
      </c>
      <c r="AC2" s="79"/>
      <c r="AD2" s="78"/>
      <c r="AE2" s="78"/>
      <c r="AF2" s="78"/>
      <c r="AG2" s="78"/>
      <c r="AH2" s="80"/>
      <c r="AI2" s="78"/>
      <c r="AJ2" s="78"/>
      <c r="AK2" s="81"/>
      <c r="AL2" s="78"/>
      <c r="AM2" s="78"/>
      <c r="AN2" s="78"/>
      <c r="AO2" s="78"/>
      <c r="AP2" s="82"/>
      <c r="AQ2" s="78"/>
      <c r="AR2" s="82"/>
      <c r="AS2" s="78"/>
      <c r="AT2" s="83"/>
      <c r="AU2" s="83"/>
      <c r="AV2" s="84"/>
      <c r="AW2" s="84"/>
      <c r="AX2" s="84"/>
      <c r="AY2" s="84"/>
      <c r="AZ2" s="84"/>
      <c r="BA2" s="215"/>
    </row>
    <row r="3" spans="1:53" ht="19.5" thickBot="1" x14ac:dyDescent="0.45">
      <c r="B3" s="21">
        <v>44723</v>
      </c>
      <c r="C3" s="22">
        <v>2</v>
      </c>
      <c r="D3" s="85" t="s">
        <v>330</v>
      </c>
      <c r="E3" s="86" t="s">
        <v>356</v>
      </c>
      <c r="F3" s="46" t="s">
        <v>359</v>
      </c>
      <c r="G3" s="87" t="s">
        <v>52</v>
      </c>
      <c r="H3" s="88" t="s">
        <v>60</v>
      </c>
      <c r="I3" s="89">
        <v>3866667</v>
      </c>
      <c r="J3" s="87" t="s">
        <v>343</v>
      </c>
      <c r="K3" s="87"/>
      <c r="L3" s="87"/>
      <c r="M3" s="87"/>
      <c r="N3" s="87"/>
      <c r="O3" s="87"/>
      <c r="P3" s="87"/>
      <c r="Q3" s="86"/>
      <c r="R3" s="86"/>
      <c r="S3" s="86"/>
      <c r="T3" s="86"/>
      <c r="U3" s="86"/>
      <c r="V3" s="86"/>
      <c r="W3" s="86"/>
      <c r="X3" s="86"/>
      <c r="Y3" s="86"/>
      <c r="Z3" s="137"/>
      <c r="AA3" s="137"/>
      <c r="AB3" s="90"/>
      <c r="AC3" s="38" t="s">
        <v>360</v>
      </c>
      <c r="AD3" s="90" t="str">
        <f>VLOOKUP($AC3,デモテーブル[#All],2,FALSE)</f>
        <v>現預金・住信SBIネット銀行・普通口座</v>
      </c>
      <c r="AE3" s="90" t="s">
        <v>336</v>
      </c>
      <c r="AF3" s="90"/>
      <c r="AG3" s="90"/>
      <c r="AH3" s="91"/>
      <c r="AI3" s="90"/>
      <c r="AJ3" s="90"/>
      <c r="AK3" s="92"/>
      <c r="AL3" s="90"/>
      <c r="AM3" s="90"/>
      <c r="AN3" s="90"/>
      <c r="AO3" s="90"/>
      <c r="AP3" s="91">
        <f>I3</f>
        <v>3866667</v>
      </c>
      <c r="AQ3" s="90"/>
      <c r="AR3" s="93"/>
      <c r="AS3" s="90">
        <f t="shared" ref="AS3:AS12" si="0">AR3/(AP3-AR3)</f>
        <v>0</v>
      </c>
      <c r="AT3" s="83"/>
      <c r="AU3" s="83"/>
      <c r="AV3" s="90" t="str">
        <f>VLOOKUP($AC3,デモテーブル[#All],3,FALSE)</f>
        <v>2現金・米国債など</v>
      </c>
      <c r="AW3" s="90" t="str">
        <f>VLOOKUP($AC3,デモテーブル[#All],4,FALSE)</f>
        <v>2現金</v>
      </c>
      <c r="AX3" s="90" t="str">
        <f>VLOOKUP($AC3,デモテーブル[#All],5,FALSE)</f>
        <v>現預金</v>
      </c>
      <c r="AY3" s="90" t="str">
        <f>VLOOKUP($AC3,デモテーブル[#All],6,FALSE)</f>
        <v>現預金</v>
      </c>
      <c r="AZ3" s="90" t="str">
        <f>VLOOKUP($AC3,デモテーブル[#All],7,FALSE)</f>
        <v>01 日本円</v>
      </c>
      <c r="BA3" s="216" t="str">
        <f>VLOOKUP($AC3,デモテーブル[#All],12,FALSE)</f>
        <v>リスク・なし</v>
      </c>
    </row>
    <row r="4" spans="1:53" ht="19.5" thickBot="1" x14ac:dyDescent="0.45">
      <c r="B4" s="21">
        <v>44723</v>
      </c>
      <c r="C4" s="22">
        <v>3</v>
      </c>
      <c r="D4" s="85" t="s">
        <v>330</v>
      </c>
      <c r="E4" s="86" t="s">
        <v>356</v>
      </c>
      <c r="F4" s="87"/>
      <c r="G4" s="87" t="s">
        <v>52</v>
      </c>
      <c r="H4" s="88" t="s">
        <v>132</v>
      </c>
      <c r="I4" s="89">
        <v>708413</v>
      </c>
      <c r="J4" s="87" t="s">
        <v>343</v>
      </c>
      <c r="K4" s="87"/>
      <c r="L4" s="87"/>
      <c r="M4" s="87"/>
      <c r="N4" s="87"/>
      <c r="O4" s="87"/>
      <c r="P4" s="87"/>
      <c r="Q4" s="86"/>
      <c r="R4" s="86"/>
      <c r="S4" s="86"/>
      <c r="T4" s="86"/>
      <c r="U4" s="86"/>
      <c r="V4" s="86"/>
      <c r="W4" s="86"/>
      <c r="X4" s="86"/>
      <c r="Y4" s="86"/>
      <c r="Z4" s="137"/>
      <c r="AA4" s="137"/>
      <c r="AB4" s="90"/>
      <c r="AC4" s="38" t="s">
        <v>361</v>
      </c>
      <c r="AD4" s="90" t="str">
        <f>VLOOKUP($AC4,デモテーブル[#All],2,FALSE)</f>
        <v>現預金・住信SBIネット銀行・ハイブリッド口座</v>
      </c>
      <c r="AE4" s="90" t="s">
        <v>336</v>
      </c>
      <c r="AF4" s="90"/>
      <c r="AG4" s="90"/>
      <c r="AH4" s="91"/>
      <c r="AI4" s="90"/>
      <c r="AJ4" s="90"/>
      <c r="AK4" s="92"/>
      <c r="AL4" s="90"/>
      <c r="AM4" s="90"/>
      <c r="AN4" s="90"/>
      <c r="AO4" s="90"/>
      <c r="AP4" s="91">
        <f t="shared" ref="AP4:AP8" si="1">I4</f>
        <v>708413</v>
      </c>
      <c r="AQ4" s="90"/>
      <c r="AR4" s="93"/>
      <c r="AS4" s="90">
        <f t="shared" si="0"/>
        <v>0</v>
      </c>
      <c r="AT4" s="83"/>
      <c r="AU4" s="83"/>
      <c r="AV4" s="90" t="str">
        <f>VLOOKUP($AC4,デモテーブル[#All],3,FALSE)</f>
        <v>2現金・米国債など</v>
      </c>
      <c r="AW4" s="90" t="str">
        <f>VLOOKUP($AC4,デモテーブル[#All],4,FALSE)</f>
        <v>2現金</v>
      </c>
      <c r="AX4" s="90" t="str">
        <f>VLOOKUP($AC4,デモテーブル[#All],5,FALSE)</f>
        <v>現預金</v>
      </c>
      <c r="AY4" s="90" t="str">
        <f>VLOOKUP($AC4,デモテーブル[#All],6,FALSE)</f>
        <v>現預金</v>
      </c>
      <c r="AZ4" s="90" t="str">
        <f>VLOOKUP($AC4,デモテーブル[#All],7,FALSE)</f>
        <v>01 日本円</v>
      </c>
      <c r="BA4" s="216" t="str">
        <f>VLOOKUP($AC4,デモテーブル[#All],12,FALSE)</f>
        <v>リスク・なし</v>
      </c>
    </row>
    <row r="5" spans="1:53" x14ac:dyDescent="0.4">
      <c r="B5" s="21">
        <v>44723</v>
      </c>
      <c r="C5" s="22">
        <v>4</v>
      </c>
      <c r="D5" s="85" t="s">
        <v>330</v>
      </c>
      <c r="E5" s="86" t="s">
        <v>356</v>
      </c>
      <c r="F5" s="87"/>
      <c r="G5" s="87" t="s">
        <v>52</v>
      </c>
      <c r="H5" s="88" t="s">
        <v>59</v>
      </c>
      <c r="I5" s="88">
        <v>8</v>
      </c>
      <c r="J5" s="87" t="s">
        <v>343</v>
      </c>
      <c r="K5" s="87"/>
      <c r="L5" s="87"/>
      <c r="M5" s="87"/>
      <c r="N5" s="87"/>
      <c r="O5" s="87"/>
      <c r="P5" s="87"/>
      <c r="Q5" s="86"/>
      <c r="R5" s="86"/>
      <c r="S5" s="86"/>
      <c r="T5" s="86"/>
      <c r="U5" s="86"/>
      <c r="V5" s="86"/>
      <c r="W5" s="86"/>
      <c r="X5" s="86"/>
      <c r="Y5" s="86"/>
      <c r="Z5" s="137"/>
      <c r="AA5" s="137"/>
      <c r="AB5" s="90"/>
      <c r="AC5" s="38" t="s">
        <v>362</v>
      </c>
      <c r="AD5" s="90" t="str">
        <f>VLOOKUP($AC5,デモテーブル[#All],2,FALSE)</f>
        <v>現預金・住信SBIネット銀行・外貨預金</v>
      </c>
      <c r="AE5" s="90" t="s">
        <v>336</v>
      </c>
      <c r="AF5" s="90"/>
      <c r="AG5" s="90"/>
      <c r="AH5" s="91"/>
      <c r="AI5" s="90"/>
      <c r="AJ5" s="90"/>
      <c r="AK5" s="92"/>
      <c r="AL5" s="90"/>
      <c r="AM5" s="90"/>
      <c r="AN5" s="90"/>
      <c r="AO5" s="90"/>
      <c r="AP5" s="91">
        <f t="shared" si="1"/>
        <v>8</v>
      </c>
      <c r="AQ5" s="90"/>
      <c r="AR5" s="93"/>
      <c r="AS5" s="90">
        <f t="shared" si="0"/>
        <v>0</v>
      </c>
      <c r="AT5" s="83"/>
      <c r="AU5" s="83"/>
      <c r="AV5" s="90" t="str">
        <f>VLOOKUP($AC5,デモテーブル[#All],3,FALSE)</f>
        <v>2現金・米国債など</v>
      </c>
      <c r="AW5" s="90" t="str">
        <f>VLOOKUP($AC5,デモテーブル[#All],4,FALSE)</f>
        <v>2現金</v>
      </c>
      <c r="AX5" s="90" t="str">
        <f>VLOOKUP($AC5,デモテーブル[#All],5,FALSE)</f>
        <v>現預金</v>
      </c>
      <c r="AY5" s="90" t="str">
        <f>VLOOKUP($AC5,デモテーブル[#All],6,FALSE)</f>
        <v>現預金</v>
      </c>
      <c r="AZ5" s="90" t="str">
        <f>VLOOKUP($AC5,デモテーブル[#All],7,FALSE)</f>
        <v>90 その他（円換算）</v>
      </c>
      <c r="BA5" s="216" t="str">
        <f>VLOOKUP($AC5,デモテーブル[#All],12,FALSE)</f>
        <v>リスク・なし</v>
      </c>
    </row>
    <row r="6" spans="1:53" x14ac:dyDescent="0.4">
      <c r="B6" s="21">
        <v>44723</v>
      </c>
      <c r="C6" s="22">
        <v>5</v>
      </c>
      <c r="D6" s="85" t="s">
        <v>330</v>
      </c>
      <c r="E6" s="86" t="s">
        <v>356</v>
      </c>
      <c r="F6" s="87"/>
      <c r="G6" s="87" t="s">
        <v>52</v>
      </c>
      <c r="H6" s="87"/>
      <c r="I6" s="87"/>
      <c r="J6" s="87"/>
      <c r="K6" s="87"/>
      <c r="L6" s="87"/>
      <c r="M6" s="87"/>
      <c r="N6" s="87"/>
      <c r="O6" s="87"/>
      <c r="P6" s="87"/>
      <c r="Q6" s="86"/>
      <c r="R6" s="86"/>
      <c r="S6" s="86"/>
      <c r="T6" s="86"/>
      <c r="U6" s="86"/>
      <c r="V6" s="86"/>
      <c r="W6" s="86"/>
      <c r="X6" s="86"/>
      <c r="Y6" s="86"/>
      <c r="Z6" s="137"/>
      <c r="AA6" s="137"/>
      <c r="AB6" s="90"/>
      <c r="AC6" s="90"/>
      <c r="AD6" s="90" t="e">
        <f>VLOOKUP($AC6,デモテーブル[#All],2,FALSE)</f>
        <v>#N/A</v>
      </c>
      <c r="AE6" s="90" t="s">
        <v>336</v>
      </c>
      <c r="AF6" s="90"/>
      <c r="AG6" s="90"/>
      <c r="AH6" s="91"/>
      <c r="AI6" s="90"/>
      <c r="AJ6" s="90"/>
      <c r="AK6" s="92"/>
      <c r="AL6" s="90"/>
      <c r="AM6" s="90"/>
      <c r="AN6" s="90"/>
      <c r="AO6" s="90"/>
      <c r="AP6" s="91">
        <f t="shared" si="1"/>
        <v>0</v>
      </c>
      <c r="AQ6" s="90"/>
      <c r="AR6" s="93"/>
      <c r="AS6" s="90" t="e">
        <f t="shared" si="0"/>
        <v>#DIV/0!</v>
      </c>
      <c r="AT6" s="83"/>
      <c r="AU6" s="83"/>
      <c r="AV6" s="90" t="e">
        <f>VLOOKUP($AC6,デモテーブル[#All],3,FALSE)</f>
        <v>#N/A</v>
      </c>
      <c r="AW6" s="90" t="e">
        <f>VLOOKUP($AC6,デモテーブル[#All],4,FALSE)</f>
        <v>#N/A</v>
      </c>
      <c r="AX6" s="90" t="e">
        <f>VLOOKUP($AC6,デモテーブル[#All],5,FALSE)</f>
        <v>#N/A</v>
      </c>
      <c r="AY6" s="90" t="e">
        <f>VLOOKUP($AC6,デモテーブル[#All],6,FALSE)</f>
        <v>#N/A</v>
      </c>
      <c r="AZ6" s="90" t="e">
        <f>VLOOKUP($AC6,デモテーブル[#All],7,FALSE)</f>
        <v>#N/A</v>
      </c>
      <c r="BA6" s="216" t="e">
        <f>VLOOKUP($AC6,デモテーブル[#All],12,FALSE)</f>
        <v>#N/A</v>
      </c>
    </row>
    <row r="7" spans="1:53" x14ac:dyDescent="0.4">
      <c r="B7" s="21">
        <v>44723</v>
      </c>
      <c r="C7" s="22">
        <v>6</v>
      </c>
      <c r="D7" s="85" t="s">
        <v>330</v>
      </c>
      <c r="E7" s="86" t="s">
        <v>356</v>
      </c>
      <c r="F7" s="87"/>
      <c r="G7" s="87" t="s">
        <v>52</v>
      </c>
      <c r="H7" s="87"/>
      <c r="I7" s="87"/>
      <c r="J7" s="87"/>
      <c r="K7" s="87"/>
      <c r="L7" s="87"/>
      <c r="M7" s="87"/>
      <c r="N7" s="87"/>
      <c r="O7" s="87"/>
      <c r="P7" s="87"/>
      <c r="Q7" s="86"/>
      <c r="R7" s="86"/>
      <c r="S7" s="86"/>
      <c r="T7" s="86"/>
      <c r="U7" s="86"/>
      <c r="V7" s="86"/>
      <c r="W7" s="86"/>
      <c r="X7" s="86"/>
      <c r="Y7" s="86"/>
      <c r="Z7" s="137"/>
      <c r="AA7" s="137"/>
      <c r="AB7" s="90"/>
      <c r="AC7" s="90"/>
      <c r="AD7" s="90" t="e">
        <f>VLOOKUP($AC7,デモテーブル[#All],2,FALSE)</f>
        <v>#N/A</v>
      </c>
      <c r="AE7" s="90" t="s">
        <v>336</v>
      </c>
      <c r="AF7" s="90"/>
      <c r="AG7" s="90"/>
      <c r="AH7" s="91"/>
      <c r="AI7" s="90"/>
      <c r="AJ7" s="90"/>
      <c r="AK7" s="92"/>
      <c r="AL7" s="90"/>
      <c r="AM7" s="90"/>
      <c r="AN7" s="90"/>
      <c r="AO7" s="90"/>
      <c r="AP7" s="91">
        <f t="shared" si="1"/>
        <v>0</v>
      </c>
      <c r="AQ7" s="90"/>
      <c r="AR7" s="93"/>
      <c r="AS7" s="90" t="e">
        <f t="shared" si="0"/>
        <v>#DIV/0!</v>
      </c>
      <c r="AT7" s="83"/>
      <c r="AU7" s="83"/>
      <c r="AV7" s="90" t="e">
        <f>VLOOKUP($AC7,デモテーブル[#All],3,FALSE)</f>
        <v>#N/A</v>
      </c>
      <c r="AW7" s="90" t="e">
        <f>VLOOKUP($AC7,デモテーブル[#All],4,FALSE)</f>
        <v>#N/A</v>
      </c>
      <c r="AX7" s="90" t="e">
        <f>VLOOKUP($AC7,デモテーブル[#All],5,FALSE)</f>
        <v>#N/A</v>
      </c>
      <c r="AY7" s="90" t="e">
        <f>VLOOKUP($AC7,デモテーブル[#All],6,FALSE)</f>
        <v>#N/A</v>
      </c>
      <c r="AZ7" s="90" t="e">
        <f>VLOOKUP($AC7,デモテーブル[#All],7,FALSE)</f>
        <v>#N/A</v>
      </c>
      <c r="BA7" s="216" t="e">
        <f>VLOOKUP($AC7,デモテーブル[#All],12,FALSE)</f>
        <v>#N/A</v>
      </c>
    </row>
    <row r="8" spans="1:53" x14ac:dyDescent="0.4">
      <c r="B8" s="21">
        <v>44723</v>
      </c>
      <c r="C8" s="22">
        <v>7</v>
      </c>
      <c r="D8" s="85" t="s">
        <v>330</v>
      </c>
      <c r="E8" s="86" t="s">
        <v>356</v>
      </c>
      <c r="F8" s="87"/>
      <c r="G8" s="87" t="s">
        <v>52</v>
      </c>
      <c r="H8" s="87"/>
      <c r="I8" s="87"/>
      <c r="J8" s="87"/>
      <c r="K8" s="87"/>
      <c r="L8" s="87"/>
      <c r="M8" s="87"/>
      <c r="N8" s="87"/>
      <c r="O8" s="87"/>
      <c r="P8" s="87"/>
      <c r="Q8" s="86"/>
      <c r="R8" s="86"/>
      <c r="S8" s="86"/>
      <c r="T8" s="86"/>
      <c r="U8" s="86"/>
      <c r="V8" s="86"/>
      <c r="W8" s="86"/>
      <c r="X8" s="86"/>
      <c r="Y8" s="86"/>
      <c r="Z8" s="137"/>
      <c r="AA8" s="137"/>
      <c r="AB8" s="90"/>
      <c r="AC8" s="90"/>
      <c r="AD8" s="90" t="e">
        <f>VLOOKUP($AC8,デモテーブル[#All],2,FALSE)</f>
        <v>#N/A</v>
      </c>
      <c r="AE8" s="90" t="s">
        <v>336</v>
      </c>
      <c r="AF8" s="90"/>
      <c r="AG8" s="90"/>
      <c r="AH8" s="91"/>
      <c r="AI8" s="90"/>
      <c r="AJ8" s="90"/>
      <c r="AK8" s="92"/>
      <c r="AL8" s="90"/>
      <c r="AM8" s="90"/>
      <c r="AN8" s="90"/>
      <c r="AO8" s="90"/>
      <c r="AP8" s="91">
        <f t="shared" si="1"/>
        <v>0</v>
      </c>
      <c r="AQ8" s="90"/>
      <c r="AR8" s="93"/>
      <c r="AS8" s="90" t="e">
        <f t="shared" si="0"/>
        <v>#DIV/0!</v>
      </c>
      <c r="AT8" s="83"/>
      <c r="AU8" s="83"/>
      <c r="AV8" s="90" t="e">
        <f>VLOOKUP($AC8,デモテーブル[#All],3,FALSE)</f>
        <v>#N/A</v>
      </c>
      <c r="AW8" s="90" t="e">
        <f>VLOOKUP($AC8,デモテーブル[#All],4,FALSE)</f>
        <v>#N/A</v>
      </c>
      <c r="AX8" s="90" t="e">
        <f>VLOOKUP($AC8,デモテーブル[#All],5,FALSE)</f>
        <v>#N/A</v>
      </c>
      <c r="AY8" s="90" t="e">
        <f>VLOOKUP($AC8,デモテーブル[#All],6,FALSE)</f>
        <v>#N/A</v>
      </c>
      <c r="AZ8" s="90" t="e">
        <f>VLOOKUP($AC8,デモテーブル[#All],7,FALSE)</f>
        <v>#N/A</v>
      </c>
      <c r="BA8" s="216" t="e">
        <f>VLOOKUP($AC8,デモテーブル[#All],12,FALSE)</f>
        <v>#N/A</v>
      </c>
    </row>
    <row r="9" spans="1:53" ht="19.5" thickBot="1" x14ac:dyDescent="0.45">
      <c r="B9" s="21">
        <v>44723</v>
      </c>
      <c r="C9" s="22">
        <v>8</v>
      </c>
      <c r="D9" s="23" t="s">
        <v>330</v>
      </c>
      <c r="E9" s="72" t="s">
        <v>363</v>
      </c>
      <c r="F9" s="94" t="s">
        <v>364</v>
      </c>
      <c r="G9" s="79"/>
      <c r="H9" s="77" t="s">
        <v>308</v>
      </c>
      <c r="I9" s="77" t="s">
        <v>309</v>
      </c>
      <c r="J9" s="94" t="s">
        <v>310</v>
      </c>
      <c r="K9" s="94" t="s">
        <v>311</v>
      </c>
      <c r="L9" s="94" t="s">
        <v>312</v>
      </c>
      <c r="M9" s="94" t="s">
        <v>313</v>
      </c>
      <c r="N9" s="94" t="s">
        <v>314</v>
      </c>
      <c r="O9" s="94" t="s">
        <v>315</v>
      </c>
      <c r="P9" s="77"/>
      <c r="Q9" s="72"/>
      <c r="R9" s="72"/>
      <c r="S9" s="72"/>
      <c r="T9" s="72"/>
      <c r="U9" s="72"/>
      <c r="V9" s="72"/>
      <c r="W9" s="72"/>
      <c r="X9" s="72"/>
      <c r="Y9" s="72"/>
      <c r="Z9" s="137"/>
      <c r="AA9" s="137"/>
      <c r="AB9" s="84" t="s">
        <v>365</v>
      </c>
      <c r="AC9" s="95"/>
      <c r="AD9" s="84"/>
      <c r="AE9" s="84"/>
      <c r="AF9" s="84"/>
      <c r="AG9" s="84"/>
      <c r="AH9" s="96"/>
      <c r="AI9" s="84"/>
      <c r="AJ9" s="84"/>
      <c r="AK9" s="97"/>
      <c r="AL9" s="84"/>
      <c r="AM9" s="84"/>
      <c r="AN9" s="84"/>
      <c r="AO9" s="84"/>
      <c r="AP9" s="98"/>
      <c r="AQ9" s="84"/>
      <c r="AR9" s="98"/>
      <c r="AS9" s="84"/>
      <c r="AT9" s="83"/>
      <c r="AU9" s="83"/>
      <c r="AV9" s="84"/>
      <c r="AW9" s="84"/>
      <c r="AX9" s="84"/>
      <c r="AY9" s="84"/>
      <c r="AZ9" s="84"/>
      <c r="BA9" s="215"/>
    </row>
    <row r="10" spans="1:53" ht="19.5" thickBot="1" x14ac:dyDescent="0.45">
      <c r="B10" s="21">
        <v>44723</v>
      </c>
      <c r="C10" s="22">
        <v>9</v>
      </c>
      <c r="D10" s="23" t="s">
        <v>330</v>
      </c>
      <c r="E10" s="86" t="s">
        <v>363</v>
      </c>
      <c r="F10" s="35" t="s">
        <v>359</v>
      </c>
      <c r="G10" s="87" t="s">
        <v>52</v>
      </c>
      <c r="H10" s="99" t="s">
        <v>366</v>
      </c>
      <c r="I10" s="100">
        <v>100002</v>
      </c>
      <c r="J10" s="87" t="s">
        <v>343</v>
      </c>
      <c r="K10" s="101"/>
      <c r="L10" s="87"/>
      <c r="M10" s="87"/>
      <c r="N10" s="87"/>
      <c r="O10" s="87"/>
      <c r="P10" s="87"/>
      <c r="Q10" s="86"/>
      <c r="R10" s="86"/>
      <c r="S10" s="86"/>
      <c r="T10" s="86"/>
      <c r="U10" s="86"/>
      <c r="V10" s="86"/>
      <c r="W10" s="86"/>
      <c r="X10" s="86"/>
      <c r="Y10" s="86"/>
      <c r="Z10" s="137"/>
      <c r="AA10" s="137"/>
      <c r="AB10" s="87"/>
      <c r="AC10" s="38" t="s">
        <v>367</v>
      </c>
      <c r="AD10" s="90" t="str">
        <f>VLOOKUP($AC10,デモテーブル[#All],2,FALSE)</f>
        <v>現預金・SBI証券・日本円</v>
      </c>
      <c r="AE10" s="87" t="s">
        <v>336</v>
      </c>
      <c r="AF10" s="87"/>
      <c r="AG10" s="87"/>
      <c r="AH10" s="102"/>
      <c r="AI10" s="87"/>
      <c r="AJ10" s="102"/>
      <c r="AK10" s="87"/>
      <c r="AL10" s="87"/>
      <c r="AM10" s="87"/>
      <c r="AN10" s="87"/>
      <c r="AO10" s="87"/>
      <c r="AP10" s="103">
        <f>I10</f>
        <v>100002</v>
      </c>
      <c r="AQ10" s="87"/>
      <c r="AR10" s="91"/>
      <c r="AS10" s="90">
        <f t="shared" si="0"/>
        <v>0</v>
      </c>
      <c r="AT10" s="104"/>
      <c r="AU10" s="104"/>
      <c r="AV10" s="87" t="str">
        <f>VLOOKUP($AC10,デモテーブル[#All],3,FALSE)</f>
        <v>2現金・米国債など</v>
      </c>
      <c r="AW10" s="87" t="str">
        <f>VLOOKUP($AC10,デモテーブル[#All],4,FALSE)</f>
        <v>2現金</v>
      </c>
      <c r="AX10" s="87" t="str">
        <f>VLOOKUP($AC10,デモテーブル[#All],5,FALSE)</f>
        <v>現預金</v>
      </c>
      <c r="AY10" s="87" t="str">
        <f>VLOOKUP($AC10,デモテーブル[#All],6,FALSE)</f>
        <v>現預金</v>
      </c>
      <c r="AZ10" s="87" t="str">
        <f>VLOOKUP($AC10,デモテーブル[#All],7,FALSE)</f>
        <v>01 日本円</v>
      </c>
      <c r="BA10" s="217" t="str">
        <f>VLOOKUP($AC10,デモテーブル[#All],12,FALSE)</f>
        <v>リスク・なし</v>
      </c>
    </row>
    <row r="11" spans="1:53" ht="19.5" thickBot="1" x14ac:dyDescent="0.45">
      <c r="B11" s="21">
        <v>44723</v>
      </c>
      <c r="C11" s="22">
        <v>10</v>
      </c>
      <c r="D11" s="23" t="s">
        <v>330</v>
      </c>
      <c r="E11" s="86" t="s">
        <v>363</v>
      </c>
      <c r="F11" s="87"/>
      <c r="G11" s="87" t="s">
        <v>52</v>
      </c>
      <c r="H11" s="99" t="s">
        <v>368</v>
      </c>
      <c r="I11" s="100">
        <v>25000</v>
      </c>
      <c r="J11" s="101" t="s">
        <v>557</v>
      </c>
      <c r="K11" s="101"/>
      <c r="L11" s="105" t="s">
        <v>369</v>
      </c>
      <c r="M11" s="106" t="s">
        <v>370</v>
      </c>
      <c r="N11" s="107">
        <v>133.88999999999999</v>
      </c>
      <c r="O11" s="101" t="s">
        <v>552</v>
      </c>
      <c r="P11" s="101"/>
      <c r="Q11" s="101" t="s">
        <v>553</v>
      </c>
      <c r="R11" s="86"/>
      <c r="S11" s="86"/>
      <c r="T11" s="86"/>
      <c r="U11" s="86"/>
      <c r="V11" s="86"/>
      <c r="W11" s="86"/>
      <c r="X11" s="86"/>
      <c r="Y11" s="86"/>
      <c r="Z11" s="137"/>
      <c r="AA11" s="137"/>
      <c r="AB11" s="87"/>
      <c r="AC11" s="38" t="s">
        <v>371</v>
      </c>
      <c r="AD11" s="90" t="str">
        <f>VLOOKUP($AC11,デモテーブル[#All],2,FALSE)</f>
        <v>現預金・SBI証券・米ドル</v>
      </c>
      <c r="AE11" s="87" t="s">
        <v>336</v>
      </c>
      <c r="AF11" s="87"/>
      <c r="AG11" s="87"/>
      <c r="AH11" s="102"/>
      <c r="AI11" s="87"/>
      <c r="AJ11" s="102"/>
      <c r="AK11" s="87"/>
      <c r="AL11" s="87"/>
      <c r="AM11" s="87"/>
      <c r="AN11" s="87"/>
      <c r="AO11" s="101" t="s">
        <v>553</v>
      </c>
      <c r="AP11" s="103">
        <f>I11*N11</f>
        <v>3347249.9999999995</v>
      </c>
      <c r="AQ11" s="87"/>
      <c r="AR11" s="91"/>
      <c r="AS11" s="90">
        <f t="shared" si="0"/>
        <v>0</v>
      </c>
      <c r="AT11" s="104"/>
      <c r="AU11" s="104"/>
      <c r="AV11" s="87" t="str">
        <f>VLOOKUP($AC11,デモテーブル[#All],3,FALSE)</f>
        <v>2現金・米国債など</v>
      </c>
      <c r="AW11" s="87" t="str">
        <f>VLOOKUP($AC11,デモテーブル[#All],4,FALSE)</f>
        <v>2現金</v>
      </c>
      <c r="AX11" s="87" t="str">
        <f>VLOOKUP($AC11,デモテーブル[#All],5,FALSE)</f>
        <v>現預金</v>
      </c>
      <c r="AY11" s="87" t="str">
        <f>VLOOKUP($AC11,デモテーブル[#All],6,FALSE)</f>
        <v>現預金</v>
      </c>
      <c r="AZ11" s="87" t="str">
        <f>VLOOKUP($AC11,デモテーブル[#All],7,FALSE)</f>
        <v>02 米ドル（円換算）</v>
      </c>
      <c r="BA11" s="217" t="str">
        <f>VLOOKUP($AC11,デモテーブル[#All],12,FALSE)</f>
        <v>リスク・有</v>
      </c>
    </row>
    <row r="12" spans="1:53" x14ac:dyDescent="0.4">
      <c r="B12" s="21">
        <v>44723</v>
      </c>
      <c r="C12" s="22">
        <v>11</v>
      </c>
      <c r="D12" s="23" t="s">
        <v>330</v>
      </c>
      <c r="E12" s="86" t="s">
        <v>363</v>
      </c>
      <c r="F12" s="87"/>
      <c r="G12" s="87" t="s">
        <v>52</v>
      </c>
      <c r="H12" s="99"/>
      <c r="I12" s="100"/>
      <c r="J12" s="87" t="s">
        <v>372</v>
      </c>
      <c r="K12" s="87"/>
      <c r="L12" s="105" t="s">
        <v>369</v>
      </c>
      <c r="M12" s="106"/>
      <c r="N12" s="107"/>
      <c r="O12" s="87"/>
      <c r="P12" s="87"/>
      <c r="Q12" s="101" t="s">
        <v>553</v>
      </c>
      <c r="R12" s="86"/>
      <c r="S12" s="86"/>
      <c r="T12" s="86"/>
      <c r="U12" s="86"/>
      <c r="V12" s="86"/>
      <c r="W12" s="86"/>
      <c r="X12" s="86"/>
      <c r="Y12" s="86"/>
      <c r="Z12" s="137"/>
      <c r="AA12" s="137"/>
      <c r="AB12" s="87"/>
      <c r="AC12" s="38"/>
      <c r="AD12" s="90" t="e">
        <f>VLOOKUP($AC12,デモテーブル[#All],2,FALSE)</f>
        <v>#N/A</v>
      </c>
      <c r="AE12" s="87" t="s">
        <v>336</v>
      </c>
      <c r="AF12" s="87"/>
      <c r="AG12" s="87"/>
      <c r="AH12" s="102"/>
      <c r="AI12" s="87"/>
      <c r="AJ12" s="102"/>
      <c r="AK12" s="87"/>
      <c r="AL12" s="87"/>
      <c r="AM12" s="87"/>
      <c r="AN12" s="87"/>
      <c r="AO12" s="101" t="s">
        <v>553</v>
      </c>
      <c r="AP12" s="103">
        <f t="shared" ref="AP12" si="2">I12</f>
        <v>0</v>
      </c>
      <c r="AQ12" s="87"/>
      <c r="AR12" s="91"/>
      <c r="AS12" s="90" t="e">
        <f t="shared" si="0"/>
        <v>#DIV/0!</v>
      </c>
      <c r="AT12" s="104"/>
      <c r="AU12" s="104"/>
      <c r="AV12" s="87" t="e">
        <f>VLOOKUP($AC12,デモテーブル[#All],3,FALSE)</f>
        <v>#N/A</v>
      </c>
      <c r="AW12" s="87" t="e">
        <f>VLOOKUP($AC12,デモテーブル[#All],4,FALSE)</f>
        <v>#N/A</v>
      </c>
      <c r="AX12" s="87" t="e">
        <f>VLOOKUP($AC12,デモテーブル[#All],5,FALSE)</f>
        <v>#N/A</v>
      </c>
      <c r="AY12" s="87" t="e">
        <f>VLOOKUP($AC12,デモテーブル[#All],6,FALSE)</f>
        <v>#N/A</v>
      </c>
      <c r="AZ12" s="87" t="e">
        <f>VLOOKUP($AC12,デモテーブル[#All],7,FALSE)</f>
        <v>#N/A</v>
      </c>
      <c r="BA12" s="217" t="e">
        <f>VLOOKUP($AC12,デモテーブル[#All],12,FALSE)</f>
        <v>#N/A</v>
      </c>
    </row>
    <row r="13" spans="1:53" x14ac:dyDescent="0.4">
      <c r="B13" s="21">
        <v>44723</v>
      </c>
      <c r="C13" s="22">
        <v>12</v>
      </c>
      <c r="D13" s="23" t="s">
        <v>330</v>
      </c>
      <c r="E13" s="72" t="s">
        <v>363</v>
      </c>
      <c r="F13" s="94" t="s">
        <v>364</v>
      </c>
      <c r="G13" s="108"/>
      <c r="H13" s="109" t="s">
        <v>373</v>
      </c>
      <c r="I13" s="94" t="s">
        <v>309</v>
      </c>
      <c r="J13" s="108" t="s">
        <v>310</v>
      </c>
      <c r="K13" s="108" t="s">
        <v>311</v>
      </c>
      <c r="L13" s="110" t="s">
        <v>374</v>
      </c>
      <c r="M13" s="108" t="s">
        <v>313</v>
      </c>
      <c r="N13" s="108" t="s">
        <v>314</v>
      </c>
      <c r="O13" s="108" t="s">
        <v>315</v>
      </c>
      <c r="P13" s="77" t="s">
        <v>357</v>
      </c>
      <c r="Q13" s="72"/>
      <c r="R13" s="72"/>
      <c r="S13" s="72"/>
      <c r="T13" s="72"/>
      <c r="U13" s="72"/>
      <c r="V13" s="72"/>
      <c r="W13" s="72"/>
      <c r="X13" s="72"/>
      <c r="Y13" s="72"/>
      <c r="Z13" s="137"/>
      <c r="AA13" s="137"/>
      <c r="AB13" s="108" t="s">
        <v>375</v>
      </c>
      <c r="AC13" s="95"/>
      <c r="AD13" s="108"/>
      <c r="AE13" s="108"/>
      <c r="AF13" s="108"/>
      <c r="AG13" s="108"/>
      <c r="AH13" s="111"/>
      <c r="AI13" s="108"/>
      <c r="AJ13" s="111"/>
      <c r="AK13" s="108"/>
      <c r="AL13" s="108"/>
      <c r="AM13" s="108"/>
      <c r="AN13" s="108"/>
      <c r="AO13" s="108"/>
      <c r="AP13" s="112"/>
      <c r="AQ13" s="108"/>
      <c r="AR13" s="96"/>
      <c r="AS13" s="113"/>
      <c r="AT13" s="33"/>
      <c r="AU13" s="33"/>
      <c r="AV13" s="108"/>
      <c r="AW13" s="108"/>
      <c r="AX13" s="108"/>
      <c r="AY13" s="108"/>
      <c r="AZ13" s="108"/>
      <c r="BA13" s="218"/>
    </row>
    <row r="14" spans="1:53" ht="13.5" customHeight="1" x14ac:dyDescent="0.4">
      <c r="B14" s="21">
        <v>44723</v>
      </c>
      <c r="C14" s="22">
        <v>13</v>
      </c>
      <c r="D14" s="23" t="s">
        <v>330</v>
      </c>
      <c r="E14" s="114" t="s">
        <v>363</v>
      </c>
      <c r="F14" s="46" t="s">
        <v>334</v>
      </c>
      <c r="G14" s="115" t="e">
        <f t="shared" ref="G14:G77" si="3">LEFT(H13, FIND(" ", H13) - 1 )</f>
        <v>#VALUE!</v>
      </c>
      <c r="H14" s="43" t="s">
        <v>376</v>
      </c>
      <c r="I14" s="43" t="s">
        <v>377</v>
      </c>
      <c r="J14" s="43"/>
      <c r="K14" s="48"/>
      <c r="L14" s="50" t="s">
        <v>376</v>
      </c>
      <c r="M14" s="50" t="s">
        <v>377</v>
      </c>
      <c r="N14" s="50"/>
      <c r="O14" s="50"/>
      <c r="P14" s="47" t="s">
        <v>378</v>
      </c>
      <c r="Z14" s="137"/>
      <c r="AA14" s="137"/>
      <c r="AB14" s="43"/>
      <c r="AC14" s="116" t="e">
        <f t="shared" ref="AC14:AC77" si="4">G14</f>
        <v>#VALUE!</v>
      </c>
      <c r="AD14" s="43" t="e">
        <f>VLOOKUP($AC14,デモテーブル[#All],2,FALSE)</f>
        <v>#VALUE!</v>
      </c>
      <c r="AE14" s="43" t="s">
        <v>17</v>
      </c>
      <c r="AF14" s="43" t="str">
        <f t="shared" ref="AF14:AF77" si="5">H14</f>
        <v>1541 純プラ信 メールアラート画面へ</v>
      </c>
      <c r="AG14" s="43"/>
      <c r="AH14" s="49" t="str">
        <f t="shared" ref="AH14:AH77" si="6">I14</f>
        <v xml:space="preserve">現買 現売 </v>
      </c>
      <c r="AI14" s="43"/>
      <c r="AJ14" s="49">
        <f t="shared" ref="AJ14:AJ77" si="7">J14</f>
        <v>0</v>
      </c>
      <c r="AK14" s="43"/>
      <c r="AL14" s="43"/>
      <c r="AM14" s="43"/>
      <c r="AN14" s="43"/>
      <c r="AO14" s="43"/>
      <c r="AP14" s="117">
        <f t="shared" ref="AP14:AP77" si="8">K14</f>
        <v>0</v>
      </c>
      <c r="AQ14" s="43"/>
      <c r="AR14" s="118">
        <f t="shared" ref="AR14:AR77" si="9">O14</f>
        <v>0</v>
      </c>
      <c r="AS14" s="119" t="e">
        <f>AR14/(AP14-AR14)</f>
        <v>#DIV/0!</v>
      </c>
      <c r="AT14" s="19"/>
      <c r="AU14" s="19"/>
      <c r="AV14" s="43" t="e">
        <f>VLOOKUP($AC14,デモテーブル[#All],3,FALSE)</f>
        <v>#VALUE!</v>
      </c>
      <c r="AW14" s="43" t="e">
        <f>VLOOKUP($AC14,デモテーブル[#All],4,FALSE)</f>
        <v>#VALUE!</v>
      </c>
      <c r="AX14" s="43" t="e">
        <f>VLOOKUP($AC14,デモテーブル[#All],5,FALSE)</f>
        <v>#VALUE!</v>
      </c>
      <c r="AY14" s="43" t="e">
        <f>VLOOKUP($AC14,デモテーブル[#All],6,FALSE)</f>
        <v>#VALUE!</v>
      </c>
      <c r="AZ14" s="43" t="e">
        <f>VLOOKUP($AC14,デモテーブル[#All],7,FALSE)</f>
        <v>#VALUE!</v>
      </c>
      <c r="BA14" s="219" t="e">
        <f>VLOOKUP($AC14,デモテーブル[#All],12,FALSE)</f>
        <v>#VALUE!</v>
      </c>
    </row>
    <row r="15" spans="1:53" x14ac:dyDescent="0.4">
      <c r="B15" s="21">
        <v>44723</v>
      </c>
      <c r="C15" s="22">
        <v>14</v>
      </c>
      <c r="D15" s="23" t="s">
        <v>330</v>
      </c>
      <c r="E15" s="114" t="s">
        <v>363</v>
      </c>
      <c r="F15" s="46" t="s">
        <v>379</v>
      </c>
      <c r="G15" s="115" t="str">
        <f t="shared" si="3"/>
        <v>1541</v>
      </c>
      <c r="H15" s="43">
        <v>13</v>
      </c>
      <c r="I15" s="49">
        <v>3710</v>
      </c>
      <c r="J15" s="49">
        <v>3610</v>
      </c>
      <c r="K15" s="48">
        <v>46930</v>
      </c>
      <c r="L15" s="120">
        <v>13</v>
      </c>
      <c r="M15" s="120">
        <v>3710</v>
      </c>
      <c r="N15" s="120">
        <v>3610</v>
      </c>
      <c r="O15" s="120">
        <v>-1300</v>
      </c>
      <c r="Z15" s="137"/>
      <c r="AA15" s="137"/>
      <c r="AB15" s="43"/>
      <c r="AC15" s="116" t="str">
        <f t="shared" si="4"/>
        <v>1541</v>
      </c>
      <c r="AD15" s="43" t="str">
        <f>VLOOKUP($AC15,デモテーブル[#All],2,FALSE)</f>
        <v>純プラチナ上場信託</v>
      </c>
      <c r="AE15" s="43" t="s">
        <v>17</v>
      </c>
      <c r="AF15" s="43">
        <f t="shared" si="5"/>
        <v>13</v>
      </c>
      <c r="AG15" s="43"/>
      <c r="AH15" s="49">
        <f t="shared" si="6"/>
        <v>3710</v>
      </c>
      <c r="AI15" s="43"/>
      <c r="AJ15" s="49">
        <f t="shared" si="7"/>
        <v>3610</v>
      </c>
      <c r="AK15" s="43"/>
      <c r="AL15" s="43"/>
      <c r="AM15" s="43"/>
      <c r="AN15" s="43"/>
      <c r="AO15" s="43"/>
      <c r="AP15" s="117">
        <f t="shared" si="8"/>
        <v>46930</v>
      </c>
      <c r="AQ15" s="43"/>
      <c r="AR15" s="118">
        <f t="shared" si="9"/>
        <v>-1300</v>
      </c>
      <c r="AS15" s="119">
        <f t="shared" ref="AS15:AS78" si="10">AR15/(AP15-AR15)</f>
        <v>-2.6954177897574125E-2</v>
      </c>
      <c r="AT15" s="19"/>
      <c r="AU15" s="19"/>
      <c r="AV15" s="43" t="str">
        <f>VLOOKUP($AC15,デモテーブル[#All],3,FALSE)</f>
        <v>3貴金属･ｺﾓ・仮通</v>
      </c>
      <c r="AW15" s="43" t="str">
        <f>VLOOKUP($AC15,デモテーブル[#All],4,FALSE)</f>
        <v>3貴金属</v>
      </c>
      <c r="AX15" s="43" t="str">
        <f>VLOOKUP($AC15,デモテーブル[#All],5,FALSE)</f>
        <v>プラチナ</v>
      </c>
      <c r="AY15" s="43" t="str">
        <f>VLOOKUP($AC15,デモテーブル[#All],6,FALSE)</f>
        <v>国内・プラチナ</v>
      </c>
      <c r="AZ15" s="43" t="str">
        <f>VLOOKUP($AC15,デモテーブル[#All],7,FALSE)</f>
        <v>01 日本円</v>
      </c>
      <c r="BA15" s="219" t="str">
        <f>VLOOKUP($AC15,デモテーブル[#All],12,FALSE)</f>
        <v>リスク・なし</v>
      </c>
    </row>
    <row r="16" spans="1:53" x14ac:dyDescent="0.4">
      <c r="B16" s="21">
        <v>44723</v>
      </c>
      <c r="C16" s="22">
        <v>15</v>
      </c>
      <c r="D16" s="23" t="s">
        <v>330</v>
      </c>
      <c r="E16" s="114" t="s">
        <v>363</v>
      </c>
      <c r="G16" s="115" t="e">
        <f t="shared" si="3"/>
        <v>#VALUE!</v>
      </c>
      <c r="H16" s="43" t="s">
        <v>380</v>
      </c>
      <c r="I16" s="43" t="s">
        <v>377</v>
      </c>
      <c r="J16" s="43"/>
      <c r="K16" s="48"/>
      <c r="L16" s="50" t="s">
        <v>380</v>
      </c>
      <c r="M16" s="50" t="s">
        <v>377</v>
      </c>
      <c r="N16" s="50"/>
      <c r="O16" s="50"/>
      <c r="Z16" s="137"/>
      <c r="AA16" s="137"/>
      <c r="AB16" s="43"/>
      <c r="AC16" s="116" t="e">
        <f t="shared" si="4"/>
        <v>#VALUE!</v>
      </c>
      <c r="AD16" s="43" t="e">
        <f>VLOOKUP($AC16,デモテーブル[#All],2,FALSE)</f>
        <v>#VALUE!</v>
      </c>
      <c r="AE16" s="43" t="s">
        <v>17</v>
      </c>
      <c r="AF16" s="43" t="str">
        <f t="shared" si="5"/>
        <v>9020 ＪＲ東 メールアラート画面へ</v>
      </c>
      <c r="AG16" s="43"/>
      <c r="AH16" s="49" t="str">
        <f t="shared" si="6"/>
        <v xml:space="preserve">現買 現売 </v>
      </c>
      <c r="AI16" s="43"/>
      <c r="AJ16" s="49">
        <f t="shared" si="7"/>
        <v>0</v>
      </c>
      <c r="AK16" s="43"/>
      <c r="AL16" s="43"/>
      <c r="AM16" s="43"/>
      <c r="AN16" s="43"/>
      <c r="AO16" s="43"/>
      <c r="AP16" s="117">
        <f t="shared" si="8"/>
        <v>0</v>
      </c>
      <c r="AQ16" s="43"/>
      <c r="AR16" s="118">
        <f t="shared" si="9"/>
        <v>0</v>
      </c>
      <c r="AS16" s="119" t="e">
        <f t="shared" si="10"/>
        <v>#DIV/0!</v>
      </c>
      <c r="AT16" s="19"/>
      <c r="AU16" s="19"/>
      <c r="AV16" s="43" t="e">
        <f>VLOOKUP($AC16,デモテーブル[#All],3,FALSE)</f>
        <v>#VALUE!</v>
      </c>
      <c r="AW16" s="43" t="e">
        <f>VLOOKUP($AC16,デモテーブル[#All],4,FALSE)</f>
        <v>#VALUE!</v>
      </c>
      <c r="AX16" s="43" t="e">
        <f>VLOOKUP($AC16,デモテーブル[#All],5,FALSE)</f>
        <v>#VALUE!</v>
      </c>
      <c r="AY16" s="43" t="e">
        <f>VLOOKUP($AC16,デモテーブル[#All],6,FALSE)</f>
        <v>#VALUE!</v>
      </c>
      <c r="AZ16" s="43" t="e">
        <f>VLOOKUP($AC16,デモテーブル[#All],7,FALSE)</f>
        <v>#VALUE!</v>
      </c>
      <c r="BA16" s="219" t="e">
        <f>VLOOKUP($AC16,デモテーブル[#All],12,FALSE)</f>
        <v>#VALUE!</v>
      </c>
    </row>
    <row r="17" spans="2:53" x14ac:dyDescent="0.4">
      <c r="B17" s="21">
        <v>44723</v>
      </c>
      <c r="C17" s="22">
        <v>16</v>
      </c>
      <c r="D17" s="23" t="s">
        <v>330</v>
      </c>
      <c r="E17" s="114" t="s">
        <v>363</v>
      </c>
      <c r="G17" s="115" t="str">
        <f t="shared" si="3"/>
        <v>9020</v>
      </c>
      <c r="H17" s="43">
        <v>9</v>
      </c>
      <c r="I17" s="49">
        <v>7749</v>
      </c>
      <c r="J17" s="49">
        <v>6785</v>
      </c>
      <c r="K17" s="48">
        <v>61065</v>
      </c>
      <c r="L17" s="120">
        <v>9</v>
      </c>
      <c r="M17" s="120">
        <v>7749</v>
      </c>
      <c r="N17" s="120">
        <v>6785</v>
      </c>
      <c r="O17" s="120">
        <v>-8676</v>
      </c>
      <c r="Z17" s="137"/>
      <c r="AA17" s="137"/>
      <c r="AB17" s="43"/>
      <c r="AC17" s="116" t="str">
        <f t="shared" si="4"/>
        <v>9020</v>
      </c>
      <c r="AD17" s="43" t="str">
        <f>VLOOKUP($AC17,デモテーブル[#All],2,FALSE)</f>
        <v>東日本旅客鉄道</v>
      </c>
      <c r="AE17" s="43" t="s">
        <v>17</v>
      </c>
      <c r="AF17" s="43">
        <f t="shared" si="5"/>
        <v>9</v>
      </c>
      <c r="AG17" s="43"/>
      <c r="AH17" s="49">
        <f t="shared" si="6"/>
        <v>7749</v>
      </c>
      <c r="AI17" s="43"/>
      <c r="AJ17" s="49">
        <f t="shared" si="7"/>
        <v>6785</v>
      </c>
      <c r="AK17" s="43"/>
      <c r="AL17" s="43"/>
      <c r="AM17" s="43"/>
      <c r="AN17" s="43"/>
      <c r="AO17" s="43"/>
      <c r="AP17" s="117">
        <f t="shared" si="8"/>
        <v>61065</v>
      </c>
      <c r="AQ17" s="43"/>
      <c r="AR17" s="118">
        <f t="shared" si="9"/>
        <v>-8676</v>
      </c>
      <c r="AS17" s="119">
        <f t="shared" si="10"/>
        <v>-0.12440314879339269</v>
      </c>
      <c r="AT17" s="19"/>
      <c r="AU17" s="19"/>
      <c r="AV17" s="43" t="str">
        <f>VLOOKUP($AC17,デモテーブル[#All],3,FALSE)</f>
        <v>1株式・投信等</v>
      </c>
      <c r="AW17" s="43" t="str">
        <f>VLOOKUP($AC17,デモテーブル[#All],4,FALSE)</f>
        <v>1株式</v>
      </c>
      <c r="AX17" s="43" t="str">
        <f>VLOOKUP($AC17,デモテーブル[#All],5,FALSE)</f>
        <v>観光</v>
      </c>
      <c r="AY17" s="43" t="str">
        <f>VLOOKUP($AC17,デモテーブル[#All],6,FALSE)</f>
        <v>鉄道</v>
      </c>
      <c r="AZ17" s="43" t="str">
        <f>VLOOKUP($AC17,デモテーブル[#All],7,FALSE)</f>
        <v>01 日本円</v>
      </c>
      <c r="BA17" s="219" t="str">
        <f>VLOOKUP($AC17,デモテーブル[#All],12,FALSE)</f>
        <v>リスク・なし</v>
      </c>
    </row>
    <row r="18" spans="2:53" x14ac:dyDescent="0.4">
      <c r="B18" s="21">
        <v>44723</v>
      </c>
      <c r="C18" s="22">
        <v>17</v>
      </c>
      <c r="D18" s="23" t="s">
        <v>330</v>
      </c>
      <c r="E18" s="114" t="s">
        <v>363</v>
      </c>
      <c r="G18" s="115" t="e">
        <f t="shared" si="3"/>
        <v>#VALUE!</v>
      </c>
      <c r="H18" s="43" t="s">
        <v>381</v>
      </c>
      <c r="I18" s="43" t="s">
        <v>377</v>
      </c>
      <c r="J18" s="43"/>
      <c r="K18" s="48"/>
      <c r="L18" s="50" t="s">
        <v>381</v>
      </c>
      <c r="M18" s="50" t="s">
        <v>377</v>
      </c>
      <c r="N18" s="50"/>
      <c r="O18" s="50"/>
      <c r="Z18" s="137"/>
      <c r="AA18" s="137"/>
      <c r="AB18" s="43"/>
      <c r="AC18" s="116" t="e">
        <f t="shared" si="4"/>
        <v>#VALUE!</v>
      </c>
      <c r="AD18" s="43" t="e">
        <f>VLOOKUP($AC18,デモテーブル[#All],2,FALSE)</f>
        <v>#VALUE!</v>
      </c>
      <c r="AE18" s="43" t="s">
        <v>17</v>
      </c>
      <c r="AF18" s="43" t="str">
        <f t="shared" si="5"/>
        <v>9021 ＪＲ西 メールアラート画面へ</v>
      </c>
      <c r="AG18" s="43"/>
      <c r="AH18" s="49" t="str">
        <f t="shared" si="6"/>
        <v xml:space="preserve">現買 現売 </v>
      </c>
      <c r="AI18" s="43"/>
      <c r="AJ18" s="49">
        <f t="shared" si="7"/>
        <v>0</v>
      </c>
      <c r="AK18" s="43"/>
      <c r="AL18" s="43"/>
      <c r="AM18" s="43"/>
      <c r="AN18" s="43"/>
      <c r="AO18" s="43"/>
      <c r="AP18" s="117">
        <f t="shared" si="8"/>
        <v>0</v>
      </c>
      <c r="AQ18" s="43"/>
      <c r="AR18" s="118">
        <f t="shared" si="9"/>
        <v>0</v>
      </c>
      <c r="AS18" s="119" t="e">
        <f t="shared" si="10"/>
        <v>#DIV/0!</v>
      </c>
      <c r="AT18" s="19"/>
      <c r="AU18" s="19"/>
      <c r="AV18" s="43" t="e">
        <f>VLOOKUP($AC18,デモテーブル[#All],3,FALSE)</f>
        <v>#VALUE!</v>
      </c>
      <c r="AW18" s="43" t="e">
        <f>VLOOKUP($AC18,デモテーブル[#All],4,FALSE)</f>
        <v>#VALUE!</v>
      </c>
      <c r="AX18" s="43" t="e">
        <f>VLOOKUP($AC18,デモテーブル[#All],5,FALSE)</f>
        <v>#VALUE!</v>
      </c>
      <c r="AY18" s="43" t="e">
        <f>VLOOKUP($AC18,デモテーブル[#All],6,FALSE)</f>
        <v>#VALUE!</v>
      </c>
      <c r="AZ18" s="43" t="e">
        <f>VLOOKUP($AC18,デモテーブル[#All],7,FALSE)</f>
        <v>#VALUE!</v>
      </c>
      <c r="BA18" s="219" t="e">
        <f>VLOOKUP($AC18,デモテーブル[#All],12,FALSE)</f>
        <v>#VALUE!</v>
      </c>
    </row>
    <row r="19" spans="2:53" x14ac:dyDescent="0.4">
      <c r="B19" s="21">
        <v>44723</v>
      </c>
      <c r="C19" s="22">
        <v>18</v>
      </c>
      <c r="D19" s="23" t="s">
        <v>330</v>
      </c>
      <c r="E19" s="114" t="s">
        <v>363</v>
      </c>
      <c r="G19" s="115" t="str">
        <f t="shared" si="3"/>
        <v>9021</v>
      </c>
      <c r="H19" s="43">
        <v>10</v>
      </c>
      <c r="I19" s="49">
        <v>6343</v>
      </c>
      <c r="J19" s="49">
        <v>4900</v>
      </c>
      <c r="K19" s="48">
        <v>49000</v>
      </c>
      <c r="L19" s="120">
        <v>10</v>
      </c>
      <c r="M19" s="120">
        <v>6343</v>
      </c>
      <c r="N19" s="120">
        <v>4900</v>
      </c>
      <c r="O19" s="120">
        <v>-14430</v>
      </c>
      <c r="Z19" s="137"/>
      <c r="AA19" s="137"/>
      <c r="AB19" s="43"/>
      <c r="AC19" s="116" t="str">
        <f t="shared" si="4"/>
        <v>9021</v>
      </c>
      <c r="AD19" s="43" t="str">
        <f>VLOOKUP($AC19,デモテーブル[#All],2,FALSE)</f>
        <v>西日本旅客鉄道</v>
      </c>
      <c r="AE19" s="43" t="s">
        <v>17</v>
      </c>
      <c r="AF19" s="43">
        <f t="shared" si="5"/>
        <v>10</v>
      </c>
      <c r="AG19" s="43"/>
      <c r="AH19" s="49">
        <f t="shared" si="6"/>
        <v>6343</v>
      </c>
      <c r="AI19" s="43"/>
      <c r="AJ19" s="49">
        <f t="shared" si="7"/>
        <v>4900</v>
      </c>
      <c r="AK19" s="43"/>
      <c r="AL19" s="43"/>
      <c r="AM19" s="43"/>
      <c r="AN19" s="43"/>
      <c r="AO19" s="43"/>
      <c r="AP19" s="117">
        <f t="shared" si="8"/>
        <v>49000</v>
      </c>
      <c r="AQ19" s="43"/>
      <c r="AR19" s="118">
        <f t="shared" si="9"/>
        <v>-14430</v>
      </c>
      <c r="AS19" s="119">
        <f t="shared" si="10"/>
        <v>-0.22749487624152609</v>
      </c>
      <c r="AT19" s="19"/>
      <c r="AU19" s="19"/>
      <c r="AV19" s="43" t="str">
        <f>VLOOKUP($AC19,デモテーブル[#All],3,FALSE)</f>
        <v>1株式・投信等</v>
      </c>
      <c r="AW19" s="43" t="str">
        <f>VLOOKUP($AC19,デモテーブル[#All],4,FALSE)</f>
        <v>1株式</v>
      </c>
      <c r="AX19" s="43" t="str">
        <f>VLOOKUP($AC19,デモテーブル[#All],5,FALSE)</f>
        <v>観光</v>
      </c>
      <c r="AY19" s="43" t="str">
        <f>VLOOKUP($AC19,デモテーブル[#All],6,FALSE)</f>
        <v>鉄道</v>
      </c>
      <c r="AZ19" s="43" t="str">
        <f>VLOOKUP($AC19,デモテーブル[#All],7,FALSE)</f>
        <v>01 日本円</v>
      </c>
      <c r="BA19" s="219" t="str">
        <f>VLOOKUP($AC19,デモテーブル[#All],12,FALSE)</f>
        <v>リスク・なし</v>
      </c>
    </row>
    <row r="20" spans="2:53" x14ac:dyDescent="0.4">
      <c r="B20" s="21">
        <v>44723</v>
      </c>
      <c r="C20" s="22">
        <v>19</v>
      </c>
      <c r="D20" s="23" t="s">
        <v>330</v>
      </c>
      <c r="E20" s="114" t="s">
        <v>363</v>
      </c>
      <c r="G20" s="115" t="e">
        <f t="shared" si="3"/>
        <v>#VALUE!</v>
      </c>
      <c r="H20" s="43" t="s">
        <v>382</v>
      </c>
      <c r="I20" s="43" t="s">
        <v>377</v>
      </c>
      <c r="J20" s="43"/>
      <c r="K20" s="48"/>
      <c r="L20" s="50" t="s">
        <v>382</v>
      </c>
      <c r="M20" s="50" t="s">
        <v>377</v>
      </c>
      <c r="N20" s="50"/>
      <c r="O20" s="50"/>
      <c r="Z20" s="137"/>
      <c r="AA20" s="137"/>
      <c r="AB20" s="43"/>
      <c r="AC20" s="116" t="e">
        <f t="shared" si="4"/>
        <v>#VALUE!</v>
      </c>
      <c r="AD20" s="43" t="e">
        <f>VLOOKUP($AC20,デモテーブル[#All],2,FALSE)</f>
        <v>#VALUE!</v>
      </c>
      <c r="AE20" s="43" t="s">
        <v>17</v>
      </c>
      <c r="AF20" s="43" t="str">
        <f t="shared" si="5"/>
        <v>9022 ＪＲ東海 メールアラート画面へ</v>
      </c>
      <c r="AG20" s="43"/>
      <c r="AH20" s="49" t="str">
        <f t="shared" si="6"/>
        <v xml:space="preserve">現買 現売 </v>
      </c>
      <c r="AI20" s="43"/>
      <c r="AJ20" s="49">
        <f t="shared" si="7"/>
        <v>0</v>
      </c>
      <c r="AK20" s="43"/>
      <c r="AL20" s="43"/>
      <c r="AM20" s="43"/>
      <c r="AN20" s="43"/>
      <c r="AO20" s="43"/>
      <c r="AP20" s="117">
        <f t="shared" si="8"/>
        <v>0</v>
      </c>
      <c r="AQ20" s="43"/>
      <c r="AR20" s="118">
        <f t="shared" si="9"/>
        <v>0</v>
      </c>
      <c r="AS20" s="119" t="e">
        <f t="shared" si="10"/>
        <v>#DIV/0!</v>
      </c>
      <c r="AT20" s="19"/>
      <c r="AU20" s="19"/>
      <c r="AV20" s="43" t="e">
        <f>VLOOKUP($AC20,デモテーブル[#All],3,FALSE)</f>
        <v>#VALUE!</v>
      </c>
      <c r="AW20" s="43" t="e">
        <f>VLOOKUP($AC20,デモテーブル[#All],4,FALSE)</f>
        <v>#VALUE!</v>
      </c>
      <c r="AX20" s="43" t="e">
        <f>VLOOKUP($AC20,デモテーブル[#All],5,FALSE)</f>
        <v>#VALUE!</v>
      </c>
      <c r="AY20" s="43" t="e">
        <f>VLOOKUP($AC20,デモテーブル[#All],6,FALSE)</f>
        <v>#VALUE!</v>
      </c>
      <c r="AZ20" s="43" t="e">
        <f>VLOOKUP($AC20,デモテーブル[#All],7,FALSE)</f>
        <v>#VALUE!</v>
      </c>
      <c r="BA20" s="219" t="e">
        <f>VLOOKUP($AC20,デモテーブル[#All],12,FALSE)</f>
        <v>#VALUE!</v>
      </c>
    </row>
    <row r="21" spans="2:53" x14ac:dyDescent="0.4">
      <c r="B21" s="21">
        <v>44723</v>
      </c>
      <c r="C21" s="22">
        <v>20</v>
      </c>
      <c r="D21" s="23" t="s">
        <v>330</v>
      </c>
      <c r="E21" s="114" t="s">
        <v>363</v>
      </c>
      <c r="G21" s="115" t="str">
        <f t="shared" si="3"/>
        <v>9022</v>
      </c>
      <c r="H21" s="43">
        <v>5</v>
      </c>
      <c r="I21" s="49">
        <v>16881</v>
      </c>
      <c r="J21" s="49">
        <v>15485</v>
      </c>
      <c r="K21" s="48">
        <v>77425</v>
      </c>
      <c r="L21" s="120">
        <v>5</v>
      </c>
      <c r="M21" s="120">
        <v>16881</v>
      </c>
      <c r="N21" s="120">
        <v>15485</v>
      </c>
      <c r="O21" s="120">
        <v>-6980</v>
      </c>
      <c r="Z21" s="137"/>
      <c r="AA21" s="137"/>
      <c r="AB21" s="43"/>
      <c r="AC21" s="116" t="str">
        <f t="shared" si="4"/>
        <v>9022</v>
      </c>
      <c r="AD21" s="43" t="str">
        <f>VLOOKUP($AC21,デモテーブル[#All],2,FALSE)</f>
        <v>東海旅客鉄道</v>
      </c>
      <c r="AE21" s="43" t="s">
        <v>17</v>
      </c>
      <c r="AF21" s="43">
        <f t="shared" si="5"/>
        <v>5</v>
      </c>
      <c r="AG21" s="43"/>
      <c r="AH21" s="49">
        <f t="shared" si="6"/>
        <v>16881</v>
      </c>
      <c r="AI21" s="43"/>
      <c r="AJ21" s="49">
        <f t="shared" si="7"/>
        <v>15485</v>
      </c>
      <c r="AK21" s="43"/>
      <c r="AL21" s="43"/>
      <c r="AM21" s="43"/>
      <c r="AN21" s="43"/>
      <c r="AO21" s="43"/>
      <c r="AP21" s="117">
        <f t="shared" si="8"/>
        <v>77425</v>
      </c>
      <c r="AQ21" s="43"/>
      <c r="AR21" s="118">
        <f t="shared" si="9"/>
        <v>-6980</v>
      </c>
      <c r="AS21" s="119">
        <f t="shared" si="10"/>
        <v>-8.269652271784847E-2</v>
      </c>
      <c r="AT21" s="19"/>
      <c r="AU21" s="19"/>
      <c r="AV21" s="43" t="str">
        <f>VLOOKUP($AC21,デモテーブル[#All],3,FALSE)</f>
        <v>1株式・投信等</v>
      </c>
      <c r="AW21" s="43" t="str">
        <f>VLOOKUP($AC21,デモテーブル[#All],4,FALSE)</f>
        <v>1株式</v>
      </c>
      <c r="AX21" s="43" t="str">
        <f>VLOOKUP($AC21,デモテーブル[#All],5,FALSE)</f>
        <v>観光</v>
      </c>
      <c r="AY21" s="43" t="str">
        <f>VLOOKUP($AC21,デモテーブル[#All],6,FALSE)</f>
        <v>鉄道</v>
      </c>
      <c r="AZ21" s="43" t="str">
        <f>VLOOKUP($AC21,デモテーブル[#All],7,FALSE)</f>
        <v>01 日本円</v>
      </c>
      <c r="BA21" s="219" t="str">
        <f>VLOOKUP($AC21,デモテーブル[#All],12,FALSE)</f>
        <v>リスク・なし</v>
      </c>
    </row>
    <row r="22" spans="2:53" x14ac:dyDescent="0.4">
      <c r="B22" s="21">
        <v>44723</v>
      </c>
      <c r="C22" s="22">
        <v>21</v>
      </c>
      <c r="D22" s="23" t="s">
        <v>330</v>
      </c>
      <c r="E22" s="114" t="s">
        <v>363</v>
      </c>
      <c r="G22" s="115" t="e">
        <f t="shared" si="3"/>
        <v>#VALUE!</v>
      </c>
      <c r="H22" s="43" t="s">
        <v>383</v>
      </c>
      <c r="I22" s="43" t="s">
        <v>377</v>
      </c>
      <c r="J22" s="43"/>
      <c r="K22" s="48"/>
      <c r="L22" s="50" t="s">
        <v>383</v>
      </c>
      <c r="M22" s="50" t="s">
        <v>377</v>
      </c>
      <c r="N22" s="50"/>
      <c r="O22" s="50"/>
      <c r="Z22" s="137"/>
      <c r="AA22" s="137"/>
      <c r="AB22" s="43"/>
      <c r="AC22" s="116" t="e">
        <f t="shared" si="4"/>
        <v>#VALUE!</v>
      </c>
      <c r="AD22" s="43" t="e">
        <f>VLOOKUP($AC22,デモテーブル[#All],2,FALSE)</f>
        <v>#VALUE!</v>
      </c>
      <c r="AE22" s="43" t="s">
        <v>17</v>
      </c>
      <c r="AF22" s="43" t="str">
        <f t="shared" si="5"/>
        <v>9142 ＪＲ九州 メールアラート画面へ</v>
      </c>
      <c r="AG22" s="43"/>
      <c r="AH22" s="49" t="str">
        <f t="shared" si="6"/>
        <v xml:space="preserve">現買 現売 </v>
      </c>
      <c r="AI22" s="43"/>
      <c r="AJ22" s="49">
        <f t="shared" si="7"/>
        <v>0</v>
      </c>
      <c r="AK22" s="43"/>
      <c r="AL22" s="43"/>
      <c r="AM22" s="43"/>
      <c r="AN22" s="43"/>
      <c r="AO22" s="43"/>
      <c r="AP22" s="117">
        <f t="shared" si="8"/>
        <v>0</v>
      </c>
      <c r="AQ22" s="43"/>
      <c r="AR22" s="118">
        <f t="shared" si="9"/>
        <v>0</v>
      </c>
      <c r="AS22" s="119" t="e">
        <f t="shared" si="10"/>
        <v>#DIV/0!</v>
      </c>
      <c r="AT22" s="19"/>
      <c r="AU22" s="19"/>
      <c r="AV22" s="43" t="e">
        <f>VLOOKUP($AC22,デモテーブル[#All],3,FALSE)</f>
        <v>#VALUE!</v>
      </c>
      <c r="AW22" s="43" t="e">
        <f>VLOOKUP($AC22,デモテーブル[#All],4,FALSE)</f>
        <v>#VALUE!</v>
      </c>
      <c r="AX22" s="43" t="e">
        <f>VLOOKUP($AC22,デモテーブル[#All],5,FALSE)</f>
        <v>#VALUE!</v>
      </c>
      <c r="AY22" s="43" t="e">
        <f>VLOOKUP($AC22,デモテーブル[#All],6,FALSE)</f>
        <v>#VALUE!</v>
      </c>
      <c r="AZ22" s="43" t="e">
        <f>VLOOKUP($AC22,デモテーブル[#All],7,FALSE)</f>
        <v>#VALUE!</v>
      </c>
      <c r="BA22" s="219" t="e">
        <f>VLOOKUP($AC22,デモテーブル[#All],12,FALSE)</f>
        <v>#VALUE!</v>
      </c>
    </row>
    <row r="23" spans="2:53" x14ac:dyDescent="0.4">
      <c r="B23" s="21">
        <v>44723</v>
      </c>
      <c r="C23" s="22">
        <v>22</v>
      </c>
      <c r="D23" s="23" t="s">
        <v>330</v>
      </c>
      <c r="E23" s="114" t="s">
        <v>363</v>
      </c>
      <c r="G23" s="115" t="str">
        <f t="shared" si="3"/>
        <v>9142</v>
      </c>
      <c r="H23" s="43">
        <v>23</v>
      </c>
      <c r="I23" s="49">
        <v>2548</v>
      </c>
      <c r="J23" s="49">
        <v>2537</v>
      </c>
      <c r="K23" s="48">
        <v>58351</v>
      </c>
      <c r="L23" s="120">
        <v>23</v>
      </c>
      <c r="M23" s="120">
        <v>2548</v>
      </c>
      <c r="N23" s="120">
        <v>2537</v>
      </c>
      <c r="O23" s="120">
        <v>-253</v>
      </c>
      <c r="Z23" s="137"/>
      <c r="AA23" s="137"/>
      <c r="AB23" s="43"/>
      <c r="AC23" s="116" t="str">
        <f t="shared" si="4"/>
        <v>9142</v>
      </c>
      <c r="AD23" s="43" t="str">
        <f>VLOOKUP($AC23,デモテーブル[#All],2,FALSE)</f>
        <v>九州旅客鉄道</v>
      </c>
      <c r="AE23" s="43" t="s">
        <v>17</v>
      </c>
      <c r="AF23" s="43">
        <f t="shared" si="5"/>
        <v>23</v>
      </c>
      <c r="AG23" s="43"/>
      <c r="AH23" s="49">
        <f t="shared" si="6"/>
        <v>2548</v>
      </c>
      <c r="AI23" s="43"/>
      <c r="AJ23" s="49">
        <f t="shared" si="7"/>
        <v>2537</v>
      </c>
      <c r="AK23" s="43"/>
      <c r="AL23" s="43"/>
      <c r="AM23" s="43"/>
      <c r="AN23" s="43"/>
      <c r="AO23" s="43"/>
      <c r="AP23" s="117">
        <f t="shared" si="8"/>
        <v>58351</v>
      </c>
      <c r="AQ23" s="43"/>
      <c r="AR23" s="118">
        <f t="shared" si="9"/>
        <v>-253</v>
      </c>
      <c r="AS23" s="119">
        <f t="shared" si="10"/>
        <v>-4.3171114599686025E-3</v>
      </c>
      <c r="AT23" s="19"/>
      <c r="AU23" s="19"/>
      <c r="AV23" s="43" t="str">
        <f>VLOOKUP($AC23,デモテーブル[#All],3,FALSE)</f>
        <v>1株式・投信等</v>
      </c>
      <c r="AW23" s="43" t="str">
        <f>VLOOKUP($AC23,デモテーブル[#All],4,FALSE)</f>
        <v>1株式</v>
      </c>
      <c r="AX23" s="43" t="str">
        <f>VLOOKUP($AC23,デモテーブル[#All],5,FALSE)</f>
        <v>観光</v>
      </c>
      <c r="AY23" s="43" t="str">
        <f>VLOOKUP($AC23,デモテーブル[#All],6,FALSE)</f>
        <v>鉄道</v>
      </c>
      <c r="AZ23" s="43" t="str">
        <f>VLOOKUP($AC23,デモテーブル[#All],7,FALSE)</f>
        <v>01 日本円</v>
      </c>
      <c r="BA23" s="219" t="str">
        <f>VLOOKUP($AC23,デモテーブル[#All],12,FALSE)</f>
        <v>リスク・なし</v>
      </c>
    </row>
    <row r="24" spans="2:53" x14ac:dyDescent="0.4">
      <c r="B24" s="21">
        <v>44723</v>
      </c>
      <c r="C24" s="22">
        <v>23</v>
      </c>
      <c r="D24" s="23" t="s">
        <v>330</v>
      </c>
      <c r="E24" s="114" t="s">
        <v>363</v>
      </c>
      <c r="G24" s="115" t="e">
        <f t="shared" si="3"/>
        <v>#VALUE!</v>
      </c>
      <c r="H24" s="43" t="s">
        <v>384</v>
      </c>
      <c r="I24" s="43" t="s">
        <v>377</v>
      </c>
      <c r="J24" s="43"/>
      <c r="K24" s="48"/>
      <c r="L24" s="50" t="s">
        <v>384</v>
      </c>
      <c r="M24" s="50" t="s">
        <v>377</v>
      </c>
      <c r="N24" s="50"/>
      <c r="O24" s="50"/>
      <c r="Z24" s="137"/>
      <c r="AA24" s="137"/>
      <c r="AB24" s="43"/>
      <c r="AC24" s="116" t="e">
        <f t="shared" si="4"/>
        <v>#VALUE!</v>
      </c>
      <c r="AD24" s="43" t="e">
        <f>VLOOKUP($AC24,デモテーブル[#All],2,FALSE)</f>
        <v>#VALUE!</v>
      </c>
      <c r="AE24" s="43" t="s">
        <v>17</v>
      </c>
      <c r="AF24" s="43" t="str">
        <f t="shared" si="5"/>
        <v>9201 ＪＡＬ メールアラート画面へ</v>
      </c>
      <c r="AG24" s="43"/>
      <c r="AH24" s="49" t="str">
        <f t="shared" si="6"/>
        <v xml:space="preserve">現買 現売 </v>
      </c>
      <c r="AI24" s="43"/>
      <c r="AJ24" s="49">
        <f t="shared" si="7"/>
        <v>0</v>
      </c>
      <c r="AK24" s="43"/>
      <c r="AL24" s="43"/>
      <c r="AM24" s="43"/>
      <c r="AN24" s="43"/>
      <c r="AO24" s="43"/>
      <c r="AP24" s="117">
        <f t="shared" si="8"/>
        <v>0</v>
      </c>
      <c r="AQ24" s="43"/>
      <c r="AR24" s="118">
        <f t="shared" si="9"/>
        <v>0</v>
      </c>
      <c r="AS24" s="119" t="e">
        <f t="shared" si="10"/>
        <v>#DIV/0!</v>
      </c>
      <c r="AT24" s="19"/>
      <c r="AU24" s="19"/>
      <c r="AV24" s="43" t="e">
        <f>VLOOKUP($AC24,デモテーブル[#All],3,FALSE)</f>
        <v>#VALUE!</v>
      </c>
      <c r="AW24" s="43" t="e">
        <f>VLOOKUP($AC24,デモテーブル[#All],4,FALSE)</f>
        <v>#VALUE!</v>
      </c>
      <c r="AX24" s="43" t="e">
        <f>VLOOKUP($AC24,デモテーブル[#All],5,FALSE)</f>
        <v>#VALUE!</v>
      </c>
      <c r="AY24" s="43" t="e">
        <f>VLOOKUP($AC24,デモテーブル[#All],6,FALSE)</f>
        <v>#VALUE!</v>
      </c>
      <c r="AZ24" s="43" t="e">
        <f>VLOOKUP($AC24,デモテーブル[#All],7,FALSE)</f>
        <v>#VALUE!</v>
      </c>
      <c r="BA24" s="219" t="e">
        <f>VLOOKUP($AC24,デモテーブル[#All],12,FALSE)</f>
        <v>#VALUE!</v>
      </c>
    </row>
    <row r="25" spans="2:53" x14ac:dyDescent="0.4">
      <c r="B25" s="21">
        <v>44723</v>
      </c>
      <c r="C25" s="22">
        <v>24</v>
      </c>
      <c r="D25" s="23" t="s">
        <v>330</v>
      </c>
      <c r="E25" s="114" t="s">
        <v>363</v>
      </c>
      <c r="G25" s="115" t="str">
        <f t="shared" si="3"/>
        <v>9201</v>
      </c>
      <c r="H25" s="43">
        <v>19</v>
      </c>
      <c r="I25" s="49">
        <v>2266</v>
      </c>
      <c r="J25" s="49">
        <v>2264</v>
      </c>
      <c r="K25" s="48">
        <v>43016</v>
      </c>
      <c r="L25" s="120">
        <v>19</v>
      </c>
      <c r="M25" s="120">
        <v>2266</v>
      </c>
      <c r="N25" s="120">
        <v>2264</v>
      </c>
      <c r="O25" s="120">
        <v>-38</v>
      </c>
      <c r="Z25" s="137"/>
      <c r="AA25" s="137"/>
      <c r="AB25" s="43"/>
      <c r="AC25" s="116" t="str">
        <f t="shared" si="4"/>
        <v>9201</v>
      </c>
      <c r="AD25" s="43" t="str">
        <f>VLOOKUP($AC25,デモテーブル[#All],2,FALSE)</f>
        <v>日本航空</v>
      </c>
      <c r="AE25" s="43" t="s">
        <v>17</v>
      </c>
      <c r="AF25" s="43">
        <f t="shared" si="5"/>
        <v>19</v>
      </c>
      <c r="AG25" s="43"/>
      <c r="AH25" s="49">
        <f t="shared" si="6"/>
        <v>2266</v>
      </c>
      <c r="AI25" s="43"/>
      <c r="AJ25" s="49">
        <f t="shared" si="7"/>
        <v>2264</v>
      </c>
      <c r="AK25" s="43"/>
      <c r="AL25" s="43"/>
      <c r="AM25" s="43"/>
      <c r="AN25" s="43"/>
      <c r="AO25" s="43"/>
      <c r="AP25" s="117">
        <f t="shared" si="8"/>
        <v>43016</v>
      </c>
      <c r="AQ25" s="43"/>
      <c r="AR25" s="118">
        <f t="shared" si="9"/>
        <v>-38</v>
      </c>
      <c r="AS25" s="119">
        <f t="shared" si="10"/>
        <v>-8.8261253309797002E-4</v>
      </c>
      <c r="AT25" s="19"/>
      <c r="AU25" s="19"/>
      <c r="AV25" s="43" t="str">
        <f>VLOOKUP($AC25,デモテーブル[#All],3,FALSE)</f>
        <v>1株式・投信等</v>
      </c>
      <c r="AW25" s="43" t="str">
        <f>VLOOKUP($AC25,デモテーブル[#All],4,FALSE)</f>
        <v>1株式</v>
      </c>
      <c r="AX25" s="43" t="str">
        <f>VLOOKUP($AC25,デモテーブル[#All],5,FALSE)</f>
        <v>観光</v>
      </c>
      <c r="AY25" s="43" t="str">
        <f>VLOOKUP($AC25,デモテーブル[#All],6,FALSE)</f>
        <v>航空</v>
      </c>
      <c r="AZ25" s="43" t="str">
        <f>VLOOKUP($AC25,デモテーブル[#All],7,FALSE)</f>
        <v>01 日本円</v>
      </c>
      <c r="BA25" s="219" t="str">
        <f>VLOOKUP($AC25,デモテーブル[#All],12,FALSE)</f>
        <v>リスク・なし</v>
      </c>
    </row>
    <row r="26" spans="2:53" x14ac:dyDescent="0.4">
      <c r="B26" s="21">
        <v>44723</v>
      </c>
      <c r="C26" s="22">
        <v>25</v>
      </c>
      <c r="D26" s="23" t="s">
        <v>330</v>
      </c>
      <c r="E26" s="114" t="s">
        <v>363</v>
      </c>
      <c r="G26" s="115" t="e">
        <f t="shared" si="3"/>
        <v>#VALUE!</v>
      </c>
      <c r="H26" s="43" t="s">
        <v>385</v>
      </c>
      <c r="I26" s="43" t="s">
        <v>377</v>
      </c>
      <c r="J26" s="43"/>
      <c r="K26" s="48"/>
      <c r="L26" s="50" t="s">
        <v>385</v>
      </c>
      <c r="M26" s="50" t="s">
        <v>377</v>
      </c>
      <c r="N26" s="50"/>
      <c r="O26" s="50"/>
      <c r="Z26" s="137"/>
      <c r="AA26" s="137"/>
      <c r="AB26" s="43"/>
      <c r="AC26" s="116" t="e">
        <f t="shared" si="4"/>
        <v>#VALUE!</v>
      </c>
      <c r="AD26" s="43" t="e">
        <f>VLOOKUP($AC26,デモテーブル[#All],2,FALSE)</f>
        <v>#VALUE!</v>
      </c>
      <c r="AE26" s="43" t="s">
        <v>17</v>
      </c>
      <c r="AF26" s="43" t="str">
        <f t="shared" si="5"/>
        <v>9202 ＡＮＡ メールアラート画面へ</v>
      </c>
      <c r="AG26" s="43"/>
      <c r="AH26" s="49" t="str">
        <f t="shared" si="6"/>
        <v xml:space="preserve">現買 現売 </v>
      </c>
      <c r="AI26" s="43"/>
      <c r="AJ26" s="49">
        <f t="shared" si="7"/>
        <v>0</v>
      </c>
      <c r="AK26" s="43"/>
      <c r="AL26" s="43"/>
      <c r="AM26" s="43"/>
      <c r="AN26" s="43"/>
      <c r="AO26" s="43"/>
      <c r="AP26" s="117">
        <f t="shared" si="8"/>
        <v>0</v>
      </c>
      <c r="AQ26" s="43"/>
      <c r="AR26" s="118">
        <f t="shared" si="9"/>
        <v>0</v>
      </c>
      <c r="AS26" s="119" t="e">
        <f t="shared" si="10"/>
        <v>#DIV/0!</v>
      </c>
      <c r="AT26" s="19"/>
      <c r="AU26" s="19"/>
      <c r="AV26" s="43" t="e">
        <f>VLOOKUP($AC26,デモテーブル[#All],3,FALSE)</f>
        <v>#VALUE!</v>
      </c>
      <c r="AW26" s="43" t="e">
        <f>VLOOKUP($AC26,デモテーブル[#All],4,FALSE)</f>
        <v>#VALUE!</v>
      </c>
      <c r="AX26" s="43" t="e">
        <f>VLOOKUP($AC26,デモテーブル[#All],5,FALSE)</f>
        <v>#VALUE!</v>
      </c>
      <c r="AY26" s="43" t="e">
        <f>VLOOKUP($AC26,デモテーブル[#All],6,FALSE)</f>
        <v>#VALUE!</v>
      </c>
      <c r="AZ26" s="43" t="e">
        <f>VLOOKUP($AC26,デモテーブル[#All],7,FALSE)</f>
        <v>#VALUE!</v>
      </c>
      <c r="BA26" s="219" t="e">
        <f>VLOOKUP($AC26,デモテーブル[#All],12,FALSE)</f>
        <v>#VALUE!</v>
      </c>
    </row>
    <row r="27" spans="2:53" x14ac:dyDescent="0.4">
      <c r="B27" s="21">
        <v>44723</v>
      </c>
      <c r="C27" s="22">
        <v>26</v>
      </c>
      <c r="D27" s="23" t="s">
        <v>330</v>
      </c>
      <c r="E27" s="114" t="s">
        <v>363</v>
      </c>
      <c r="G27" s="115" t="str">
        <f t="shared" si="3"/>
        <v>9202</v>
      </c>
      <c r="H27" s="43">
        <v>22</v>
      </c>
      <c r="I27" s="49">
        <v>2418</v>
      </c>
      <c r="J27" s="49">
        <v>2488</v>
      </c>
      <c r="K27" s="48">
        <v>54736</v>
      </c>
      <c r="L27" s="120">
        <v>22</v>
      </c>
      <c r="M27" s="120">
        <v>2418</v>
      </c>
      <c r="N27" s="120">
        <v>2488</v>
      </c>
      <c r="O27" s="120" t="s">
        <v>386</v>
      </c>
      <c r="Z27" s="137"/>
      <c r="AA27" s="137"/>
      <c r="AB27" s="43"/>
      <c r="AC27" s="116" t="str">
        <f t="shared" si="4"/>
        <v>9202</v>
      </c>
      <c r="AD27" s="43" t="str">
        <f>VLOOKUP($AC27,デモテーブル[#All],2,FALSE)</f>
        <v>ＡＮＡホールディングス</v>
      </c>
      <c r="AE27" s="43" t="s">
        <v>17</v>
      </c>
      <c r="AF27" s="43">
        <f t="shared" si="5"/>
        <v>22</v>
      </c>
      <c r="AG27" s="43"/>
      <c r="AH27" s="49">
        <f t="shared" si="6"/>
        <v>2418</v>
      </c>
      <c r="AI27" s="43"/>
      <c r="AJ27" s="49">
        <f t="shared" si="7"/>
        <v>2488</v>
      </c>
      <c r="AK27" s="43"/>
      <c r="AL27" s="43"/>
      <c r="AM27" s="43"/>
      <c r="AN27" s="43"/>
      <c r="AO27" s="43"/>
      <c r="AP27" s="117">
        <f t="shared" si="8"/>
        <v>54736</v>
      </c>
      <c r="AQ27" s="43"/>
      <c r="AR27" s="118" t="str">
        <f t="shared" si="9"/>
        <v>+1,54</v>
      </c>
      <c r="AS27" s="119" t="e">
        <f t="shared" si="10"/>
        <v>#VALUE!</v>
      </c>
      <c r="AT27" s="19"/>
      <c r="AU27" s="19"/>
      <c r="AV27" s="43" t="str">
        <f>VLOOKUP($AC27,デモテーブル[#All],3,FALSE)</f>
        <v>1株式・投信等</v>
      </c>
      <c r="AW27" s="43" t="str">
        <f>VLOOKUP($AC27,デモテーブル[#All],4,FALSE)</f>
        <v>1株式</v>
      </c>
      <c r="AX27" s="43" t="str">
        <f>VLOOKUP($AC27,デモテーブル[#All],5,FALSE)</f>
        <v>観光</v>
      </c>
      <c r="AY27" s="43" t="str">
        <f>VLOOKUP($AC27,デモテーブル[#All],6,FALSE)</f>
        <v>航空</v>
      </c>
      <c r="AZ27" s="43" t="str">
        <f>VLOOKUP($AC27,デモテーブル[#All],7,FALSE)</f>
        <v>01 日本円</v>
      </c>
      <c r="BA27" s="219" t="str">
        <f>VLOOKUP($AC27,デモテーブル[#All],12,FALSE)</f>
        <v>リスク・なし</v>
      </c>
    </row>
    <row r="28" spans="2:53" x14ac:dyDescent="0.4">
      <c r="B28" s="21">
        <v>44723</v>
      </c>
      <c r="C28" s="22">
        <v>27</v>
      </c>
      <c r="D28" s="23" t="s">
        <v>330</v>
      </c>
      <c r="E28" s="114" t="s">
        <v>363</v>
      </c>
      <c r="G28" s="115" t="e">
        <f t="shared" si="3"/>
        <v>#VALUE!</v>
      </c>
      <c r="H28" s="43"/>
      <c r="I28" s="43"/>
      <c r="J28" s="43"/>
      <c r="K28" s="48"/>
      <c r="L28" s="50"/>
      <c r="M28" s="50"/>
      <c r="N28" s="50"/>
      <c r="O28" s="50"/>
      <c r="Z28" s="137"/>
      <c r="AA28" s="137"/>
      <c r="AB28" s="43"/>
      <c r="AC28" s="116" t="e">
        <f t="shared" si="4"/>
        <v>#VALUE!</v>
      </c>
      <c r="AD28" s="43" t="e">
        <f>VLOOKUP($AC28,デモテーブル[#All],2,FALSE)</f>
        <v>#VALUE!</v>
      </c>
      <c r="AE28" s="43" t="s">
        <v>17</v>
      </c>
      <c r="AF28" s="43">
        <f t="shared" si="5"/>
        <v>0</v>
      </c>
      <c r="AG28" s="43"/>
      <c r="AH28" s="49">
        <f t="shared" si="6"/>
        <v>0</v>
      </c>
      <c r="AI28" s="43"/>
      <c r="AJ28" s="49">
        <f t="shared" si="7"/>
        <v>0</v>
      </c>
      <c r="AK28" s="43"/>
      <c r="AL28" s="43"/>
      <c r="AM28" s="43"/>
      <c r="AN28" s="43"/>
      <c r="AO28" s="43"/>
      <c r="AP28" s="117">
        <f t="shared" si="8"/>
        <v>0</v>
      </c>
      <c r="AQ28" s="43"/>
      <c r="AR28" s="118">
        <f t="shared" si="9"/>
        <v>0</v>
      </c>
      <c r="AS28" s="119" t="e">
        <f t="shared" si="10"/>
        <v>#DIV/0!</v>
      </c>
      <c r="AT28" s="19"/>
      <c r="AU28" s="19"/>
      <c r="AV28" s="43" t="e">
        <f>VLOOKUP($AC28,デモテーブル[#All],3,FALSE)</f>
        <v>#VALUE!</v>
      </c>
      <c r="AW28" s="43" t="e">
        <f>VLOOKUP($AC28,デモテーブル[#All],4,FALSE)</f>
        <v>#VALUE!</v>
      </c>
      <c r="AX28" s="43" t="e">
        <f>VLOOKUP($AC28,デモテーブル[#All],5,FALSE)</f>
        <v>#VALUE!</v>
      </c>
      <c r="AY28" s="43" t="e">
        <f>VLOOKUP($AC28,デモテーブル[#All],6,FALSE)</f>
        <v>#VALUE!</v>
      </c>
      <c r="AZ28" s="43" t="e">
        <f>VLOOKUP($AC28,デモテーブル[#All],7,FALSE)</f>
        <v>#VALUE!</v>
      </c>
      <c r="BA28" s="219" t="e">
        <f>VLOOKUP($AC28,デモテーブル[#All],12,FALSE)</f>
        <v>#VALUE!</v>
      </c>
    </row>
    <row r="29" spans="2:53" x14ac:dyDescent="0.4">
      <c r="B29" s="21">
        <v>44723</v>
      </c>
      <c r="C29" s="22">
        <v>28</v>
      </c>
      <c r="D29" s="23" t="s">
        <v>330</v>
      </c>
      <c r="E29" s="114" t="s">
        <v>363</v>
      </c>
      <c r="G29" s="115" t="e">
        <f t="shared" si="3"/>
        <v>#VALUE!</v>
      </c>
      <c r="H29" s="43"/>
      <c r="I29" s="43"/>
      <c r="J29" s="43"/>
      <c r="K29" s="48"/>
      <c r="L29" s="50"/>
      <c r="M29" s="50"/>
      <c r="N29" s="50"/>
      <c r="O29" s="50"/>
      <c r="Z29" s="137"/>
      <c r="AA29" s="137"/>
      <c r="AB29" s="43"/>
      <c r="AC29" s="116" t="e">
        <f t="shared" si="4"/>
        <v>#VALUE!</v>
      </c>
      <c r="AD29" s="43" t="e">
        <f>VLOOKUP($AC29,デモテーブル[#All],2,FALSE)</f>
        <v>#VALUE!</v>
      </c>
      <c r="AE29" s="43" t="s">
        <v>17</v>
      </c>
      <c r="AF29" s="43">
        <f t="shared" si="5"/>
        <v>0</v>
      </c>
      <c r="AG29" s="43"/>
      <c r="AH29" s="49">
        <f t="shared" si="6"/>
        <v>0</v>
      </c>
      <c r="AI29" s="43"/>
      <c r="AJ29" s="49">
        <f t="shared" si="7"/>
        <v>0</v>
      </c>
      <c r="AK29" s="43"/>
      <c r="AL29" s="43"/>
      <c r="AM29" s="43"/>
      <c r="AN29" s="43"/>
      <c r="AO29" s="43"/>
      <c r="AP29" s="117">
        <f t="shared" si="8"/>
        <v>0</v>
      </c>
      <c r="AQ29" s="43"/>
      <c r="AR29" s="118">
        <f t="shared" si="9"/>
        <v>0</v>
      </c>
      <c r="AS29" s="119" t="e">
        <f t="shared" si="10"/>
        <v>#DIV/0!</v>
      </c>
      <c r="AT29" s="19"/>
      <c r="AU29" s="19"/>
      <c r="AV29" s="43" t="e">
        <f>VLOOKUP($AC29,デモテーブル[#All],3,FALSE)</f>
        <v>#VALUE!</v>
      </c>
      <c r="AW29" s="43" t="e">
        <f>VLOOKUP($AC29,デモテーブル[#All],4,FALSE)</f>
        <v>#VALUE!</v>
      </c>
      <c r="AX29" s="43" t="e">
        <f>VLOOKUP($AC29,デモテーブル[#All],5,FALSE)</f>
        <v>#VALUE!</v>
      </c>
      <c r="AY29" s="43" t="e">
        <f>VLOOKUP($AC29,デモテーブル[#All],6,FALSE)</f>
        <v>#VALUE!</v>
      </c>
      <c r="AZ29" s="43" t="e">
        <f>VLOOKUP($AC29,デモテーブル[#All],7,FALSE)</f>
        <v>#VALUE!</v>
      </c>
      <c r="BA29" s="219" t="e">
        <f>VLOOKUP($AC29,デモテーブル[#All],12,FALSE)</f>
        <v>#VALUE!</v>
      </c>
    </row>
    <row r="30" spans="2:53" x14ac:dyDescent="0.4">
      <c r="B30" s="21">
        <v>44723</v>
      </c>
      <c r="C30" s="22">
        <v>29</v>
      </c>
      <c r="D30" s="23" t="s">
        <v>330</v>
      </c>
      <c r="E30" s="114" t="s">
        <v>363</v>
      </c>
      <c r="G30" s="115" t="e">
        <f t="shared" si="3"/>
        <v>#VALUE!</v>
      </c>
      <c r="H30" s="43"/>
      <c r="I30" s="43"/>
      <c r="J30" s="43"/>
      <c r="K30" s="48"/>
      <c r="L30" s="50"/>
      <c r="M30" s="50"/>
      <c r="N30" s="50"/>
      <c r="O30" s="50"/>
      <c r="Z30" s="137"/>
      <c r="AA30" s="137"/>
      <c r="AB30" s="43"/>
      <c r="AC30" s="116" t="e">
        <f t="shared" si="4"/>
        <v>#VALUE!</v>
      </c>
      <c r="AD30" s="43" t="e">
        <f>VLOOKUP($AC30,デモテーブル[#All],2,FALSE)</f>
        <v>#VALUE!</v>
      </c>
      <c r="AE30" s="43" t="s">
        <v>17</v>
      </c>
      <c r="AF30" s="43">
        <f t="shared" si="5"/>
        <v>0</v>
      </c>
      <c r="AG30" s="43"/>
      <c r="AH30" s="49">
        <f t="shared" si="6"/>
        <v>0</v>
      </c>
      <c r="AI30" s="43"/>
      <c r="AJ30" s="49">
        <f t="shared" si="7"/>
        <v>0</v>
      </c>
      <c r="AK30" s="43"/>
      <c r="AL30" s="43"/>
      <c r="AM30" s="43"/>
      <c r="AN30" s="43"/>
      <c r="AO30" s="43"/>
      <c r="AP30" s="117">
        <f t="shared" si="8"/>
        <v>0</v>
      </c>
      <c r="AQ30" s="43"/>
      <c r="AR30" s="118">
        <f t="shared" si="9"/>
        <v>0</v>
      </c>
      <c r="AS30" s="119" t="e">
        <f t="shared" si="10"/>
        <v>#DIV/0!</v>
      </c>
      <c r="AT30" s="19"/>
      <c r="AU30" s="19"/>
      <c r="AV30" s="43" t="e">
        <f>VLOOKUP($AC30,デモテーブル[#All],3,FALSE)</f>
        <v>#VALUE!</v>
      </c>
      <c r="AW30" s="43" t="e">
        <f>VLOOKUP($AC30,デモテーブル[#All],4,FALSE)</f>
        <v>#VALUE!</v>
      </c>
      <c r="AX30" s="43" t="e">
        <f>VLOOKUP($AC30,デモテーブル[#All],5,FALSE)</f>
        <v>#VALUE!</v>
      </c>
      <c r="AY30" s="43" t="e">
        <f>VLOOKUP($AC30,デモテーブル[#All],6,FALSE)</f>
        <v>#VALUE!</v>
      </c>
      <c r="AZ30" s="43" t="e">
        <f>VLOOKUP($AC30,デモテーブル[#All],7,FALSE)</f>
        <v>#VALUE!</v>
      </c>
      <c r="BA30" s="219" t="e">
        <f>VLOOKUP($AC30,デモテーブル[#All],12,FALSE)</f>
        <v>#VALUE!</v>
      </c>
    </row>
    <row r="31" spans="2:53" x14ac:dyDescent="0.4">
      <c r="B31" s="21">
        <v>44723</v>
      </c>
      <c r="C31" s="22">
        <v>30</v>
      </c>
      <c r="D31" s="23" t="s">
        <v>330</v>
      </c>
      <c r="E31" s="114" t="s">
        <v>363</v>
      </c>
      <c r="G31" s="115" t="e">
        <f t="shared" si="3"/>
        <v>#VALUE!</v>
      </c>
      <c r="H31" s="43"/>
      <c r="I31" s="43"/>
      <c r="J31" s="43"/>
      <c r="K31" s="48"/>
      <c r="L31" s="50"/>
      <c r="M31" s="50"/>
      <c r="N31" s="50"/>
      <c r="O31" s="50"/>
      <c r="Z31" s="137"/>
      <c r="AA31" s="137"/>
      <c r="AB31" s="43"/>
      <c r="AC31" s="116" t="e">
        <f t="shared" si="4"/>
        <v>#VALUE!</v>
      </c>
      <c r="AD31" s="43" t="e">
        <f>VLOOKUP($AC31,デモテーブル[#All],2,FALSE)</f>
        <v>#VALUE!</v>
      </c>
      <c r="AE31" s="43" t="s">
        <v>17</v>
      </c>
      <c r="AF31" s="43">
        <f t="shared" si="5"/>
        <v>0</v>
      </c>
      <c r="AG31" s="43"/>
      <c r="AH31" s="49">
        <f t="shared" si="6"/>
        <v>0</v>
      </c>
      <c r="AI31" s="43"/>
      <c r="AJ31" s="49">
        <f t="shared" si="7"/>
        <v>0</v>
      </c>
      <c r="AK31" s="43"/>
      <c r="AL31" s="43"/>
      <c r="AM31" s="43"/>
      <c r="AN31" s="43"/>
      <c r="AO31" s="43"/>
      <c r="AP31" s="117">
        <f t="shared" si="8"/>
        <v>0</v>
      </c>
      <c r="AQ31" s="43"/>
      <c r="AR31" s="118">
        <f t="shared" si="9"/>
        <v>0</v>
      </c>
      <c r="AS31" s="119" t="e">
        <f t="shared" si="10"/>
        <v>#DIV/0!</v>
      </c>
      <c r="AT31" s="19"/>
      <c r="AU31" s="19"/>
      <c r="AV31" s="43" t="e">
        <f>VLOOKUP($AC31,デモテーブル[#All],3,FALSE)</f>
        <v>#VALUE!</v>
      </c>
      <c r="AW31" s="43" t="e">
        <f>VLOOKUP($AC31,デモテーブル[#All],4,FALSE)</f>
        <v>#VALUE!</v>
      </c>
      <c r="AX31" s="43" t="e">
        <f>VLOOKUP($AC31,デモテーブル[#All],5,FALSE)</f>
        <v>#VALUE!</v>
      </c>
      <c r="AY31" s="43" t="e">
        <f>VLOOKUP($AC31,デモテーブル[#All],6,FALSE)</f>
        <v>#VALUE!</v>
      </c>
      <c r="AZ31" s="43" t="e">
        <f>VLOOKUP($AC31,デモテーブル[#All],7,FALSE)</f>
        <v>#VALUE!</v>
      </c>
      <c r="BA31" s="219" t="e">
        <f>VLOOKUP($AC31,デモテーブル[#All],12,FALSE)</f>
        <v>#VALUE!</v>
      </c>
    </row>
    <row r="32" spans="2:53" x14ac:dyDescent="0.4">
      <c r="B32" s="21">
        <v>44723</v>
      </c>
      <c r="C32" s="22">
        <v>31</v>
      </c>
      <c r="D32" s="23" t="s">
        <v>330</v>
      </c>
      <c r="E32" s="114" t="s">
        <v>363</v>
      </c>
      <c r="G32" s="115" t="e">
        <f t="shared" si="3"/>
        <v>#VALUE!</v>
      </c>
      <c r="H32" s="43"/>
      <c r="I32" s="43"/>
      <c r="J32" s="43"/>
      <c r="K32" s="48"/>
      <c r="L32" s="50"/>
      <c r="M32" s="50"/>
      <c r="N32" s="50"/>
      <c r="O32" s="50"/>
      <c r="Z32" s="137"/>
      <c r="AA32" s="137"/>
      <c r="AB32" s="43"/>
      <c r="AC32" s="116" t="e">
        <f t="shared" si="4"/>
        <v>#VALUE!</v>
      </c>
      <c r="AD32" s="43" t="e">
        <f>VLOOKUP($AC32,デモテーブル[#All],2,FALSE)</f>
        <v>#VALUE!</v>
      </c>
      <c r="AE32" s="43" t="s">
        <v>17</v>
      </c>
      <c r="AF32" s="43">
        <f t="shared" si="5"/>
        <v>0</v>
      </c>
      <c r="AG32" s="43"/>
      <c r="AH32" s="49">
        <f t="shared" si="6"/>
        <v>0</v>
      </c>
      <c r="AI32" s="43"/>
      <c r="AJ32" s="49">
        <f t="shared" si="7"/>
        <v>0</v>
      </c>
      <c r="AK32" s="43"/>
      <c r="AL32" s="43"/>
      <c r="AM32" s="43"/>
      <c r="AN32" s="43"/>
      <c r="AO32" s="43"/>
      <c r="AP32" s="117">
        <f t="shared" si="8"/>
        <v>0</v>
      </c>
      <c r="AQ32" s="43"/>
      <c r="AR32" s="118">
        <f t="shared" si="9"/>
        <v>0</v>
      </c>
      <c r="AS32" s="119" t="e">
        <f t="shared" si="10"/>
        <v>#DIV/0!</v>
      </c>
      <c r="AT32" s="19"/>
      <c r="AU32" s="19"/>
      <c r="AV32" s="43" t="e">
        <f>VLOOKUP($AC32,デモテーブル[#All],3,FALSE)</f>
        <v>#VALUE!</v>
      </c>
      <c r="AW32" s="43" t="e">
        <f>VLOOKUP($AC32,デモテーブル[#All],4,FALSE)</f>
        <v>#VALUE!</v>
      </c>
      <c r="AX32" s="43" t="e">
        <f>VLOOKUP($AC32,デモテーブル[#All],5,FALSE)</f>
        <v>#VALUE!</v>
      </c>
      <c r="AY32" s="43" t="e">
        <f>VLOOKUP($AC32,デモテーブル[#All],6,FALSE)</f>
        <v>#VALUE!</v>
      </c>
      <c r="AZ32" s="43" t="e">
        <f>VLOOKUP($AC32,デモテーブル[#All],7,FALSE)</f>
        <v>#VALUE!</v>
      </c>
      <c r="BA32" s="219" t="e">
        <f>VLOOKUP($AC32,デモテーブル[#All],12,FALSE)</f>
        <v>#VALUE!</v>
      </c>
    </row>
    <row r="33" spans="2:53" x14ac:dyDescent="0.4">
      <c r="B33" s="21">
        <v>44723</v>
      </c>
      <c r="C33" s="22">
        <v>32</v>
      </c>
      <c r="D33" s="23" t="s">
        <v>330</v>
      </c>
      <c r="E33" s="114" t="s">
        <v>363</v>
      </c>
      <c r="G33" s="115" t="e">
        <f t="shared" si="3"/>
        <v>#VALUE!</v>
      </c>
      <c r="H33" s="43"/>
      <c r="I33" s="43"/>
      <c r="J33" s="43"/>
      <c r="K33" s="48"/>
      <c r="L33" s="50"/>
      <c r="M33" s="50"/>
      <c r="N33" s="50"/>
      <c r="O33" s="50"/>
      <c r="Z33" s="137"/>
      <c r="AA33" s="137"/>
      <c r="AB33" s="43"/>
      <c r="AC33" s="116" t="e">
        <f t="shared" si="4"/>
        <v>#VALUE!</v>
      </c>
      <c r="AD33" s="43" t="e">
        <f>VLOOKUP($AC33,デモテーブル[#All],2,FALSE)</f>
        <v>#VALUE!</v>
      </c>
      <c r="AE33" s="43" t="s">
        <v>17</v>
      </c>
      <c r="AF33" s="43">
        <f t="shared" si="5"/>
        <v>0</v>
      </c>
      <c r="AG33" s="43"/>
      <c r="AH33" s="49">
        <f t="shared" si="6"/>
        <v>0</v>
      </c>
      <c r="AI33" s="43"/>
      <c r="AJ33" s="49">
        <f t="shared" si="7"/>
        <v>0</v>
      </c>
      <c r="AK33" s="43"/>
      <c r="AL33" s="43"/>
      <c r="AM33" s="43"/>
      <c r="AN33" s="43"/>
      <c r="AO33" s="43"/>
      <c r="AP33" s="117">
        <f t="shared" si="8"/>
        <v>0</v>
      </c>
      <c r="AQ33" s="43"/>
      <c r="AR33" s="118">
        <f t="shared" si="9"/>
        <v>0</v>
      </c>
      <c r="AS33" s="119" t="e">
        <f t="shared" si="10"/>
        <v>#DIV/0!</v>
      </c>
      <c r="AT33" s="19"/>
      <c r="AU33" s="19"/>
      <c r="AV33" s="43" t="e">
        <f>VLOOKUP($AC33,デモテーブル[#All],3,FALSE)</f>
        <v>#VALUE!</v>
      </c>
      <c r="AW33" s="43" t="e">
        <f>VLOOKUP($AC33,デモテーブル[#All],4,FALSE)</f>
        <v>#VALUE!</v>
      </c>
      <c r="AX33" s="43" t="e">
        <f>VLOOKUP($AC33,デモテーブル[#All],5,FALSE)</f>
        <v>#VALUE!</v>
      </c>
      <c r="AY33" s="43" t="e">
        <f>VLOOKUP($AC33,デモテーブル[#All],6,FALSE)</f>
        <v>#VALUE!</v>
      </c>
      <c r="AZ33" s="43" t="e">
        <f>VLOOKUP($AC33,デモテーブル[#All],7,FALSE)</f>
        <v>#VALUE!</v>
      </c>
      <c r="BA33" s="219" t="e">
        <f>VLOOKUP($AC33,デモテーブル[#All],12,FALSE)</f>
        <v>#VALUE!</v>
      </c>
    </row>
    <row r="34" spans="2:53" x14ac:dyDescent="0.4">
      <c r="B34" s="21">
        <v>44723</v>
      </c>
      <c r="C34" s="22">
        <v>33</v>
      </c>
      <c r="D34" s="23" t="s">
        <v>330</v>
      </c>
      <c r="E34" s="114" t="s">
        <v>363</v>
      </c>
      <c r="G34" s="115" t="e">
        <f t="shared" si="3"/>
        <v>#VALUE!</v>
      </c>
      <c r="H34" s="43"/>
      <c r="I34" s="43"/>
      <c r="J34" s="43"/>
      <c r="K34" s="48"/>
      <c r="L34" s="50"/>
      <c r="M34" s="50"/>
      <c r="N34" s="50"/>
      <c r="O34" s="50"/>
      <c r="Z34" s="137"/>
      <c r="AA34" s="137"/>
      <c r="AB34" s="43"/>
      <c r="AC34" s="116" t="e">
        <f t="shared" si="4"/>
        <v>#VALUE!</v>
      </c>
      <c r="AD34" s="43" t="e">
        <f>VLOOKUP($AC34,デモテーブル[#All],2,FALSE)</f>
        <v>#VALUE!</v>
      </c>
      <c r="AE34" s="43" t="s">
        <v>17</v>
      </c>
      <c r="AF34" s="43">
        <f t="shared" si="5"/>
        <v>0</v>
      </c>
      <c r="AG34" s="43"/>
      <c r="AH34" s="49">
        <f t="shared" si="6"/>
        <v>0</v>
      </c>
      <c r="AI34" s="43"/>
      <c r="AJ34" s="49">
        <f t="shared" si="7"/>
        <v>0</v>
      </c>
      <c r="AK34" s="43"/>
      <c r="AL34" s="43"/>
      <c r="AM34" s="43"/>
      <c r="AN34" s="43"/>
      <c r="AO34" s="43"/>
      <c r="AP34" s="117">
        <f t="shared" si="8"/>
        <v>0</v>
      </c>
      <c r="AQ34" s="43"/>
      <c r="AR34" s="118">
        <f t="shared" si="9"/>
        <v>0</v>
      </c>
      <c r="AS34" s="119" t="e">
        <f t="shared" si="10"/>
        <v>#DIV/0!</v>
      </c>
      <c r="AT34" s="19"/>
      <c r="AU34" s="19"/>
      <c r="AV34" s="43" t="e">
        <f>VLOOKUP($AC34,デモテーブル[#All],3,FALSE)</f>
        <v>#VALUE!</v>
      </c>
      <c r="AW34" s="43" t="e">
        <f>VLOOKUP($AC34,デモテーブル[#All],4,FALSE)</f>
        <v>#VALUE!</v>
      </c>
      <c r="AX34" s="43" t="e">
        <f>VLOOKUP($AC34,デモテーブル[#All],5,FALSE)</f>
        <v>#VALUE!</v>
      </c>
      <c r="AY34" s="43" t="e">
        <f>VLOOKUP($AC34,デモテーブル[#All],6,FALSE)</f>
        <v>#VALUE!</v>
      </c>
      <c r="AZ34" s="43" t="e">
        <f>VLOOKUP($AC34,デモテーブル[#All],7,FALSE)</f>
        <v>#VALUE!</v>
      </c>
      <c r="BA34" s="219" t="e">
        <f>VLOOKUP($AC34,デモテーブル[#All],12,FALSE)</f>
        <v>#VALUE!</v>
      </c>
    </row>
    <row r="35" spans="2:53" x14ac:dyDescent="0.4">
      <c r="B35" s="21">
        <v>44723</v>
      </c>
      <c r="C35" s="22">
        <v>34</v>
      </c>
      <c r="D35" s="23" t="s">
        <v>330</v>
      </c>
      <c r="E35" s="114" t="s">
        <v>363</v>
      </c>
      <c r="G35" s="115" t="e">
        <f t="shared" si="3"/>
        <v>#VALUE!</v>
      </c>
      <c r="H35" s="43"/>
      <c r="I35" s="43"/>
      <c r="J35" s="43"/>
      <c r="K35" s="48"/>
      <c r="L35" s="50"/>
      <c r="M35" s="50"/>
      <c r="N35" s="50"/>
      <c r="O35" s="50"/>
      <c r="Z35" s="137"/>
      <c r="AA35" s="137"/>
      <c r="AB35" s="43"/>
      <c r="AC35" s="116" t="e">
        <f t="shared" si="4"/>
        <v>#VALUE!</v>
      </c>
      <c r="AD35" s="43" t="e">
        <f>VLOOKUP($AC35,デモテーブル[#All],2,FALSE)</f>
        <v>#VALUE!</v>
      </c>
      <c r="AE35" s="43" t="s">
        <v>17</v>
      </c>
      <c r="AF35" s="43">
        <f t="shared" si="5"/>
        <v>0</v>
      </c>
      <c r="AG35" s="43"/>
      <c r="AH35" s="49">
        <f t="shared" si="6"/>
        <v>0</v>
      </c>
      <c r="AI35" s="43"/>
      <c r="AJ35" s="49">
        <f t="shared" si="7"/>
        <v>0</v>
      </c>
      <c r="AK35" s="43"/>
      <c r="AL35" s="43"/>
      <c r="AM35" s="43"/>
      <c r="AN35" s="43"/>
      <c r="AO35" s="43"/>
      <c r="AP35" s="117">
        <f t="shared" si="8"/>
        <v>0</v>
      </c>
      <c r="AQ35" s="43"/>
      <c r="AR35" s="118">
        <f t="shared" si="9"/>
        <v>0</v>
      </c>
      <c r="AS35" s="119" t="e">
        <f t="shared" si="10"/>
        <v>#DIV/0!</v>
      </c>
      <c r="AT35" s="19"/>
      <c r="AU35" s="19"/>
      <c r="AV35" s="43" t="e">
        <f>VLOOKUP($AC35,デモテーブル[#All],3,FALSE)</f>
        <v>#VALUE!</v>
      </c>
      <c r="AW35" s="43" t="e">
        <f>VLOOKUP($AC35,デモテーブル[#All],4,FALSE)</f>
        <v>#VALUE!</v>
      </c>
      <c r="AX35" s="43" t="e">
        <f>VLOOKUP($AC35,デモテーブル[#All],5,FALSE)</f>
        <v>#VALUE!</v>
      </c>
      <c r="AY35" s="43" t="e">
        <f>VLOOKUP($AC35,デモテーブル[#All],6,FALSE)</f>
        <v>#VALUE!</v>
      </c>
      <c r="AZ35" s="43" t="e">
        <f>VLOOKUP($AC35,デモテーブル[#All],7,FALSE)</f>
        <v>#VALUE!</v>
      </c>
      <c r="BA35" s="219" t="e">
        <f>VLOOKUP($AC35,デモテーブル[#All],12,FALSE)</f>
        <v>#VALUE!</v>
      </c>
    </row>
    <row r="36" spans="2:53" x14ac:dyDescent="0.4">
      <c r="B36" s="21">
        <v>44723</v>
      </c>
      <c r="C36" s="22">
        <v>35</v>
      </c>
      <c r="D36" s="23" t="s">
        <v>330</v>
      </c>
      <c r="E36" s="114" t="s">
        <v>363</v>
      </c>
      <c r="G36" s="115" t="e">
        <f t="shared" si="3"/>
        <v>#VALUE!</v>
      </c>
      <c r="H36" s="43"/>
      <c r="I36" s="43"/>
      <c r="J36" s="43"/>
      <c r="K36" s="48"/>
      <c r="L36" s="50"/>
      <c r="M36" s="50"/>
      <c r="N36" s="50"/>
      <c r="O36" s="50"/>
      <c r="Z36" s="137"/>
      <c r="AA36" s="137"/>
      <c r="AB36" s="43"/>
      <c r="AC36" s="116" t="e">
        <f t="shared" si="4"/>
        <v>#VALUE!</v>
      </c>
      <c r="AD36" s="43" t="e">
        <f>VLOOKUP($AC36,デモテーブル[#All],2,FALSE)</f>
        <v>#VALUE!</v>
      </c>
      <c r="AE36" s="43" t="s">
        <v>17</v>
      </c>
      <c r="AF36" s="43">
        <f t="shared" si="5"/>
        <v>0</v>
      </c>
      <c r="AG36" s="43"/>
      <c r="AH36" s="49">
        <f t="shared" si="6"/>
        <v>0</v>
      </c>
      <c r="AI36" s="43"/>
      <c r="AJ36" s="49">
        <f t="shared" si="7"/>
        <v>0</v>
      </c>
      <c r="AK36" s="43"/>
      <c r="AL36" s="43"/>
      <c r="AM36" s="43"/>
      <c r="AN36" s="43"/>
      <c r="AO36" s="43"/>
      <c r="AP36" s="117">
        <f t="shared" si="8"/>
        <v>0</v>
      </c>
      <c r="AQ36" s="43"/>
      <c r="AR36" s="118">
        <f t="shared" si="9"/>
        <v>0</v>
      </c>
      <c r="AS36" s="119" t="e">
        <f t="shared" si="10"/>
        <v>#DIV/0!</v>
      </c>
      <c r="AT36" s="19"/>
      <c r="AU36" s="19"/>
      <c r="AV36" s="43" t="e">
        <f>VLOOKUP($AC36,デモテーブル[#All],3,FALSE)</f>
        <v>#VALUE!</v>
      </c>
      <c r="AW36" s="43" t="e">
        <f>VLOOKUP($AC36,デモテーブル[#All],4,FALSE)</f>
        <v>#VALUE!</v>
      </c>
      <c r="AX36" s="43" t="e">
        <f>VLOOKUP($AC36,デモテーブル[#All],5,FALSE)</f>
        <v>#VALUE!</v>
      </c>
      <c r="AY36" s="43" t="e">
        <f>VLOOKUP($AC36,デモテーブル[#All],6,FALSE)</f>
        <v>#VALUE!</v>
      </c>
      <c r="AZ36" s="43" t="e">
        <f>VLOOKUP($AC36,デモテーブル[#All],7,FALSE)</f>
        <v>#VALUE!</v>
      </c>
      <c r="BA36" s="219" t="e">
        <f>VLOOKUP($AC36,デモテーブル[#All],12,FALSE)</f>
        <v>#VALUE!</v>
      </c>
    </row>
    <row r="37" spans="2:53" x14ac:dyDescent="0.4">
      <c r="B37" s="21">
        <v>44723</v>
      </c>
      <c r="C37" s="22">
        <v>36</v>
      </c>
      <c r="D37" s="23" t="s">
        <v>330</v>
      </c>
      <c r="E37" s="114" t="s">
        <v>363</v>
      </c>
      <c r="G37" s="115" t="e">
        <f t="shared" si="3"/>
        <v>#VALUE!</v>
      </c>
      <c r="H37" s="43"/>
      <c r="I37" s="43"/>
      <c r="J37" s="43"/>
      <c r="K37" s="48"/>
      <c r="L37" s="50"/>
      <c r="M37" s="50"/>
      <c r="N37" s="50"/>
      <c r="O37" s="50"/>
      <c r="Z37" s="137"/>
      <c r="AA37" s="137"/>
      <c r="AB37" s="43"/>
      <c r="AC37" s="116" t="e">
        <f t="shared" si="4"/>
        <v>#VALUE!</v>
      </c>
      <c r="AD37" s="43" t="e">
        <f>VLOOKUP($AC37,デモテーブル[#All],2,FALSE)</f>
        <v>#VALUE!</v>
      </c>
      <c r="AE37" s="43" t="s">
        <v>17</v>
      </c>
      <c r="AF37" s="43">
        <f t="shared" si="5"/>
        <v>0</v>
      </c>
      <c r="AG37" s="43"/>
      <c r="AH37" s="49">
        <f t="shared" si="6"/>
        <v>0</v>
      </c>
      <c r="AI37" s="43"/>
      <c r="AJ37" s="49">
        <f t="shared" si="7"/>
        <v>0</v>
      </c>
      <c r="AK37" s="43"/>
      <c r="AL37" s="43"/>
      <c r="AM37" s="43"/>
      <c r="AN37" s="43"/>
      <c r="AO37" s="43"/>
      <c r="AP37" s="117">
        <f t="shared" si="8"/>
        <v>0</v>
      </c>
      <c r="AQ37" s="43"/>
      <c r="AR37" s="118">
        <f t="shared" si="9"/>
        <v>0</v>
      </c>
      <c r="AS37" s="119" t="e">
        <f t="shared" si="10"/>
        <v>#DIV/0!</v>
      </c>
      <c r="AT37" s="19"/>
      <c r="AU37" s="19"/>
      <c r="AV37" s="43" t="e">
        <f>VLOOKUP($AC37,デモテーブル[#All],3,FALSE)</f>
        <v>#VALUE!</v>
      </c>
      <c r="AW37" s="43" t="e">
        <f>VLOOKUP($AC37,デモテーブル[#All],4,FALSE)</f>
        <v>#VALUE!</v>
      </c>
      <c r="AX37" s="43" t="e">
        <f>VLOOKUP($AC37,デモテーブル[#All],5,FALSE)</f>
        <v>#VALUE!</v>
      </c>
      <c r="AY37" s="43" t="e">
        <f>VLOOKUP($AC37,デモテーブル[#All],6,FALSE)</f>
        <v>#VALUE!</v>
      </c>
      <c r="AZ37" s="43" t="e">
        <f>VLOOKUP($AC37,デモテーブル[#All],7,FALSE)</f>
        <v>#VALUE!</v>
      </c>
      <c r="BA37" s="219" t="e">
        <f>VLOOKUP($AC37,デモテーブル[#All],12,FALSE)</f>
        <v>#VALUE!</v>
      </c>
    </row>
    <row r="38" spans="2:53" x14ac:dyDescent="0.4">
      <c r="B38" s="21">
        <v>44723</v>
      </c>
      <c r="C38" s="22">
        <v>37</v>
      </c>
      <c r="D38" s="23" t="s">
        <v>330</v>
      </c>
      <c r="E38" s="114" t="s">
        <v>363</v>
      </c>
      <c r="G38" s="115" t="e">
        <f t="shared" si="3"/>
        <v>#VALUE!</v>
      </c>
      <c r="H38" s="43"/>
      <c r="I38" s="43"/>
      <c r="J38" s="43"/>
      <c r="K38" s="48"/>
      <c r="L38" s="50"/>
      <c r="M38" s="50"/>
      <c r="N38" s="50"/>
      <c r="O38" s="50"/>
      <c r="Z38" s="137"/>
      <c r="AA38" s="137"/>
      <c r="AB38" s="43"/>
      <c r="AC38" s="116" t="e">
        <f t="shared" si="4"/>
        <v>#VALUE!</v>
      </c>
      <c r="AD38" s="43" t="e">
        <f>VLOOKUP($AC38,デモテーブル[#All],2,FALSE)</f>
        <v>#VALUE!</v>
      </c>
      <c r="AE38" s="43" t="s">
        <v>17</v>
      </c>
      <c r="AF38" s="43">
        <f t="shared" si="5"/>
        <v>0</v>
      </c>
      <c r="AG38" s="43"/>
      <c r="AH38" s="49">
        <f t="shared" si="6"/>
        <v>0</v>
      </c>
      <c r="AI38" s="43"/>
      <c r="AJ38" s="49">
        <f t="shared" si="7"/>
        <v>0</v>
      </c>
      <c r="AK38" s="43"/>
      <c r="AL38" s="43"/>
      <c r="AM38" s="43"/>
      <c r="AN38" s="43"/>
      <c r="AO38" s="43"/>
      <c r="AP38" s="117">
        <f t="shared" si="8"/>
        <v>0</v>
      </c>
      <c r="AQ38" s="43"/>
      <c r="AR38" s="118">
        <f t="shared" si="9"/>
        <v>0</v>
      </c>
      <c r="AS38" s="119" t="e">
        <f t="shared" si="10"/>
        <v>#DIV/0!</v>
      </c>
      <c r="AT38" s="19"/>
      <c r="AU38" s="19"/>
      <c r="AV38" s="43" t="e">
        <f>VLOOKUP($AC38,デモテーブル[#All],3,FALSE)</f>
        <v>#VALUE!</v>
      </c>
      <c r="AW38" s="43" t="e">
        <f>VLOOKUP($AC38,デモテーブル[#All],4,FALSE)</f>
        <v>#VALUE!</v>
      </c>
      <c r="AX38" s="43" t="e">
        <f>VLOOKUP($AC38,デモテーブル[#All],5,FALSE)</f>
        <v>#VALUE!</v>
      </c>
      <c r="AY38" s="43" t="e">
        <f>VLOOKUP($AC38,デモテーブル[#All],6,FALSE)</f>
        <v>#VALUE!</v>
      </c>
      <c r="AZ38" s="43" t="e">
        <f>VLOOKUP($AC38,デモテーブル[#All],7,FALSE)</f>
        <v>#VALUE!</v>
      </c>
      <c r="BA38" s="219" t="e">
        <f>VLOOKUP($AC38,デモテーブル[#All],12,FALSE)</f>
        <v>#VALUE!</v>
      </c>
    </row>
    <row r="39" spans="2:53" x14ac:dyDescent="0.4">
      <c r="B39" s="21">
        <v>44723</v>
      </c>
      <c r="C39" s="22">
        <v>38</v>
      </c>
      <c r="D39" s="23" t="s">
        <v>330</v>
      </c>
      <c r="E39" s="114" t="s">
        <v>363</v>
      </c>
      <c r="G39" s="115" t="e">
        <f t="shared" si="3"/>
        <v>#VALUE!</v>
      </c>
      <c r="H39" s="43"/>
      <c r="I39" s="43"/>
      <c r="J39" s="43"/>
      <c r="K39" s="48"/>
      <c r="L39" s="50"/>
      <c r="M39" s="50"/>
      <c r="N39" s="50"/>
      <c r="O39" s="50"/>
      <c r="Z39" s="137"/>
      <c r="AA39" s="137"/>
      <c r="AB39" s="43"/>
      <c r="AC39" s="116" t="e">
        <f t="shared" si="4"/>
        <v>#VALUE!</v>
      </c>
      <c r="AD39" s="43" t="e">
        <f>VLOOKUP($AC39,デモテーブル[#All],2,FALSE)</f>
        <v>#VALUE!</v>
      </c>
      <c r="AE39" s="43" t="s">
        <v>17</v>
      </c>
      <c r="AF39" s="43">
        <f t="shared" si="5"/>
        <v>0</v>
      </c>
      <c r="AG39" s="43"/>
      <c r="AH39" s="49">
        <f t="shared" si="6"/>
        <v>0</v>
      </c>
      <c r="AI39" s="43"/>
      <c r="AJ39" s="49">
        <f t="shared" si="7"/>
        <v>0</v>
      </c>
      <c r="AK39" s="43"/>
      <c r="AL39" s="43"/>
      <c r="AM39" s="43"/>
      <c r="AN39" s="43"/>
      <c r="AO39" s="43"/>
      <c r="AP39" s="117">
        <f t="shared" si="8"/>
        <v>0</v>
      </c>
      <c r="AQ39" s="43"/>
      <c r="AR39" s="118">
        <f t="shared" si="9"/>
        <v>0</v>
      </c>
      <c r="AS39" s="119" t="e">
        <f t="shared" si="10"/>
        <v>#DIV/0!</v>
      </c>
      <c r="AT39" s="19"/>
      <c r="AU39" s="19"/>
      <c r="AV39" s="43" t="e">
        <f>VLOOKUP($AC39,デモテーブル[#All],3,FALSE)</f>
        <v>#VALUE!</v>
      </c>
      <c r="AW39" s="43" t="e">
        <f>VLOOKUP($AC39,デモテーブル[#All],4,FALSE)</f>
        <v>#VALUE!</v>
      </c>
      <c r="AX39" s="43" t="e">
        <f>VLOOKUP($AC39,デモテーブル[#All],5,FALSE)</f>
        <v>#VALUE!</v>
      </c>
      <c r="AY39" s="43" t="e">
        <f>VLOOKUP($AC39,デモテーブル[#All],6,FALSE)</f>
        <v>#VALUE!</v>
      </c>
      <c r="AZ39" s="43" t="e">
        <f>VLOOKUP($AC39,デモテーブル[#All],7,FALSE)</f>
        <v>#VALUE!</v>
      </c>
      <c r="BA39" s="219" t="e">
        <f>VLOOKUP($AC39,デモテーブル[#All],12,FALSE)</f>
        <v>#VALUE!</v>
      </c>
    </row>
    <row r="40" spans="2:53" x14ac:dyDescent="0.4">
      <c r="B40" s="21">
        <v>44723</v>
      </c>
      <c r="C40" s="22">
        <v>39</v>
      </c>
      <c r="D40" s="23" t="s">
        <v>330</v>
      </c>
      <c r="E40" s="114" t="s">
        <v>363</v>
      </c>
      <c r="G40" s="115" t="e">
        <f t="shared" si="3"/>
        <v>#VALUE!</v>
      </c>
      <c r="H40" s="43"/>
      <c r="I40" s="43"/>
      <c r="J40" s="43"/>
      <c r="K40" s="48"/>
      <c r="L40" s="50"/>
      <c r="M40" s="50"/>
      <c r="N40" s="50"/>
      <c r="O40" s="50"/>
      <c r="Z40" s="137"/>
      <c r="AA40" s="137"/>
      <c r="AB40" s="43"/>
      <c r="AC40" s="116" t="e">
        <f t="shared" si="4"/>
        <v>#VALUE!</v>
      </c>
      <c r="AD40" s="43" t="e">
        <f>VLOOKUP($AC40,デモテーブル[#All],2,FALSE)</f>
        <v>#VALUE!</v>
      </c>
      <c r="AE40" s="43" t="s">
        <v>17</v>
      </c>
      <c r="AF40" s="43">
        <f t="shared" si="5"/>
        <v>0</v>
      </c>
      <c r="AG40" s="43"/>
      <c r="AH40" s="49">
        <f t="shared" si="6"/>
        <v>0</v>
      </c>
      <c r="AI40" s="43"/>
      <c r="AJ40" s="49">
        <f t="shared" si="7"/>
        <v>0</v>
      </c>
      <c r="AK40" s="43"/>
      <c r="AL40" s="43"/>
      <c r="AM40" s="43"/>
      <c r="AN40" s="43"/>
      <c r="AO40" s="43"/>
      <c r="AP40" s="117">
        <f t="shared" si="8"/>
        <v>0</v>
      </c>
      <c r="AQ40" s="43"/>
      <c r="AR40" s="118">
        <f t="shared" si="9"/>
        <v>0</v>
      </c>
      <c r="AS40" s="119" t="e">
        <f t="shared" si="10"/>
        <v>#DIV/0!</v>
      </c>
      <c r="AT40" s="19"/>
      <c r="AU40" s="19"/>
      <c r="AV40" s="43" t="e">
        <f>VLOOKUP($AC40,デモテーブル[#All],3,FALSE)</f>
        <v>#VALUE!</v>
      </c>
      <c r="AW40" s="43" t="e">
        <f>VLOOKUP($AC40,デモテーブル[#All],4,FALSE)</f>
        <v>#VALUE!</v>
      </c>
      <c r="AX40" s="43" t="e">
        <f>VLOOKUP($AC40,デモテーブル[#All],5,FALSE)</f>
        <v>#VALUE!</v>
      </c>
      <c r="AY40" s="43" t="e">
        <f>VLOOKUP($AC40,デモテーブル[#All],6,FALSE)</f>
        <v>#VALUE!</v>
      </c>
      <c r="AZ40" s="43" t="e">
        <f>VLOOKUP($AC40,デモテーブル[#All],7,FALSE)</f>
        <v>#VALUE!</v>
      </c>
      <c r="BA40" s="219" t="e">
        <f>VLOOKUP($AC40,デモテーブル[#All],12,FALSE)</f>
        <v>#VALUE!</v>
      </c>
    </row>
    <row r="41" spans="2:53" x14ac:dyDescent="0.4">
      <c r="B41" s="21">
        <v>44723</v>
      </c>
      <c r="C41" s="22">
        <v>40</v>
      </c>
      <c r="D41" s="23" t="s">
        <v>330</v>
      </c>
      <c r="E41" s="114" t="s">
        <v>363</v>
      </c>
      <c r="G41" s="115" t="e">
        <f t="shared" si="3"/>
        <v>#VALUE!</v>
      </c>
      <c r="H41" s="43"/>
      <c r="I41" s="43"/>
      <c r="J41" s="43"/>
      <c r="K41" s="48"/>
      <c r="L41" s="50"/>
      <c r="M41" s="50"/>
      <c r="N41" s="50"/>
      <c r="O41" s="50"/>
      <c r="Z41" s="137"/>
      <c r="AA41" s="137"/>
      <c r="AB41" s="43"/>
      <c r="AC41" s="116" t="e">
        <f t="shared" si="4"/>
        <v>#VALUE!</v>
      </c>
      <c r="AD41" s="43" t="e">
        <f>VLOOKUP($AC41,デモテーブル[#All],2,FALSE)</f>
        <v>#VALUE!</v>
      </c>
      <c r="AE41" s="43" t="s">
        <v>17</v>
      </c>
      <c r="AF41" s="43">
        <f t="shared" si="5"/>
        <v>0</v>
      </c>
      <c r="AG41" s="43"/>
      <c r="AH41" s="49">
        <f t="shared" si="6"/>
        <v>0</v>
      </c>
      <c r="AI41" s="43"/>
      <c r="AJ41" s="49">
        <f t="shared" si="7"/>
        <v>0</v>
      </c>
      <c r="AK41" s="43"/>
      <c r="AL41" s="43"/>
      <c r="AM41" s="43"/>
      <c r="AN41" s="43"/>
      <c r="AO41" s="43"/>
      <c r="AP41" s="117">
        <f t="shared" si="8"/>
        <v>0</v>
      </c>
      <c r="AQ41" s="43"/>
      <c r="AR41" s="118">
        <f t="shared" si="9"/>
        <v>0</v>
      </c>
      <c r="AS41" s="119" t="e">
        <f t="shared" si="10"/>
        <v>#DIV/0!</v>
      </c>
      <c r="AT41" s="19"/>
      <c r="AU41" s="19"/>
      <c r="AV41" s="43" t="e">
        <f>VLOOKUP($AC41,デモテーブル[#All],3,FALSE)</f>
        <v>#VALUE!</v>
      </c>
      <c r="AW41" s="43" t="e">
        <f>VLOOKUP($AC41,デモテーブル[#All],4,FALSE)</f>
        <v>#VALUE!</v>
      </c>
      <c r="AX41" s="43" t="e">
        <f>VLOOKUP($AC41,デモテーブル[#All],5,FALSE)</f>
        <v>#VALUE!</v>
      </c>
      <c r="AY41" s="43" t="e">
        <f>VLOOKUP($AC41,デモテーブル[#All],6,FALSE)</f>
        <v>#VALUE!</v>
      </c>
      <c r="AZ41" s="43" t="e">
        <f>VLOOKUP($AC41,デモテーブル[#All],7,FALSE)</f>
        <v>#VALUE!</v>
      </c>
      <c r="BA41" s="219" t="e">
        <f>VLOOKUP($AC41,デモテーブル[#All],12,FALSE)</f>
        <v>#VALUE!</v>
      </c>
    </row>
    <row r="42" spans="2:53" x14ac:dyDescent="0.4">
      <c r="B42" s="21">
        <v>44723</v>
      </c>
      <c r="C42" s="22">
        <v>41</v>
      </c>
      <c r="D42" s="23" t="s">
        <v>330</v>
      </c>
      <c r="E42" s="114" t="s">
        <v>363</v>
      </c>
      <c r="G42" s="115" t="e">
        <f t="shared" si="3"/>
        <v>#VALUE!</v>
      </c>
      <c r="H42" s="43"/>
      <c r="I42" s="43"/>
      <c r="J42" s="43"/>
      <c r="K42" s="48"/>
      <c r="L42" s="50"/>
      <c r="M42" s="50"/>
      <c r="N42" s="50"/>
      <c r="O42" s="50"/>
      <c r="Z42" s="137"/>
      <c r="AA42" s="137"/>
      <c r="AB42" s="43"/>
      <c r="AC42" s="116" t="e">
        <f t="shared" si="4"/>
        <v>#VALUE!</v>
      </c>
      <c r="AD42" s="43" t="e">
        <f>VLOOKUP($AC42,デモテーブル[#All],2,FALSE)</f>
        <v>#VALUE!</v>
      </c>
      <c r="AE42" s="43" t="s">
        <v>17</v>
      </c>
      <c r="AF42" s="43">
        <f t="shared" si="5"/>
        <v>0</v>
      </c>
      <c r="AG42" s="43"/>
      <c r="AH42" s="49">
        <f t="shared" si="6"/>
        <v>0</v>
      </c>
      <c r="AI42" s="43"/>
      <c r="AJ42" s="49">
        <f t="shared" si="7"/>
        <v>0</v>
      </c>
      <c r="AK42" s="43"/>
      <c r="AL42" s="43"/>
      <c r="AM42" s="43"/>
      <c r="AN42" s="43"/>
      <c r="AO42" s="43"/>
      <c r="AP42" s="117">
        <f t="shared" si="8"/>
        <v>0</v>
      </c>
      <c r="AQ42" s="43"/>
      <c r="AR42" s="118">
        <f t="shared" si="9"/>
        <v>0</v>
      </c>
      <c r="AS42" s="119" t="e">
        <f t="shared" si="10"/>
        <v>#DIV/0!</v>
      </c>
      <c r="AT42" s="19"/>
      <c r="AU42" s="19"/>
      <c r="AV42" s="43" t="e">
        <f>VLOOKUP($AC42,デモテーブル[#All],3,FALSE)</f>
        <v>#VALUE!</v>
      </c>
      <c r="AW42" s="43" t="e">
        <f>VLOOKUP($AC42,デモテーブル[#All],4,FALSE)</f>
        <v>#VALUE!</v>
      </c>
      <c r="AX42" s="43" t="e">
        <f>VLOOKUP($AC42,デモテーブル[#All],5,FALSE)</f>
        <v>#VALUE!</v>
      </c>
      <c r="AY42" s="43" t="e">
        <f>VLOOKUP($AC42,デモテーブル[#All],6,FALSE)</f>
        <v>#VALUE!</v>
      </c>
      <c r="AZ42" s="43" t="e">
        <f>VLOOKUP($AC42,デモテーブル[#All],7,FALSE)</f>
        <v>#VALUE!</v>
      </c>
      <c r="BA42" s="219" t="e">
        <f>VLOOKUP($AC42,デモテーブル[#All],12,FALSE)</f>
        <v>#VALUE!</v>
      </c>
    </row>
    <row r="43" spans="2:53" x14ac:dyDescent="0.4">
      <c r="B43" s="21">
        <v>44723</v>
      </c>
      <c r="C43" s="22">
        <v>42</v>
      </c>
      <c r="D43" s="23" t="s">
        <v>330</v>
      </c>
      <c r="E43" s="114" t="s">
        <v>363</v>
      </c>
      <c r="G43" s="115" t="e">
        <f t="shared" si="3"/>
        <v>#VALUE!</v>
      </c>
      <c r="H43" s="43"/>
      <c r="I43" s="43"/>
      <c r="J43" s="43"/>
      <c r="K43" s="48"/>
      <c r="L43" s="50"/>
      <c r="M43" s="50"/>
      <c r="N43" s="50"/>
      <c r="O43" s="50"/>
      <c r="Z43" s="137"/>
      <c r="AA43" s="137"/>
      <c r="AB43" s="43"/>
      <c r="AC43" s="116" t="e">
        <f t="shared" si="4"/>
        <v>#VALUE!</v>
      </c>
      <c r="AD43" s="43" t="e">
        <f>VLOOKUP($AC43,デモテーブル[#All],2,FALSE)</f>
        <v>#VALUE!</v>
      </c>
      <c r="AE43" s="43" t="s">
        <v>17</v>
      </c>
      <c r="AF43" s="43">
        <f t="shared" si="5"/>
        <v>0</v>
      </c>
      <c r="AG43" s="43"/>
      <c r="AH43" s="49">
        <f t="shared" si="6"/>
        <v>0</v>
      </c>
      <c r="AI43" s="43"/>
      <c r="AJ43" s="49">
        <f t="shared" si="7"/>
        <v>0</v>
      </c>
      <c r="AK43" s="43"/>
      <c r="AL43" s="43"/>
      <c r="AM43" s="43"/>
      <c r="AN43" s="43"/>
      <c r="AO43" s="43"/>
      <c r="AP43" s="117">
        <f t="shared" si="8"/>
        <v>0</v>
      </c>
      <c r="AQ43" s="43"/>
      <c r="AR43" s="118">
        <f t="shared" si="9"/>
        <v>0</v>
      </c>
      <c r="AS43" s="119" t="e">
        <f t="shared" si="10"/>
        <v>#DIV/0!</v>
      </c>
      <c r="AT43" s="19"/>
      <c r="AU43" s="19"/>
      <c r="AV43" s="43" t="e">
        <f>VLOOKUP($AC43,デモテーブル[#All],3,FALSE)</f>
        <v>#VALUE!</v>
      </c>
      <c r="AW43" s="43" t="e">
        <f>VLOOKUP($AC43,デモテーブル[#All],4,FALSE)</f>
        <v>#VALUE!</v>
      </c>
      <c r="AX43" s="43" t="e">
        <f>VLOOKUP($AC43,デモテーブル[#All],5,FALSE)</f>
        <v>#VALUE!</v>
      </c>
      <c r="AY43" s="43" t="e">
        <f>VLOOKUP($AC43,デモテーブル[#All],6,FALSE)</f>
        <v>#VALUE!</v>
      </c>
      <c r="AZ43" s="43" t="e">
        <f>VLOOKUP($AC43,デモテーブル[#All],7,FALSE)</f>
        <v>#VALUE!</v>
      </c>
      <c r="BA43" s="219" t="e">
        <f>VLOOKUP($AC43,デモテーブル[#All],12,FALSE)</f>
        <v>#VALUE!</v>
      </c>
    </row>
    <row r="44" spans="2:53" x14ac:dyDescent="0.4">
      <c r="B44" s="21">
        <v>44723</v>
      </c>
      <c r="C44" s="22">
        <v>43</v>
      </c>
      <c r="D44" s="23" t="s">
        <v>330</v>
      </c>
      <c r="E44" s="114" t="s">
        <v>363</v>
      </c>
      <c r="G44" s="115" t="e">
        <f t="shared" si="3"/>
        <v>#VALUE!</v>
      </c>
      <c r="H44" s="43"/>
      <c r="I44" s="43"/>
      <c r="J44" s="43"/>
      <c r="K44" s="48"/>
      <c r="L44" s="50"/>
      <c r="M44" s="50"/>
      <c r="N44" s="50"/>
      <c r="O44" s="50"/>
      <c r="Z44" s="137"/>
      <c r="AA44" s="137"/>
      <c r="AB44" s="43"/>
      <c r="AC44" s="116" t="e">
        <f t="shared" si="4"/>
        <v>#VALUE!</v>
      </c>
      <c r="AD44" s="43" t="e">
        <f>VLOOKUP($AC44,デモテーブル[#All],2,FALSE)</f>
        <v>#VALUE!</v>
      </c>
      <c r="AE44" s="43" t="s">
        <v>17</v>
      </c>
      <c r="AF44" s="43">
        <f t="shared" si="5"/>
        <v>0</v>
      </c>
      <c r="AG44" s="43"/>
      <c r="AH44" s="49">
        <f t="shared" si="6"/>
        <v>0</v>
      </c>
      <c r="AI44" s="43"/>
      <c r="AJ44" s="49">
        <f t="shared" si="7"/>
        <v>0</v>
      </c>
      <c r="AK44" s="43"/>
      <c r="AL44" s="43"/>
      <c r="AM44" s="43"/>
      <c r="AN44" s="43"/>
      <c r="AO44" s="43"/>
      <c r="AP44" s="117">
        <f t="shared" si="8"/>
        <v>0</v>
      </c>
      <c r="AQ44" s="43"/>
      <c r="AR44" s="118">
        <f t="shared" si="9"/>
        <v>0</v>
      </c>
      <c r="AS44" s="119" t="e">
        <f t="shared" si="10"/>
        <v>#DIV/0!</v>
      </c>
      <c r="AT44" s="19"/>
      <c r="AU44" s="19"/>
      <c r="AV44" s="43" t="e">
        <f>VLOOKUP($AC44,デモテーブル[#All],3,FALSE)</f>
        <v>#VALUE!</v>
      </c>
      <c r="AW44" s="43" t="e">
        <f>VLOOKUP($AC44,デモテーブル[#All],4,FALSE)</f>
        <v>#VALUE!</v>
      </c>
      <c r="AX44" s="43" t="e">
        <f>VLOOKUP($AC44,デモテーブル[#All],5,FALSE)</f>
        <v>#VALUE!</v>
      </c>
      <c r="AY44" s="43" t="e">
        <f>VLOOKUP($AC44,デモテーブル[#All],6,FALSE)</f>
        <v>#VALUE!</v>
      </c>
      <c r="AZ44" s="43" t="e">
        <f>VLOOKUP($AC44,デモテーブル[#All],7,FALSE)</f>
        <v>#VALUE!</v>
      </c>
      <c r="BA44" s="219" t="e">
        <f>VLOOKUP($AC44,デモテーブル[#All],12,FALSE)</f>
        <v>#VALUE!</v>
      </c>
    </row>
    <row r="45" spans="2:53" x14ac:dyDescent="0.4">
      <c r="B45" s="21">
        <v>44723</v>
      </c>
      <c r="C45" s="22">
        <v>44</v>
      </c>
      <c r="D45" s="23" t="s">
        <v>330</v>
      </c>
      <c r="E45" s="114" t="s">
        <v>363</v>
      </c>
      <c r="G45" s="115" t="e">
        <f t="shared" si="3"/>
        <v>#VALUE!</v>
      </c>
      <c r="H45" s="43"/>
      <c r="I45" s="43"/>
      <c r="J45" s="43"/>
      <c r="K45" s="48"/>
      <c r="L45" s="50"/>
      <c r="M45" s="50"/>
      <c r="N45" s="50"/>
      <c r="O45" s="50"/>
      <c r="Z45" s="137"/>
      <c r="AA45" s="137"/>
      <c r="AB45" s="43"/>
      <c r="AC45" s="116" t="e">
        <f t="shared" si="4"/>
        <v>#VALUE!</v>
      </c>
      <c r="AD45" s="43" t="e">
        <f>VLOOKUP($AC45,デモテーブル[#All],2,FALSE)</f>
        <v>#VALUE!</v>
      </c>
      <c r="AE45" s="43" t="s">
        <v>17</v>
      </c>
      <c r="AF45" s="43">
        <f t="shared" si="5"/>
        <v>0</v>
      </c>
      <c r="AG45" s="43"/>
      <c r="AH45" s="49">
        <f t="shared" si="6"/>
        <v>0</v>
      </c>
      <c r="AI45" s="43"/>
      <c r="AJ45" s="49">
        <f t="shared" si="7"/>
        <v>0</v>
      </c>
      <c r="AK45" s="43"/>
      <c r="AL45" s="43"/>
      <c r="AM45" s="43"/>
      <c r="AN45" s="43"/>
      <c r="AO45" s="43"/>
      <c r="AP45" s="117">
        <f t="shared" si="8"/>
        <v>0</v>
      </c>
      <c r="AQ45" s="43"/>
      <c r="AR45" s="118">
        <f t="shared" si="9"/>
        <v>0</v>
      </c>
      <c r="AS45" s="119" t="e">
        <f t="shared" si="10"/>
        <v>#DIV/0!</v>
      </c>
      <c r="AT45" s="19"/>
      <c r="AU45" s="19"/>
      <c r="AV45" s="43" t="e">
        <f>VLOOKUP($AC45,デモテーブル[#All],3,FALSE)</f>
        <v>#VALUE!</v>
      </c>
      <c r="AW45" s="43" t="e">
        <f>VLOOKUP($AC45,デモテーブル[#All],4,FALSE)</f>
        <v>#VALUE!</v>
      </c>
      <c r="AX45" s="43" t="e">
        <f>VLOOKUP($AC45,デモテーブル[#All],5,FALSE)</f>
        <v>#VALUE!</v>
      </c>
      <c r="AY45" s="43" t="e">
        <f>VLOOKUP($AC45,デモテーブル[#All],6,FALSE)</f>
        <v>#VALUE!</v>
      </c>
      <c r="AZ45" s="43" t="e">
        <f>VLOOKUP($AC45,デモテーブル[#All],7,FALSE)</f>
        <v>#VALUE!</v>
      </c>
      <c r="BA45" s="219" t="e">
        <f>VLOOKUP($AC45,デモテーブル[#All],12,FALSE)</f>
        <v>#VALUE!</v>
      </c>
    </row>
    <row r="46" spans="2:53" x14ac:dyDescent="0.4">
      <c r="B46" s="21">
        <v>44723</v>
      </c>
      <c r="C46" s="22">
        <v>45</v>
      </c>
      <c r="D46" s="23" t="s">
        <v>330</v>
      </c>
      <c r="E46" s="114" t="s">
        <v>363</v>
      </c>
      <c r="G46" s="115" t="e">
        <f t="shared" si="3"/>
        <v>#VALUE!</v>
      </c>
      <c r="H46" s="43"/>
      <c r="I46" s="43"/>
      <c r="J46" s="43"/>
      <c r="K46" s="48"/>
      <c r="L46" s="50"/>
      <c r="M46" s="50"/>
      <c r="N46" s="50"/>
      <c r="O46" s="50"/>
      <c r="Z46" s="137"/>
      <c r="AA46" s="137"/>
      <c r="AB46" s="43"/>
      <c r="AC46" s="116" t="e">
        <f t="shared" si="4"/>
        <v>#VALUE!</v>
      </c>
      <c r="AD46" s="43" t="e">
        <f>VLOOKUP($AC46,デモテーブル[#All],2,FALSE)</f>
        <v>#VALUE!</v>
      </c>
      <c r="AE46" s="43" t="s">
        <v>17</v>
      </c>
      <c r="AF46" s="43">
        <f t="shared" si="5"/>
        <v>0</v>
      </c>
      <c r="AG46" s="43"/>
      <c r="AH46" s="49">
        <f t="shared" si="6"/>
        <v>0</v>
      </c>
      <c r="AI46" s="43"/>
      <c r="AJ46" s="49">
        <f t="shared" si="7"/>
        <v>0</v>
      </c>
      <c r="AK46" s="43"/>
      <c r="AL46" s="43"/>
      <c r="AM46" s="43"/>
      <c r="AN46" s="43"/>
      <c r="AO46" s="43"/>
      <c r="AP46" s="117">
        <f t="shared" si="8"/>
        <v>0</v>
      </c>
      <c r="AQ46" s="43"/>
      <c r="AR46" s="118">
        <f t="shared" si="9"/>
        <v>0</v>
      </c>
      <c r="AS46" s="119" t="e">
        <f t="shared" si="10"/>
        <v>#DIV/0!</v>
      </c>
      <c r="AT46" s="19"/>
      <c r="AU46" s="19"/>
      <c r="AV46" s="43" t="e">
        <f>VLOOKUP($AC46,デモテーブル[#All],3,FALSE)</f>
        <v>#VALUE!</v>
      </c>
      <c r="AW46" s="43" t="e">
        <f>VLOOKUP($AC46,デモテーブル[#All],4,FALSE)</f>
        <v>#VALUE!</v>
      </c>
      <c r="AX46" s="43" t="e">
        <f>VLOOKUP($AC46,デモテーブル[#All],5,FALSE)</f>
        <v>#VALUE!</v>
      </c>
      <c r="AY46" s="43" t="e">
        <f>VLOOKUP($AC46,デモテーブル[#All],6,FALSE)</f>
        <v>#VALUE!</v>
      </c>
      <c r="AZ46" s="43" t="e">
        <f>VLOOKUP($AC46,デモテーブル[#All],7,FALSE)</f>
        <v>#VALUE!</v>
      </c>
      <c r="BA46" s="219" t="e">
        <f>VLOOKUP($AC46,デモテーブル[#All],12,FALSE)</f>
        <v>#VALUE!</v>
      </c>
    </row>
    <row r="47" spans="2:53" x14ac:dyDescent="0.4">
      <c r="B47" s="21">
        <v>44723</v>
      </c>
      <c r="C47" s="22">
        <v>46</v>
      </c>
      <c r="D47" s="23" t="s">
        <v>330</v>
      </c>
      <c r="E47" s="114" t="s">
        <v>363</v>
      </c>
      <c r="G47" s="115" t="e">
        <f t="shared" si="3"/>
        <v>#VALUE!</v>
      </c>
      <c r="H47" s="43"/>
      <c r="I47" s="43"/>
      <c r="J47" s="43"/>
      <c r="K47" s="48"/>
      <c r="L47" s="50"/>
      <c r="M47" s="50"/>
      <c r="N47" s="50"/>
      <c r="O47" s="50"/>
      <c r="Z47" s="137"/>
      <c r="AA47" s="137"/>
      <c r="AB47" s="43"/>
      <c r="AC47" s="116" t="e">
        <f t="shared" si="4"/>
        <v>#VALUE!</v>
      </c>
      <c r="AD47" s="43" t="e">
        <f>VLOOKUP($AC47,デモテーブル[#All],2,FALSE)</f>
        <v>#VALUE!</v>
      </c>
      <c r="AE47" s="43" t="s">
        <v>17</v>
      </c>
      <c r="AF47" s="43">
        <f t="shared" si="5"/>
        <v>0</v>
      </c>
      <c r="AG47" s="43"/>
      <c r="AH47" s="49">
        <f t="shared" si="6"/>
        <v>0</v>
      </c>
      <c r="AI47" s="43"/>
      <c r="AJ47" s="49">
        <f t="shared" si="7"/>
        <v>0</v>
      </c>
      <c r="AK47" s="43"/>
      <c r="AL47" s="43"/>
      <c r="AM47" s="43"/>
      <c r="AN47" s="43"/>
      <c r="AO47" s="43"/>
      <c r="AP47" s="117">
        <f t="shared" si="8"/>
        <v>0</v>
      </c>
      <c r="AQ47" s="43"/>
      <c r="AR47" s="118">
        <f t="shared" si="9"/>
        <v>0</v>
      </c>
      <c r="AS47" s="119" t="e">
        <f t="shared" si="10"/>
        <v>#DIV/0!</v>
      </c>
      <c r="AT47" s="19"/>
      <c r="AU47" s="19"/>
      <c r="AV47" s="43" t="e">
        <f>VLOOKUP($AC47,デモテーブル[#All],3,FALSE)</f>
        <v>#VALUE!</v>
      </c>
      <c r="AW47" s="43" t="e">
        <f>VLOOKUP($AC47,デモテーブル[#All],4,FALSE)</f>
        <v>#VALUE!</v>
      </c>
      <c r="AX47" s="43" t="e">
        <f>VLOOKUP($AC47,デモテーブル[#All],5,FALSE)</f>
        <v>#VALUE!</v>
      </c>
      <c r="AY47" s="43" t="e">
        <f>VLOOKUP($AC47,デモテーブル[#All],6,FALSE)</f>
        <v>#VALUE!</v>
      </c>
      <c r="AZ47" s="43" t="e">
        <f>VLOOKUP($AC47,デモテーブル[#All],7,FALSE)</f>
        <v>#VALUE!</v>
      </c>
      <c r="BA47" s="219" t="e">
        <f>VLOOKUP($AC47,デモテーブル[#All],12,FALSE)</f>
        <v>#VALUE!</v>
      </c>
    </row>
    <row r="48" spans="2:53" x14ac:dyDescent="0.4">
      <c r="B48" s="21">
        <v>44723</v>
      </c>
      <c r="C48" s="22">
        <v>47</v>
      </c>
      <c r="D48" s="23" t="s">
        <v>330</v>
      </c>
      <c r="E48" s="114" t="s">
        <v>363</v>
      </c>
      <c r="G48" s="115" t="e">
        <f t="shared" si="3"/>
        <v>#VALUE!</v>
      </c>
      <c r="H48" s="49"/>
      <c r="I48" s="49"/>
      <c r="J48" s="49"/>
      <c r="K48" s="48"/>
      <c r="L48" s="120"/>
      <c r="M48" s="120"/>
      <c r="N48" s="120"/>
      <c r="O48" s="120"/>
      <c r="Z48" s="137"/>
      <c r="AA48" s="137"/>
      <c r="AB48" s="43"/>
      <c r="AC48" s="116" t="e">
        <f t="shared" si="4"/>
        <v>#VALUE!</v>
      </c>
      <c r="AD48" s="43" t="e">
        <f>VLOOKUP($AC48,デモテーブル[#All],2,FALSE)</f>
        <v>#VALUE!</v>
      </c>
      <c r="AE48" s="43" t="s">
        <v>17</v>
      </c>
      <c r="AF48" s="43">
        <f t="shared" si="5"/>
        <v>0</v>
      </c>
      <c r="AG48" s="43"/>
      <c r="AH48" s="49">
        <f t="shared" si="6"/>
        <v>0</v>
      </c>
      <c r="AI48" s="43"/>
      <c r="AJ48" s="49">
        <f t="shared" si="7"/>
        <v>0</v>
      </c>
      <c r="AK48" s="43"/>
      <c r="AL48" s="43"/>
      <c r="AM48" s="43"/>
      <c r="AN48" s="43"/>
      <c r="AO48" s="43"/>
      <c r="AP48" s="117">
        <f t="shared" si="8"/>
        <v>0</v>
      </c>
      <c r="AQ48" s="43"/>
      <c r="AR48" s="118">
        <f t="shared" si="9"/>
        <v>0</v>
      </c>
      <c r="AS48" s="119" t="e">
        <f t="shared" si="10"/>
        <v>#DIV/0!</v>
      </c>
      <c r="AT48" s="19"/>
      <c r="AU48" s="19"/>
      <c r="AV48" s="43" t="e">
        <f>VLOOKUP($AC48,デモテーブル[#All],3,FALSE)</f>
        <v>#VALUE!</v>
      </c>
      <c r="AW48" s="43" t="e">
        <f>VLOOKUP($AC48,デモテーブル[#All],4,FALSE)</f>
        <v>#VALUE!</v>
      </c>
      <c r="AX48" s="43" t="e">
        <f>VLOOKUP($AC48,デモテーブル[#All],5,FALSE)</f>
        <v>#VALUE!</v>
      </c>
      <c r="AY48" s="43" t="e">
        <f>VLOOKUP($AC48,デモテーブル[#All],6,FALSE)</f>
        <v>#VALUE!</v>
      </c>
      <c r="AZ48" s="43" t="e">
        <f>VLOOKUP($AC48,デモテーブル[#All],7,FALSE)</f>
        <v>#VALUE!</v>
      </c>
      <c r="BA48" s="219" t="e">
        <f>VLOOKUP($AC48,デモテーブル[#All],12,FALSE)</f>
        <v>#VALUE!</v>
      </c>
    </row>
    <row r="49" spans="2:53" x14ac:dyDescent="0.4">
      <c r="B49" s="21">
        <v>44723</v>
      </c>
      <c r="C49" s="22">
        <v>48</v>
      </c>
      <c r="D49" s="23" t="s">
        <v>330</v>
      </c>
      <c r="E49" s="114" t="s">
        <v>363</v>
      </c>
      <c r="G49" s="115" t="e">
        <f t="shared" si="3"/>
        <v>#VALUE!</v>
      </c>
      <c r="H49" s="43"/>
      <c r="I49" s="43"/>
      <c r="J49" s="43"/>
      <c r="K49" s="48"/>
      <c r="L49" s="50"/>
      <c r="M49" s="50"/>
      <c r="N49" s="50"/>
      <c r="O49" s="50"/>
      <c r="Z49" s="137"/>
      <c r="AA49" s="137"/>
      <c r="AB49" s="43"/>
      <c r="AC49" s="116" t="e">
        <f t="shared" si="4"/>
        <v>#VALUE!</v>
      </c>
      <c r="AD49" s="43" t="e">
        <f>VLOOKUP($AC49,デモテーブル[#All],2,FALSE)</f>
        <v>#VALUE!</v>
      </c>
      <c r="AE49" s="43" t="s">
        <v>17</v>
      </c>
      <c r="AF49" s="43">
        <f t="shared" si="5"/>
        <v>0</v>
      </c>
      <c r="AG49" s="43"/>
      <c r="AH49" s="49">
        <f t="shared" si="6"/>
        <v>0</v>
      </c>
      <c r="AI49" s="43"/>
      <c r="AJ49" s="49">
        <f t="shared" si="7"/>
        <v>0</v>
      </c>
      <c r="AK49" s="43"/>
      <c r="AL49" s="43"/>
      <c r="AM49" s="43"/>
      <c r="AN49" s="43"/>
      <c r="AO49" s="43"/>
      <c r="AP49" s="117">
        <f t="shared" si="8"/>
        <v>0</v>
      </c>
      <c r="AQ49" s="43"/>
      <c r="AR49" s="118">
        <f t="shared" si="9"/>
        <v>0</v>
      </c>
      <c r="AS49" s="119" t="e">
        <f t="shared" si="10"/>
        <v>#DIV/0!</v>
      </c>
      <c r="AT49" s="19"/>
      <c r="AU49" s="19"/>
      <c r="AV49" s="43" t="e">
        <f>VLOOKUP($AC49,デモテーブル[#All],3,FALSE)</f>
        <v>#VALUE!</v>
      </c>
      <c r="AW49" s="43" t="e">
        <f>VLOOKUP($AC49,デモテーブル[#All],4,FALSE)</f>
        <v>#VALUE!</v>
      </c>
      <c r="AX49" s="43" t="e">
        <f>VLOOKUP($AC49,デモテーブル[#All],5,FALSE)</f>
        <v>#VALUE!</v>
      </c>
      <c r="AY49" s="43" t="e">
        <f>VLOOKUP($AC49,デモテーブル[#All],6,FALSE)</f>
        <v>#VALUE!</v>
      </c>
      <c r="AZ49" s="43" t="e">
        <f>VLOOKUP($AC49,デモテーブル[#All],7,FALSE)</f>
        <v>#VALUE!</v>
      </c>
      <c r="BA49" s="219" t="e">
        <f>VLOOKUP($AC49,デモテーブル[#All],12,FALSE)</f>
        <v>#VALUE!</v>
      </c>
    </row>
    <row r="50" spans="2:53" x14ac:dyDescent="0.4">
      <c r="B50" s="21">
        <v>44723</v>
      </c>
      <c r="C50" s="22">
        <v>49</v>
      </c>
      <c r="D50" s="23" t="s">
        <v>330</v>
      </c>
      <c r="E50" s="114" t="s">
        <v>363</v>
      </c>
      <c r="G50" s="115" t="e">
        <f t="shared" si="3"/>
        <v>#VALUE!</v>
      </c>
      <c r="H50" s="110" t="s">
        <v>373</v>
      </c>
      <c r="I50" s="49"/>
      <c r="J50" s="49"/>
      <c r="K50" s="48"/>
      <c r="L50" s="110" t="s">
        <v>374</v>
      </c>
      <c r="M50" s="120"/>
      <c r="N50" s="120"/>
      <c r="O50" s="120"/>
      <c r="Z50" s="137"/>
      <c r="AA50" s="137"/>
      <c r="AB50" s="43"/>
      <c r="AC50" s="116" t="e">
        <f t="shared" si="4"/>
        <v>#VALUE!</v>
      </c>
      <c r="AD50" s="43" t="e">
        <f>VLOOKUP($AC50,デモテーブル[#All],2,FALSE)</f>
        <v>#VALUE!</v>
      </c>
      <c r="AE50" s="43" t="s">
        <v>17</v>
      </c>
      <c r="AF50" s="43" t="str">
        <f t="shared" si="5"/>
        <v>●↓評価額(円）</v>
      </c>
      <c r="AG50" s="43"/>
      <c r="AH50" s="49">
        <f t="shared" si="6"/>
        <v>0</v>
      </c>
      <c r="AI50" s="43"/>
      <c r="AJ50" s="49">
        <f t="shared" si="7"/>
        <v>0</v>
      </c>
      <c r="AK50" s="43"/>
      <c r="AL50" s="43"/>
      <c r="AM50" s="43"/>
      <c r="AN50" s="43"/>
      <c r="AO50" s="43"/>
      <c r="AP50" s="117">
        <f t="shared" si="8"/>
        <v>0</v>
      </c>
      <c r="AQ50" s="43"/>
      <c r="AR50" s="118">
        <f t="shared" si="9"/>
        <v>0</v>
      </c>
      <c r="AS50" s="119" t="e">
        <f t="shared" si="10"/>
        <v>#DIV/0!</v>
      </c>
      <c r="AT50" s="19"/>
      <c r="AU50" s="19"/>
      <c r="AV50" s="43" t="e">
        <f>VLOOKUP($AC50,デモテーブル[#All],3,FALSE)</f>
        <v>#VALUE!</v>
      </c>
      <c r="AW50" s="43" t="e">
        <f>VLOOKUP($AC50,デモテーブル[#All],4,FALSE)</f>
        <v>#VALUE!</v>
      </c>
      <c r="AX50" s="43" t="e">
        <f>VLOOKUP($AC50,デモテーブル[#All],5,FALSE)</f>
        <v>#VALUE!</v>
      </c>
      <c r="AY50" s="43" t="e">
        <f>VLOOKUP($AC50,デモテーブル[#All],6,FALSE)</f>
        <v>#VALUE!</v>
      </c>
      <c r="AZ50" s="43" t="e">
        <f>VLOOKUP($AC50,デモテーブル[#All],7,FALSE)</f>
        <v>#VALUE!</v>
      </c>
      <c r="BA50" s="219" t="e">
        <f>VLOOKUP($AC50,デモテーブル[#All],12,FALSE)</f>
        <v>#VALUE!</v>
      </c>
    </row>
    <row r="51" spans="2:53" x14ac:dyDescent="0.4">
      <c r="B51" s="21">
        <v>44723</v>
      </c>
      <c r="C51" s="22">
        <v>50</v>
      </c>
      <c r="D51" s="23" t="s">
        <v>330</v>
      </c>
      <c r="E51" s="114" t="s">
        <v>363</v>
      </c>
      <c r="F51" s="46" t="s">
        <v>334</v>
      </c>
      <c r="G51" s="115" t="e">
        <f t="shared" si="3"/>
        <v>#VALUE!</v>
      </c>
      <c r="H51" s="122" t="s">
        <v>396</v>
      </c>
      <c r="I51" s="122" t="s">
        <v>412</v>
      </c>
      <c r="J51" s="122"/>
      <c r="K51" s="124"/>
      <c r="L51" s="122" t="s">
        <v>396</v>
      </c>
      <c r="M51" s="122" t="s">
        <v>412</v>
      </c>
      <c r="N51" s="122"/>
      <c r="O51" s="122"/>
      <c r="P51" s="125" t="s">
        <v>388</v>
      </c>
      <c r="Q51" s="122"/>
      <c r="R51" s="122"/>
      <c r="S51" s="122"/>
      <c r="T51" s="122"/>
      <c r="U51" s="122"/>
      <c r="V51" s="122"/>
      <c r="W51" s="122"/>
      <c r="X51" s="122"/>
      <c r="Y51" s="122"/>
      <c r="Z51" s="137"/>
      <c r="AA51" s="137"/>
      <c r="AB51" s="122"/>
      <c r="AC51" s="122" t="e">
        <f t="shared" si="4"/>
        <v>#VALUE!</v>
      </c>
      <c r="AD51" s="122" t="e">
        <f>VLOOKUP($AC51,デモテーブル[#All],2,FALSE)</f>
        <v>#VALUE!</v>
      </c>
      <c r="AE51" s="125" t="s">
        <v>388</v>
      </c>
      <c r="AF51" s="122" t="str">
        <f t="shared" si="5"/>
        <v>三菱ＵＦＪ国際－ｅＭＡＸＩＳ　Ｓｌｉｍ　全世界株式（オール・カントリー） メールアラート画面へ</v>
      </c>
      <c r="AG51" s="122"/>
      <c r="AH51" s="122" t="str">
        <f t="shared" si="6"/>
        <v xml:space="preserve">買付 売却 </v>
      </c>
      <c r="AI51" s="122"/>
      <c r="AJ51" s="122">
        <f t="shared" si="7"/>
        <v>0</v>
      </c>
      <c r="AK51" s="122"/>
      <c r="AL51" s="122"/>
      <c r="AM51" s="122"/>
      <c r="AN51" s="122"/>
      <c r="AO51" s="122"/>
      <c r="AP51" s="122">
        <f t="shared" si="8"/>
        <v>0</v>
      </c>
      <c r="AQ51" s="122"/>
      <c r="AR51" s="122">
        <f t="shared" si="9"/>
        <v>0</v>
      </c>
      <c r="AS51" s="122" t="e">
        <f t="shared" si="10"/>
        <v>#DIV/0!</v>
      </c>
      <c r="AT51" s="19"/>
      <c r="AU51" s="19"/>
      <c r="AV51" s="122" t="e">
        <f>VLOOKUP($AC51,デモテーブル[#All],3,FALSE)</f>
        <v>#VALUE!</v>
      </c>
      <c r="AW51" s="122" t="e">
        <f>VLOOKUP($AC51,デモテーブル[#All],4,FALSE)</f>
        <v>#VALUE!</v>
      </c>
      <c r="AX51" s="122" t="e">
        <f>VLOOKUP($AC51,デモテーブル[#All],5,FALSE)</f>
        <v>#VALUE!</v>
      </c>
      <c r="AY51" s="122" t="e">
        <f>VLOOKUP($AC51,デモテーブル[#All],6,FALSE)</f>
        <v>#VALUE!</v>
      </c>
      <c r="AZ51" s="122" t="e">
        <f>VLOOKUP($AC51,デモテーブル[#All],7,FALSE)</f>
        <v>#VALUE!</v>
      </c>
      <c r="BA51" s="220" t="e">
        <f>VLOOKUP($AC51,デモテーブル[#All],12,FALSE)</f>
        <v>#VALUE!</v>
      </c>
    </row>
    <row r="52" spans="2:53" x14ac:dyDescent="0.4">
      <c r="B52" s="21">
        <v>44723</v>
      </c>
      <c r="C52" s="22">
        <v>51</v>
      </c>
      <c r="D52" s="23" t="s">
        <v>330</v>
      </c>
      <c r="E52" s="114" t="s">
        <v>363</v>
      </c>
      <c r="F52" s="46" t="s">
        <v>389</v>
      </c>
      <c r="G52" s="115" t="str">
        <f t="shared" si="3"/>
        <v>三菱ＵＦＪ国際－ｅＭＡＸＩＳ　Ｓｌｉｍ　全世界株式（オール・カントリー）</v>
      </c>
      <c r="H52" s="122">
        <v>461437</v>
      </c>
      <c r="I52" s="122">
        <v>15171</v>
      </c>
      <c r="J52" s="122">
        <v>17117</v>
      </c>
      <c r="K52" s="124">
        <v>789841</v>
      </c>
      <c r="L52" s="122">
        <v>461437</v>
      </c>
      <c r="M52" s="122">
        <v>15171</v>
      </c>
      <c r="N52" s="122">
        <v>17117</v>
      </c>
      <c r="O52" s="122">
        <v>89795</v>
      </c>
      <c r="P52" s="125" t="s">
        <v>388</v>
      </c>
      <c r="Q52" s="121"/>
      <c r="R52" s="121"/>
      <c r="S52" s="121"/>
      <c r="T52" s="121"/>
      <c r="U52" s="121"/>
      <c r="V52" s="121"/>
      <c r="W52" s="121"/>
      <c r="X52" s="121"/>
      <c r="Y52" s="121"/>
      <c r="Z52" s="137"/>
      <c r="AA52" s="137"/>
      <c r="AB52" s="122"/>
      <c r="AC52" s="122" t="str">
        <f t="shared" si="4"/>
        <v>三菱ＵＦＪ国際－ｅＭＡＸＩＳ　Ｓｌｉｍ　全世界株式（オール・カントリー）</v>
      </c>
      <c r="AD52" s="122" t="str">
        <f>VLOOKUP($AC52,デモテーブル[#All],2,FALSE)</f>
        <v>三菱ＵＦＪ国際－ｅＭＡＸＩＳ　Ｓｌｉｍ　全世界株式（オール・カントリー）</v>
      </c>
      <c r="AE52" s="125" t="s">
        <v>388</v>
      </c>
      <c r="AF52" s="122">
        <f t="shared" si="5"/>
        <v>461437</v>
      </c>
      <c r="AG52" s="122"/>
      <c r="AH52" s="122">
        <f t="shared" si="6"/>
        <v>15171</v>
      </c>
      <c r="AI52" s="122"/>
      <c r="AJ52" s="122">
        <f t="shared" si="7"/>
        <v>17117</v>
      </c>
      <c r="AK52" s="122"/>
      <c r="AL52" s="122"/>
      <c r="AM52" s="122"/>
      <c r="AN52" s="122"/>
      <c r="AO52" s="122"/>
      <c r="AP52" s="122">
        <f t="shared" si="8"/>
        <v>789841</v>
      </c>
      <c r="AQ52" s="122"/>
      <c r="AR52" s="122">
        <f t="shared" si="9"/>
        <v>89795</v>
      </c>
      <c r="AS52" s="122">
        <f t="shared" si="10"/>
        <v>0.12827014224779515</v>
      </c>
      <c r="AT52" s="19"/>
      <c r="AU52" s="19"/>
      <c r="AV52" s="121" t="str">
        <f>VLOOKUP($AC52,デモテーブル[#All],3,FALSE)</f>
        <v>1株式・投信等</v>
      </c>
      <c r="AW52" s="121" t="str">
        <f>VLOOKUP($AC52,デモテーブル[#All],4,FALSE)</f>
        <v>1投信</v>
      </c>
      <c r="AX52" s="121" t="str">
        <f>VLOOKUP($AC52,デモテーブル[#All],5,FALSE)</f>
        <v>指数</v>
      </c>
      <c r="AY52" s="121" t="str">
        <f>VLOOKUP($AC52,デモテーブル[#All],6,FALSE)</f>
        <v>全世界指数</v>
      </c>
      <c r="AZ52" s="121" t="str">
        <f>VLOOKUP($AC52,デモテーブル[#All],7,FALSE)</f>
        <v>01 日本円</v>
      </c>
      <c r="BA52" s="221" t="str">
        <f>VLOOKUP($AC52,デモテーブル[#All],12,FALSE)</f>
        <v>リスク・有</v>
      </c>
    </row>
    <row r="53" spans="2:53" x14ac:dyDescent="0.4">
      <c r="B53" s="21">
        <v>44723</v>
      </c>
      <c r="C53" s="22">
        <v>52</v>
      </c>
      <c r="D53" s="23" t="s">
        <v>330</v>
      </c>
      <c r="E53" s="114" t="s">
        <v>363</v>
      </c>
      <c r="F53" s="46" t="s">
        <v>395</v>
      </c>
      <c r="G53" s="115" t="e">
        <f t="shared" si="3"/>
        <v>#VALUE!</v>
      </c>
      <c r="H53" s="121"/>
      <c r="I53" s="122"/>
      <c r="J53" s="122"/>
      <c r="K53" s="124"/>
      <c r="L53" s="121"/>
      <c r="M53" s="122"/>
      <c r="N53" s="122"/>
      <c r="O53" s="122"/>
      <c r="P53" s="125" t="s">
        <v>388</v>
      </c>
      <c r="Q53" s="122"/>
      <c r="R53" s="122"/>
      <c r="S53" s="122"/>
      <c r="T53" s="122"/>
      <c r="U53" s="122"/>
      <c r="V53" s="122"/>
      <c r="W53" s="122"/>
      <c r="X53" s="122"/>
      <c r="Y53" s="122"/>
      <c r="Z53" s="137"/>
      <c r="AA53" s="137"/>
      <c r="AB53" s="122"/>
      <c r="AC53" s="122" t="e">
        <f t="shared" si="4"/>
        <v>#VALUE!</v>
      </c>
      <c r="AD53" s="122" t="e">
        <f>VLOOKUP($AC53,デモテーブル[#All],2,FALSE)</f>
        <v>#VALUE!</v>
      </c>
      <c r="AE53" s="125" t="s">
        <v>388</v>
      </c>
      <c r="AF53" s="122">
        <f t="shared" si="5"/>
        <v>0</v>
      </c>
      <c r="AG53" s="122"/>
      <c r="AH53" s="122">
        <f t="shared" si="6"/>
        <v>0</v>
      </c>
      <c r="AI53" s="122"/>
      <c r="AJ53" s="122">
        <f t="shared" si="7"/>
        <v>0</v>
      </c>
      <c r="AK53" s="122"/>
      <c r="AL53" s="122"/>
      <c r="AM53" s="122"/>
      <c r="AN53" s="122"/>
      <c r="AO53" s="122"/>
      <c r="AP53" s="122">
        <f t="shared" si="8"/>
        <v>0</v>
      </c>
      <c r="AQ53" s="122"/>
      <c r="AR53" s="122">
        <f t="shared" si="9"/>
        <v>0</v>
      </c>
      <c r="AS53" s="122" t="e">
        <f t="shared" si="10"/>
        <v>#DIV/0!</v>
      </c>
      <c r="AT53" s="19"/>
      <c r="AU53" s="19"/>
      <c r="AV53" s="122" t="e">
        <f>VLOOKUP($AC53,デモテーブル[#All],3,FALSE)</f>
        <v>#VALUE!</v>
      </c>
      <c r="AW53" s="122" t="e">
        <f>VLOOKUP($AC53,デモテーブル[#All],4,FALSE)</f>
        <v>#VALUE!</v>
      </c>
      <c r="AX53" s="122" t="e">
        <f>VLOOKUP($AC53,デモテーブル[#All],5,FALSE)</f>
        <v>#VALUE!</v>
      </c>
      <c r="AY53" s="122" t="e">
        <f>VLOOKUP($AC53,デモテーブル[#All],6,FALSE)</f>
        <v>#VALUE!</v>
      </c>
      <c r="AZ53" s="122" t="e">
        <f>VLOOKUP($AC53,デモテーブル[#All],7,FALSE)</f>
        <v>#VALUE!</v>
      </c>
      <c r="BA53" s="220" t="e">
        <f>VLOOKUP($AC53,デモテーブル[#All],12,FALSE)</f>
        <v>#VALUE!</v>
      </c>
    </row>
    <row r="54" spans="2:53" x14ac:dyDescent="0.4">
      <c r="B54" s="21">
        <v>44723</v>
      </c>
      <c r="C54" s="22">
        <v>53</v>
      </c>
      <c r="D54" s="23" t="s">
        <v>330</v>
      </c>
      <c r="E54" s="114" t="s">
        <v>363</v>
      </c>
      <c r="G54" s="115" t="e">
        <f t="shared" si="3"/>
        <v>#VALUE!</v>
      </c>
      <c r="H54" s="122"/>
      <c r="I54" s="122"/>
      <c r="J54" s="122"/>
      <c r="K54" s="124"/>
      <c r="L54" s="122"/>
      <c r="M54" s="122"/>
      <c r="N54" s="122"/>
      <c r="O54" s="122"/>
      <c r="P54" s="125" t="s">
        <v>388</v>
      </c>
      <c r="Q54" s="122"/>
      <c r="R54" s="122"/>
      <c r="S54" s="122"/>
      <c r="T54" s="122"/>
      <c r="U54" s="122"/>
      <c r="V54" s="122"/>
      <c r="W54" s="122"/>
      <c r="X54" s="122"/>
      <c r="Y54" s="122"/>
      <c r="Z54" s="137"/>
      <c r="AA54" s="137"/>
      <c r="AB54" s="122"/>
      <c r="AC54" s="122" t="e">
        <f t="shared" si="4"/>
        <v>#VALUE!</v>
      </c>
      <c r="AD54" s="122" t="e">
        <f>VLOOKUP($AC54,デモテーブル[#All],2,FALSE)</f>
        <v>#VALUE!</v>
      </c>
      <c r="AE54" s="125" t="s">
        <v>388</v>
      </c>
      <c r="AF54" s="122">
        <f t="shared" si="5"/>
        <v>0</v>
      </c>
      <c r="AG54" s="122"/>
      <c r="AH54" s="122">
        <f t="shared" si="6"/>
        <v>0</v>
      </c>
      <c r="AI54" s="122"/>
      <c r="AJ54" s="122">
        <f t="shared" si="7"/>
        <v>0</v>
      </c>
      <c r="AK54" s="122"/>
      <c r="AL54" s="122"/>
      <c r="AM54" s="122"/>
      <c r="AN54" s="122"/>
      <c r="AO54" s="122"/>
      <c r="AP54" s="122">
        <f t="shared" si="8"/>
        <v>0</v>
      </c>
      <c r="AQ54" s="122"/>
      <c r="AR54" s="122">
        <f t="shared" si="9"/>
        <v>0</v>
      </c>
      <c r="AS54" s="122" t="e">
        <f t="shared" si="10"/>
        <v>#DIV/0!</v>
      </c>
      <c r="AT54" s="19"/>
      <c r="AU54" s="19"/>
      <c r="AV54" s="122" t="e">
        <f>VLOOKUP($AC54,デモテーブル[#All],3,FALSE)</f>
        <v>#VALUE!</v>
      </c>
      <c r="AW54" s="122" t="e">
        <f>VLOOKUP($AC54,デモテーブル[#All],4,FALSE)</f>
        <v>#VALUE!</v>
      </c>
      <c r="AX54" s="122" t="e">
        <f>VLOOKUP($AC54,デモテーブル[#All],5,FALSE)</f>
        <v>#VALUE!</v>
      </c>
      <c r="AY54" s="122" t="e">
        <f>VLOOKUP($AC54,デモテーブル[#All],6,FALSE)</f>
        <v>#VALUE!</v>
      </c>
      <c r="AZ54" s="122" t="e">
        <f>VLOOKUP($AC54,デモテーブル[#All],7,FALSE)</f>
        <v>#VALUE!</v>
      </c>
      <c r="BA54" s="220" t="e">
        <f>VLOOKUP($AC54,デモテーブル[#All],12,FALSE)</f>
        <v>#VALUE!</v>
      </c>
    </row>
    <row r="55" spans="2:53" x14ac:dyDescent="0.4">
      <c r="B55" s="21">
        <v>44723</v>
      </c>
      <c r="C55" s="22">
        <v>54</v>
      </c>
      <c r="D55" s="23" t="s">
        <v>330</v>
      </c>
      <c r="E55" s="114" t="s">
        <v>363</v>
      </c>
      <c r="G55" s="115" t="e">
        <f t="shared" si="3"/>
        <v>#VALUE!</v>
      </c>
      <c r="H55" s="121"/>
      <c r="I55" s="122"/>
      <c r="J55" s="122"/>
      <c r="K55" s="124"/>
      <c r="L55" s="122"/>
      <c r="M55" s="122"/>
      <c r="N55" s="122"/>
      <c r="O55" s="122"/>
      <c r="P55" s="125" t="s">
        <v>388</v>
      </c>
      <c r="Q55" s="122"/>
      <c r="R55" s="122"/>
      <c r="S55" s="122"/>
      <c r="T55" s="122"/>
      <c r="U55" s="122"/>
      <c r="V55" s="122"/>
      <c r="W55" s="122"/>
      <c r="X55" s="122"/>
      <c r="Y55" s="122"/>
      <c r="Z55" s="137"/>
      <c r="AA55" s="137"/>
      <c r="AB55" s="122"/>
      <c r="AC55" s="122" t="e">
        <f t="shared" si="4"/>
        <v>#VALUE!</v>
      </c>
      <c r="AD55" s="122" t="e">
        <f>VLOOKUP($AC55,デモテーブル[#All],2,FALSE)</f>
        <v>#VALUE!</v>
      </c>
      <c r="AE55" s="125" t="s">
        <v>388</v>
      </c>
      <c r="AF55" s="122">
        <f t="shared" si="5"/>
        <v>0</v>
      </c>
      <c r="AG55" s="122"/>
      <c r="AH55" s="122">
        <f t="shared" si="6"/>
        <v>0</v>
      </c>
      <c r="AI55" s="122"/>
      <c r="AJ55" s="122">
        <f t="shared" si="7"/>
        <v>0</v>
      </c>
      <c r="AK55" s="122"/>
      <c r="AL55" s="122"/>
      <c r="AM55" s="122"/>
      <c r="AN55" s="122"/>
      <c r="AO55" s="122"/>
      <c r="AP55" s="122">
        <f t="shared" si="8"/>
        <v>0</v>
      </c>
      <c r="AQ55" s="122"/>
      <c r="AR55" s="122">
        <f t="shared" si="9"/>
        <v>0</v>
      </c>
      <c r="AS55" s="122" t="e">
        <f t="shared" si="10"/>
        <v>#DIV/0!</v>
      </c>
      <c r="AT55" s="19"/>
      <c r="AU55" s="19"/>
      <c r="AV55" s="122" t="e">
        <f>VLOOKUP($AC55,デモテーブル[#All],3,FALSE)</f>
        <v>#VALUE!</v>
      </c>
      <c r="AW55" s="122" t="e">
        <f>VLOOKUP($AC55,デモテーブル[#All],4,FALSE)</f>
        <v>#VALUE!</v>
      </c>
      <c r="AX55" s="122" t="e">
        <f>VLOOKUP($AC55,デモテーブル[#All],5,FALSE)</f>
        <v>#VALUE!</v>
      </c>
      <c r="AY55" s="122" t="e">
        <f>VLOOKUP($AC55,デモテーブル[#All],6,FALSE)</f>
        <v>#VALUE!</v>
      </c>
      <c r="AZ55" s="122" t="e">
        <f>VLOOKUP($AC55,デモテーブル[#All],7,FALSE)</f>
        <v>#VALUE!</v>
      </c>
      <c r="BA55" s="220" t="e">
        <f>VLOOKUP($AC55,デモテーブル[#All],12,FALSE)</f>
        <v>#VALUE!</v>
      </c>
    </row>
    <row r="56" spans="2:53" x14ac:dyDescent="0.4">
      <c r="B56" s="21">
        <v>44723</v>
      </c>
      <c r="C56" s="22">
        <v>55</v>
      </c>
      <c r="D56" s="23" t="s">
        <v>330</v>
      </c>
      <c r="E56" s="114" t="s">
        <v>363</v>
      </c>
      <c r="F56" s="46"/>
      <c r="G56" s="115" t="e">
        <f t="shared" si="3"/>
        <v>#VALUE!</v>
      </c>
      <c r="H56" s="122"/>
      <c r="I56" s="122"/>
      <c r="J56" s="122"/>
      <c r="K56" s="124"/>
      <c r="L56" s="122"/>
      <c r="M56" s="122"/>
      <c r="N56" s="122"/>
      <c r="O56" s="122"/>
      <c r="P56" s="125" t="s">
        <v>388</v>
      </c>
      <c r="Q56" s="122"/>
      <c r="R56" s="122"/>
      <c r="S56" s="122"/>
      <c r="T56" s="122"/>
      <c r="U56" s="122"/>
      <c r="V56" s="122"/>
      <c r="W56" s="122"/>
      <c r="X56" s="122"/>
      <c r="Y56" s="122"/>
      <c r="Z56" s="137"/>
      <c r="AA56" s="137"/>
      <c r="AB56" s="122"/>
      <c r="AC56" s="122" t="e">
        <f t="shared" si="4"/>
        <v>#VALUE!</v>
      </c>
      <c r="AD56" s="122" t="e">
        <f>VLOOKUP($AC56,デモテーブル[#All],2,FALSE)</f>
        <v>#VALUE!</v>
      </c>
      <c r="AE56" s="125" t="s">
        <v>388</v>
      </c>
      <c r="AF56" s="122">
        <f t="shared" si="5"/>
        <v>0</v>
      </c>
      <c r="AG56" s="122"/>
      <c r="AH56" s="122">
        <f t="shared" si="6"/>
        <v>0</v>
      </c>
      <c r="AI56" s="122"/>
      <c r="AJ56" s="122">
        <f t="shared" si="7"/>
        <v>0</v>
      </c>
      <c r="AK56" s="122"/>
      <c r="AL56" s="122"/>
      <c r="AM56" s="122"/>
      <c r="AN56" s="122"/>
      <c r="AO56" s="122"/>
      <c r="AP56" s="122">
        <f t="shared" si="8"/>
        <v>0</v>
      </c>
      <c r="AQ56" s="122"/>
      <c r="AR56" s="122">
        <f t="shared" si="9"/>
        <v>0</v>
      </c>
      <c r="AS56" s="122" t="e">
        <f t="shared" si="10"/>
        <v>#DIV/0!</v>
      </c>
      <c r="AT56" s="19"/>
      <c r="AU56" s="19"/>
      <c r="AV56" s="122" t="e">
        <f>VLOOKUP($AC56,デモテーブル[#All],3,FALSE)</f>
        <v>#VALUE!</v>
      </c>
      <c r="AW56" s="122" t="e">
        <f>VLOOKUP($AC56,デモテーブル[#All],4,FALSE)</f>
        <v>#VALUE!</v>
      </c>
      <c r="AX56" s="122" t="e">
        <f>VLOOKUP($AC56,デモテーブル[#All],5,FALSE)</f>
        <v>#VALUE!</v>
      </c>
      <c r="AY56" s="122" t="e">
        <f>VLOOKUP($AC56,デモテーブル[#All],6,FALSE)</f>
        <v>#VALUE!</v>
      </c>
      <c r="AZ56" s="122" t="e">
        <f>VLOOKUP($AC56,デモテーブル[#All],7,FALSE)</f>
        <v>#VALUE!</v>
      </c>
      <c r="BA56" s="220" t="e">
        <f>VLOOKUP($AC56,デモテーブル[#All],12,FALSE)</f>
        <v>#VALUE!</v>
      </c>
    </row>
    <row r="57" spans="2:53" x14ac:dyDescent="0.4">
      <c r="B57" s="21">
        <v>44723</v>
      </c>
      <c r="C57" s="22">
        <v>56</v>
      </c>
      <c r="D57" s="23" t="s">
        <v>330</v>
      </c>
      <c r="E57" s="114" t="s">
        <v>363</v>
      </c>
      <c r="G57" s="115" t="e">
        <f t="shared" si="3"/>
        <v>#VALUE!</v>
      </c>
      <c r="H57" s="43"/>
      <c r="I57" s="49"/>
      <c r="J57" s="126"/>
      <c r="K57" s="48"/>
      <c r="L57" s="120"/>
      <c r="M57" s="120"/>
      <c r="N57" s="120"/>
      <c r="O57" s="120"/>
      <c r="Z57" s="137"/>
      <c r="AA57" s="137"/>
      <c r="AB57" s="43"/>
      <c r="AC57" s="49" t="e">
        <f t="shared" si="4"/>
        <v>#VALUE!</v>
      </c>
      <c r="AD57" s="126" t="e">
        <f>VLOOKUP($AC57,デモテーブル[#All],2,FALSE)</f>
        <v>#VALUE!</v>
      </c>
      <c r="AE57" s="48" t="s">
        <v>17</v>
      </c>
      <c r="AF57" s="43">
        <f t="shared" si="5"/>
        <v>0</v>
      </c>
      <c r="AG57" s="43"/>
      <c r="AH57" s="49">
        <f t="shared" si="6"/>
        <v>0</v>
      </c>
      <c r="AI57" s="43"/>
      <c r="AJ57" s="49">
        <f t="shared" si="7"/>
        <v>0</v>
      </c>
      <c r="AK57" s="43"/>
      <c r="AL57" s="43"/>
      <c r="AM57" s="43"/>
      <c r="AN57" s="43"/>
      <c r="AO57" s="43"/>
      <c r="AP57" s="117">
        <f t="shared" si="8"/>
        <v>0</v>
      </c>
      <c r="AQ57" s="43"/>
      <c r="AR57" s="118">
        <f t="shared" si="9"/>
        <v>0</v>
      </c>
      <c r="AS57" s="119" t="e">
        <f t="shared" si="10"/>
        <v>#DIV/0!</v>
      </c>
      <c r="AT57" s="19"/>
      <c r="AU57" s="19"/>
      <c r="AV57" s="43" t="e">
        <f>VLOOKUP($AC57,デモテーブル[#All],3,FALSE)</f>
        <v>#VALUE!</v>
      </c>
      <c r="AW57" s="43" t="e">
        <f>VLOOKUP($AC57,デモテーブル[#All],4,FALSE)</f>
        <v>#VALUE!</v>
      </c>
      <c r="AX57" s="43" t="e">
        <f>VLOOKUP($AC57,デモテーブル[#All],5,FALSE)</f>
        <v>#VALUE!</v>
      </c>
      <c r="AY57" s="43" t="e">
        <f>VLOOKUP($AC57,デモテーブル[#All],6,FALSE)</f>
        <v>#VALUE!</v>
      </c>
      <c r="AZ57" s="43" t="e">
        <f>VLOOKUP($AC57,デモテーブル[#All],7,FALSE)</f>
        <v>#VALUE!</v>
      </c>
      <c r="BA57" s="219" t="e">
        <f>VLOOKUP($AC57,デモテーブル[#All],12,FALSE)</f>
        <v>#VALUE!</v>
      </c>
    </row>
    <row r="58" spans="2:53" x14ac:dyDescent="0.4">
      <c r="B58" s="21">
        <v>44723</v>
      </c>
      <c r="C58" s="22">
        <v>57</v>
      </c>
      <c r="D58" s="23" t="s">
        <v>330</v>
      </c>
      <c r="E58" s="114" t="s">
        <v>363</v>
      </c>
      <c r="G58" s="115" t="e">
        <f t="shared" si="3"/>
        <v>#VALUE!</v>
      </c>
      <c r="H58" s="49"/>
      <c r="I58" s="49"/>
      <c r="J58" s="49"/>
      <c r="K58" s="48"/>
      <c r="L58" s="120"/>
      <c r="M58" s="120"/>
      <c r="N58" s="120"/>
      <c r="O58" s="120"/>
      <c r="Z58" s="137"/>
      <c r="AA58" s="137"/>
      <c r="AB58" s="49"/>
      <c r="AC58" s="49" t="e">
        <f t="shared" si="4"/>
        <v>#VALUE!</v>
      </c>
      <c r="AD58" s="49" t="e">
        <f>VLOOKUP($AC58,デモテーブル[#All],2,FALSE)</f>
        <v>#VALUE!</v>
      </c>
      <c r="AE58" s="48" t="s">
        <v>17</v>
      </c>
      <c r="AF58" s="43">
        <f t="shared" si="5"/>
        <v>0</v>
      </c>
      <c r="AG58" s="43"/>
      <c r="AH58" s="49">
        <f t="shared" si="6"/>
        <v>0</v>
      </c>
      <c r="AI58" s="43"/>
      <c r="AJ58" s="49">
        <f t="shared" si="7"/>
        <v>0</v>
      </c>
      <c r="AK58" s="43"/>
      <c r="AL58" s="43"/>
      <c r="AM58" s="43"/>
      <c r="AN58" s="43"/>
      <c r="AO58" s="43"/>
      <c r="AP58" s="117">
        <f t="shared" si="8"/>
        <v>0</v>
      </c>
      <c r="AQ58" s="43"/>
      <c r="AR58" s="118">
        <f t="shared" si="9"/>
        <v>0</v>
      </c>
      <c r="AS58" s="119" t="e">
        <f t="shared" si="10"/>
        <v>#DIV/0!</v>
      </c>
      <c r="AT58" s="19"/>
      <c r="AU58" s="19"/>
      <c r="AV58" s="43" t="e">
        <f>VLOOKUP($AC58,デモテーブル[#All],3,FALSE)</f>
        <v>#VALUE!</v>
      </c>
      <c r="AW58" s="43" t="e">
        <f>VLOOKUP($AC58,デモテーブル[#All],4,FALSE)</f>
        <v>#VALUE!</v>
      </c>
      <c r="AX58" s="43" t="e">
        <f>VLOOKUP($AC58,デモテーブル[#All],5,FALSE)</f>
        <v>#VALUE!</v>
      </c>
      <c r="AY58" s="43" t="e">
        <f>VLOOKUP($AC58,デモテーブル[#All],6,FALSE)</f>
        <v>#VALUE!</v>
      </c>
      <c r="AZ58" s="43" t="e">
        <f>VLOOKUP($AC58,デモテーブル[#All],7,FALSE)</f>
        <v>#VALUE!</v>
      </c>
      <c r="BA58" s="219" t="e">
        <f>VLOOKUP($AC58,デモテーブル[#All],12,FALSE)</f>
        <v>#VALUE!</v>
      </c>
    </row>
    <row r="59" spans="2:53" x14ac:dyDescent="0.4">
      <c r="B59" s="21">
        <v>44723</v>
      </c>
      <c r="C59" s="22">
        <v>58</v>
      </c>
      <c r="D59" s="23" t="s">
        <v>330</v>
      </c>
      <c r="E59" s="114" t="s">
        <v>363</v>
      </c>
      <c r="G59" s="115" t="e">
        <f t="shared" si="3"/>
        <v>#VALUE!</v>
      </c>
      <c r="H59" s="49"/>
      <c r="I59" s="49"/>
      <c r="J59" s="49"/>
      <c r="K59" s="48"/>
      <c r="L59" s="120"/>
      <c r="M59" s="120"/>
      <c r="N59" s="120"/>
      <c r="O59" s="120"/>
      <c r="Z59" s="137"/>
      <c r="AA59" s="137"/>
      <c r="AB59" s="49"/>
      <c r="AC59" s="49" t="e">
        <f t="shared" si="4"/>
        <v>#VALUE!</v>
      </c>
      <c r="AD59" s="49" t="e">
        <f>VLOOKUP($AC59,デモテーブル[#All],2,FALSE)</f>
        <v>#VALUE!</v>
      </c>
      <c r="AE59" s="48" t="s">
        <v>17</v>
      </c>
      <c r="AF59" s="43">
        <f t="shared" si="5"/>
        <v>0</v>
      </c>
      <c r="AG59" s="43"/>
      <c r="AH59" s="49">
        <f t="shared" si="6"/>
        <v>0</v>
      </c>
      <c r="AI59" s="43"/>
      <c r="AJ59" s="49">
        <f t="shared" si="7"/>
        <v>0</v>
      </c>
      <c r="AK59" s="43"/>
      <c r="AL59" s="43"/>
      <c r="AM59" s="43"/>
      <c r="AN59" s="43"/>
      <c r="AO59" s="43"/>
      <c r="AP59" s="117">
        <f t="shared" si="8"/>
        <v>0</v>
      </c>
      <c r="AQ59" s="43"/>
      <c r="AR59" s="118">
        <f t="shared" si="9"/>
        <v>0</v>
      </c>
      <c r="AS59" s="119" t="e">
        <f t="shared" si="10"/>
        <v>#DIV/0!</v>
      </c>
      <c r="AT59" s="19"/>
      <c r="AU59" s="19"/>
      <c r="AV59" s="43" t="e">
        <f>VLOOKUP($AC59,デモテーブル[#All],3,FALSE)</f>
        <v>#VALUE!</v>
      </c>
      <c r="AW59" s="43" t="e">
        <f>VLOOKUP($AC59,デモテーブル[#All],4,FALSE)</f>
        <v>#VALUE!</v>
      </c>
      <c r="AX59" s="43" t="e">
        <f>VLOOKUP($AC59,デモテーブル[#All],5,FALSE)</f>
        <v>#VALUE!</v>
      </c>
      <c r="AY59" s="43" t="e">
        <f>VLOOKUP($AC59,デモテーブル[#All],6,FALSE)</f>
        <v>#VALUE!</v>
      </c>
      <c r="AZ59" s="43" t="e">
        <f>VLOOKUP($AC59,デモテーブル[#All],7,FALSE)</f>
        <v>#VALUE!</v>
      </c>
      <c r="BA59" s="219" t="e">
        <f>VLOOKUP($AC59,デモテーブル[#All],12,FALSE)</f>
        <v>#VALUE!</v>
      </c>
    </row>
    <row r="60" spans="2:53" x14ac:dyDescent="0.4">
      <c r="B60" s="21">
        <v>44723</v>
      </c>
      <c r="C60" s="22">
        <v>59</v>
      </c>
      <c r="D60" s="23" t="s">
        <v>330</v>
      </c>
      <c r="E60" s="114" t="s">
        <v>363</v>
      </c>
      <c r="G60" s="115" t="e">
        <f t="shared" si="3"/>
        <v>#VALUE!</v>
      </c>
      <c r="H60" s="49"/>
      <c r="I60" s="49"/>
      <c r="J60" s="49"/>
      <c r="K60" s="48"/>
      <c r="L60" s="120"/>
      <c r="M60" s="120"/>
      <c r="N60" s="120"/>
      <c r="O60" s="120"/>
      <c r="Z60" s="137"/>
      <c r="AA60" s="137"/>
      <c r="AB60" s="49"/>
      <c r="AC60" s="49" t="e">
        <f t="shared" si="4"/>
        <v>#VALUE!</v>
      </c>
      <c r="AD60" s="49" t="e">
        <f>VLOOKUP($AC60,デモテーブル[#All],2,FALSE)</f>
        <v>#VALUE!</v>
      </c>
      <c r="AE60" s="48" t="s">
        <v>17</v>
      </c>
      <c r="AF60" s="43">
        <f t="shared" si="5"/>
        <v>0</v>
      </c>
      <c r="AG60" s="43"/>
      <c r="AH60" s="49">
        <f t="shared" si="6"/>
        <v>0</v>
      </c>
      <c r="AI60" s="43"/>
      <c r="AJ60" s="49">
        <f t="shared" si="7"/>
        <v>0</v>
      </c>
      <c r="AK60" s="43"/>
      <c r="AL60" s="43"/>
      <c r="AM60" s="43"/>
      <c r="AN60" s="43"/>
      <c r="AO60" s="43"/>
      <c r="AP60" s="117">
        <f t="shared" si="8"/>
        <v>0</v>
      </c>
      <c r="AQ60" s="43"/>
      <c r="AR60" s="118">
        <f t="shared" si="9"/>
        <v>0</v>
      </c>
      <c r="AS60" s="119" t="e">
        <f t="shared" si="10"/>
        <v>#DIV/0!</v>
      </c>
      <c r="AT60" s="19"/>
      <c r="AU60" s="19"/>
      <c r="AV60" s="43" t="e">
        <f>VLOOKUP($AC60,デモテーブル[#All],3,FALSE)</f>
        <v>#VALUE!</v>
      </c>
      <c r="AW60" s="43" t="e">
        <f>VLOOKUP($AC60,デモテーブル[#All],4,FALSE)</f>
        <v>#VALUE!</v>
      </c>
      <c r="AX60" s="43" t="e">
        <f>VLOOKUP($AC60,デモテーブル[#All],5,FALSE)</f>
        <v>#VALUE!</v>
      </c>
      <c r="AY60" s="43" t="e">
        <f>VLOOKUP($AC60,デモテーブル[#All],6,FALSE)</f>
        <v>#VALUE!</v>
      </c>
      <c r="AZ60" s="43" t="e">
        <f>VLOOKUP($AC60,デモテーブル[#All],7,FALSE)</f>
        <v>#VALUE!</v>
      </c>
      <c r="BA60" s="219" t="e">
        <f>VLOOKUP($AC60,デモテーブル[#All],12,FALSE)</f>
        <v>#VALUE!</v>
      </c>
    </row>
    <row r="61" spans="2:53" x14ac:dyDescent="0.4">
      <c r="B61" s="21">
        <v>44723</v>
      </c>
      <c r="C61" s="22">
        <v>60</v>
      </c>
      <c r="D61" s="23" t="s">
        <v>330</v>
      </c>
      <c r="E61" s="114" t="s">
        <v>363</v>
      </c>
      <c r="G61" s="115" t="e">
        <f t="shared" si="3"/>
        <v>#VALUE!</v>
      </c>
      <c r="H61" s="49"/>
      <c r="I61" s="49"/>
      <c r="J61" s="49"/>
      <c r="K61" s="48"/>
      <c r="L61" s="120"/>
      <c r="M61" s="120"/>
      <c r="N61" s="120"/>
      <c r="O61" s="120"/>
      <c r="Z61" s="137"/>
      <c r="AA61" s="137"/>
      <c r="AB61" s="49"/>
      <c r="AC61" s="49" t="e">
        <f t="shared" si="4"/>
        <v>#VALUE!</v>
      </c>
      <c r="AD61" s="49" t="e">
        <f>VLOOKUP($AC61,デモテーブル[#All],2,FALSE)</f>
        <v>#VALUE!</v>
      </c>
      <c r="AE61" s="48" t="s">
        <v>17</v>
      </c>
      <c r="AF61" s="43">
        <f t="shared" si="5"/>
        <v>0</v>
      </c>
      <c r="AG61" s="43"/>
      <c r="AH61" s="49">
        <f t="shared" si="6"/>
        <v>0</v>
      </c>
      <c r="AI61" s="43"/>
      <c r="AJ61" s="49">
        <f t="shared" si="7"/>
        <v>0</v>
      </c>
      <c r="AK61" s="43"/>
      <c r="AL61" s="43"/>
      <c r="AM61" s="43"/>
      <c r="AN61" s="43"/>
      <c r="AO61" s="43"/>
      <c r="AP61" s="117">
        <f t="shared" si="8"/>
        <v>0</v>
      </c>
      <c r="AQ61" s="43"/>
      <c r="AR61" s="118">
        <f t="shared" si="9"/>
        <v>0</v>
      </c>
      <c r="AS61" s="119" t="e">
        <f t="shared" si="10"/>
        <v>#DIV/0!</v>
      </c>
      <c r="AT61" s="19"/>
      <c r="AU61" s="19"/>
      <c r="AV61" s="43" t="e">
        <f>VLOOKUP($AC61,デモテーブル[#All],3,FALSE)</f>
        <v>#VALUE!</v>
      </c>
      <c r="AW61" s="43" t="e">
        <f>VLOOKUP($AC61,デモテーブル[#All],4,FALSE)</f>
        <v>#VALUE!</v>
      </c>
      <c r="AX61" s="43" t="e">
        <f>VLOOKUP($AC61,デモテーブル[#All],5,FALSE)</f>
        <v>#VALUE!</v>
      </c>
      <c r="AY61" s="43" t="e">
        <f>VLOOKUP($AC61,デモテーブル[#All],6,FALSE)</f>
        <v>#VALUE!</v>
      </c>
      <c r="AZ61" s="43" t="e">
        <f>VLOOKUP($AC61,デモテーブル[#All],7,FALSE)</f>
        <v>#VALUE!</v>
      </c>
      <c r="BA61" s="219" t="e">
        <f>VLOOKUP($AC61,デモテーブル[#All],12,FALSE)</f>
        <v>#VALUE!</v>
      </c>
    </row>
    <row r="62" spans="2:53" x14ac:dyDescent="0.4">
      <c r="B62" s="21">
        <v>44723</v>
      </c>
      <c r="C62" s="22">
        <v>61</v>
      </c>
      <c r="D62" s="23" t="s">
        <v>330</v>
      </c>
      <c r="E62" s="114" t="s">
        <v>363</v>
      </c>
      <c r="G62" s="115" t="e">
        <f t="shared" si="3"/>
        <v>#VALUE!</v>
      </c>
      <c r="H62" s="110" t="s">
        <v>373</v>
      </c>
      <c r="I62" s="49"/>
      <c r="J62" s="49"/>
      <c r="K62" s="48"/>
      <c r="L62" s="110" t="s">
        <v>374</v>
      </c>
      <c r="M62" s="120"/>
      <c r="N62" s="120"/>
      <c r="O62" s="120"/>
      <c r="Z62" s="137"/>
      <c r="AA62" s="137"/>
      <c r="AB62" s="110"/>
      <c r="AC62" s="49" t="e">
        <f t="shared" si="4"/>
        <v>#VALUE!</v>
      </c>
      <c r="AD62" s="49" t="e">
        <f>VLOOKUP($AC62,デモテーブル[#All],2,FALSE)</f>
        <v>#VALUE!</v>
      </c>
      <c r="AE62" s="48" t="s">
        <v>17</v>
      </c>
      <c r="AF62" s="43" t="str">
        <f t="shared" si="5"/>
        <v>●↓評価額(円）</v>
      </c>
      <c r="AG62" s="43"/>
      <c r="AH62" s="49">
        <f t="shared" si="6"/>
        <v>0</v>
      </c>
      <c r="AI62" s="43"/>
      <c r="AJ62" s="49">
        <f t="shared" si="7"/>
        <v>0</v>
      </c>
      <c r="AK62" s="43"/>
      <c r="AL62" s="43"/>
      <c r="AM62" s="43"/>
      <c r="AN62" s="43"/>
      <c r="AO62" s="43"/>
      <c r="AP62" s="117">
        <f t="shared" si="8"/>
        <v>0</v>
      </c>
      <c r="AQ62" s="43"/>
      <c r="AR62" s="118">
        <f t="shared" si="9"/>
        <v>0</v>
      </c>
      <c r="AS62" s="119" t="e">
        <f t="shared" si="10"/>
        <v>#DIV/0!</v>
      </c>
      <c r="AT62" s="19"/>
      <c r="AU62" s="19"/>
      <c r="AV62" s="43" t="e">
        <f>VLOOKUP($AC62,デモテーブル[#All],3,FALSE)</f>
        <v>#VALUE!</v>
      </c>
      <c r="AW62" s="43" t="e">
        <f>VLOOKUP($AC62,デモテーブル[#All],4,FALSE)</f>
        <v>#VALUE!</v>
      </c>
      <c r="AX62" s="43" t="e">
        <f>VLOOKUP($AC62,デモテーブル[#All],5,FALSE)</f>
        <v>#VALUE!</v>
      </c>
      <c r="AY62" s="43" t="e">
        <f>VLOOKUP($AC62,デモテーブル[#All],6,FALSE)</f>
        <v>#VALUE!</v>
      </c>
      <c r="AZ62" s="43" t="e">
        <f>VLOOKUP($AC62,デモテーブル[#All],7,FALSE)</f>
        <v>#VALUE!</v>
      </c>
      <c r="BA62" s="219" t="e">
        <f>VLOOKUP($AC62,デモテーブル[#All],12,FALSE)</f>
        <v>#VALUE!</v>
      </c>
    </row>
    <row r="63" spans="2:53" x14ac:dyDescent="0.4">
      <c r="B63" s="21">
        <v>44723</v>
      </c>
      <c r="C63" s="22">
        <v>62</v>
      </c>
      <c r="D63" s="23" t="s">
        <v>330</v>
      </c>
      <c r="E63" s="114" t="s">
        <v>363</v>
      </c>
      <c r="F63" s="46" t="s">
        <v>334</v>
      </c>
      <c r="G63" s="115" t="e">
        <f t="shared" si="3"/>
        <v>#VALUE!</v>
      </c>
      <c r="H63" s="127" t="s">
        <v>399</v>
      </c>
      <c r="I63" s="127" t="s">
        <v>400</v>
      </c>
      <c r="J63" s="127"/>
      <c r="K63" s="128"/>
      <c r="L63" s="129" t="s">
        <v>399</v>
      </c>
      <c r="M63" s="130" t="s">
        <v>400</v>
      </c>
      <c r="N63" s="130"/>
      <c r="O63" s="130"/>
      <c r="P63" s="47" t="s">
        <v>401</v>
      </c>
      <c r="Z63" s="137"/>
      <c r="AA63" s="137"/>
      <c r="AB63" s="12"/>
      <c r="AC63" s="131" t="e">
        <f t="shared" si="4"/>
        <v>#VALUE!</v>
      </c>
      <c r="AD63" s="12" t="e">
        <f>VLOOKUP($AC63,デモテーブル[#All],2,FALSE)</f>
        <v>#VALUE!</v>
      </c>
      <c r="AE63" s="12" t="s">
        <v>17</v>
      </c>
      <c r="AF63" s="12" t="str">
        <f t="shared" si="5"/>
        <v>AAL アメリカン エアラインズ グループ</v>
      </c>
      <c r="AG63" s="12"/>
      <c r="AH63" s="132" t="str">
        <f t="shared" si="6"/>
        <v xml:space="preserve">現買  現売  定期  </v>
      </c>
      <c r="AI63" s="12"/>
      <c r="AJ63" s="132">
        <f t="shared" si="7"/>
        <v>0</v>
      </c>
      <c r="AK63" s="12"/>
      <c r="AL63" s="12"/>
      <c r="AM63" s="12"/>
      <c r="AN63" s="12"/>
      <c r="AO63" s="12"/>
      <c r="AP63" s="133">
        <f t="shared" si="8"/>
        <v>0</v>
      </c>
      <c r="AQ63" s="12"/>
      <c r="AR63" s="134">
        <f t="shared" si="9"/>
        <v>0</v>
      </c>
      <c r="AS63" s="135" t="e">
        <f t="shared" si="10"/>
        <v>#DIV/0!</v>
      </c>
      <c r="AT63" s="19"/>
      <c r="AU63" s="19"/>
      <c r="AV63" s="12" t="e">
        <f>VLOOKUP($AC63,デモテーブル[#All],3,FALSE)</f>
        <v>#VALUE!</v>
      </c>
      <c r="AW63" s="12" t="e">
        <f>VLOOKUP($AC63,デモテーブル[#All],4,FALSE)</f>
        <v>#VALUE!</v>
      </c>
      <c r="AX63" s="12" t="e">
        <f>VLOOKUP($AC63,デモテーブル[#All],5,FALSE)</f>
        <v>#VALUE!</v>
      </c>
      <c r="AY63" s="12" t="e">
        <f>VLOOKUP($AC63,デモテーブル[#All],6,FALSE)</f>
        <v>#VALUE!</v>
      </c>
      <c r="AZ63" s="12" t="e">
        <f>VLOOKUP($AC63,デモテーブル[#All],7,FALSE)</f>
        <v>#VALUE!</v>
      </c>
      <c r="BA63" s="222" t="e">
        <f>VLOOKUP($AC63,デモテーブル[#All],12,FALSE)</f>
        <v>#VALUE!</v>
      </c>
    </row>
    <row r="64" spans="2:53" x14ac:dyDescent="0.4">
      <c r="B64" s="21">
        <v>44723</v>
      </c>
      <c r="C64" s="22">
        <v>63</v>
      </c>
      <c r="D64" s="23" t="s">
        <v>330</v>
      </c>
      <c r="E64" s="114" t="s">
        <v>363</v>
      </c>
      <c r="F64" s="46" t="s">
        <v>540</v>
      </c>
      <c r="G64" s="115" t="str">
        <f t="shared" si="3"/>
        <v>AAL</v>
      </c>
      <c r="H64" s="127">
        <v>28</v>
      </c>
      <c r="I64" s="127">
        <v>17.89</v>
      </c>
      <c r="J64" s="127">
        <v>17.25</v>
      </c>
      <c r="K64" s="128">
        <v>55588</v>
      </c>
      <c r="L64" s="130">
        <v>28</v>
      </c>
      <c r="M64" s="130">
        <v>17.89</v>
      </c>
      <c r="N64" s="130">
        <v>17.25</v>
      </c>
      <c r="O64" s="129">
        <v>2808</v>
      </c>
      <c r="Z64" s="137"/>
      <c r="AA64" s="137"/>
      <c r="AB64" s="12"/>
      <c r="AC64" s="131" t="str">
        <f t="shared" si="4"/>
        <v>AAL</v>
      </c>
      <c r="AD64" s="12" t="str">
        <f>VLOOKUP($AC64,デモテーブル[#All],2,FALSE)</f>
        <v>アメリカン・エアーラインズ・グループ</v>
      </c>
      <c r="AE64" s="12" t="s">
        <v>17</v>
      </c>
      <c r="AF64" s="12">
        <f t="shared" si="5"/>
        <v>28</v>
      </c>
      <c r="AG64" s="12"/>
      <c r="AH64" s="132">
        <f t="shared" si="6"/>
        <v>17.89</v>
      </c>
      <c r="AI64" s="12"/>
      <c r="AJ64" s="132">
        <f t="shared" si="7"/>
        <v>17.25</v>
      </c>
      <c r="AK64" s="12"/>
      <c r="AL64" s="12"/>
      <c r="AM64" s="12"/>
      <c r="AN64" s="12"/>
      <c r="AO64" s="12"/>
      <c r="AP64" s="133">
        <f t="shared" si="8"/>
        <v>55588</v>
      </c>
      <c r="AQ64" s="12"/>
      <c r="AR64" s="134">
        <f t="shared" si="9"/>
        <v>2808</v>
      </c>
      <c r="AS64" s="135">
        <f t="shared" si="10"/>
        <v>5.3201970443349754E-2</v>
      </c>
      <c r="AT64" s="19"/>
      <c r="AU64" s="19"/>
      <c r="AV64" s="12" t="str">
        <f>VLOOKUP($AC64,デモテーブル[#All],3,FALSE)</f>
        <v>1株式・投信等</v>
      </c>
      <c r="AW64" s="12" t="str">
        <f>VLOOKUP($AC64,デモテーブル[#All],4,FALSE)</f>
        <v>1株式</v>
      </c>
      <c r="AX64" s="12" t="str">
        <f>VLOOKUP($AC64,デモテーブル[#All],5,FALSE)</f>
        <v>観光</v>
      </c>
      <c r="AY64" s="12" t="str">
        <f>VLOOKUP($AC64,デモテーブル[#All],6,FALSE)</f>
        <v>航空・米国</v>
      </c>
      <c r="AZ64" s="12" t="str">
        <f>VLOOKUP($AC64,デモテーブル[#All],7,FALSE)</f>
        <v>02 米ドル（円換算）</v>
      </c>
      <c r="BA64" s="222" t="str">
        <f>VLOOKUP($AC64,デモテーブル[#All],12,FALSE)</f>
        <v>リスク・有</v>
      </c>
    </row>
    <row r="65" spans="2:53" x14ac:dyDescent="0.4">
      <c r="B65" s="21">
        <v>44723</v>
      </c>
      <c r="C65" s="22">
        <v>64</v>
      </c>
      <c r="D65" s="23" t="s">
        <v>330</v>
      </c>
      <c r="E65" s="114" t="s">
        <v>363</v>
      </c>
      <c r="F65" s="46" t="s">
        <v>402</v>
      </c>
      <c r="G65" s="115" t="e">
        <f t="shared" si="3"/>
        <v>#VALUE!</v>
      </c>
      <c r="H65" s="127" t="s">
        <v>403</v>
      </c>
      <c r="I65" s="127" t="s">
        <v>400</v>
      </c>
      <c r="J65" s="127"/>
      <c r="K65" s="128"/>
      <c r="L65" s="129" t="s">
        <v>403</v>
      </c>
      <c r="M65" s="130" t="s">
        <v>400</v>
      </c>
      <c r="N65" s="130"/>
      <c r="O65" s="130"/>
      <c r="Z65" s="137"/>
      <c r="AA65" s="137"/>
      <c r="AB65" s="12"/>
      <c r="AC65" s="131" t="e">
        <f t="shared" si="4"/>
        <v>#VALUE!</v>
      </c>
      <c r="AD65" s="12" t="e">
        <f>VLOOKUP($AC65,デモテーブル[#All],2,FALSE)</f>
        <v>#VALUE!</v>
      </c>
      <c r="AE65" s="12" t="s">
        <v>17</v>
      </c>
      <c r="AF65" s="12" t="str">
        <f t="shared" si="5"/>
        <v>CCL カーニバル</v>
      </c>
      <c r="AG65" s="12"/>
      <c r="AH65" s="132" t="str">
        <f t="shared" si="6"/>
        <v xml:space="preserve">現買  現売  定期  </v>
      </c>
      <c r="AI65" s="12"/>
      <c r="AJ65" s="132">
        <f t="shared" si="7"/>
        <v>0</v>
      </c>
      <c r="AK65" s="12"/>
      <c r="AL65" s="12"/>
      <c r="AM65" s="12"/>
      <c r="AN65" s="12"/>
      <c r="AO65" s="12"/>
      <c r="AP65" s="133">
        <f t="shared" si="8"/>
        <v>0</v>
      </c>
      <c r="AQ65" s="12"/>
      <c r="AR65" s="134">
        <f t="shared" si="9"/>
        <v>0</v>
      </c>
      <c r="AS65" s="135" t="e">
        <f t="shared" si="10"/>
        <v>#DIV/0!</v>
      </c>
      <c r="AT65" s="19"/>
      <c r="AU65" s="19"/>
      <c r="AV65" s="12" t="e">
        <f>VLOOKUP($AC65,デモテーブル[#All],3,FALSE)</f>
        <v>#VALUE!</v>
      </c>
      <c r="AW65" s="12" t="e">
        <f>VLOOKUP($AC65,デモテーブル[#All],4,FALSE)</f>
        <v>#VALUE!</v>
      </c>
      <c r="AX65" s="12" t="e">
        <f>VLOOKUP($AC65,デモテーブル[#All],5,FALSE)</f>
        <v>#VALUE!</v>
      </c>
      <c r="AY65" s="12" t="e">
        <f>VLOOKUP($AC65,デモテーブル[#All],6,FALSE)</f>
        <v>#VALUE!</v>
      </c>
      <c r="AZ65" s="12" t="e">
        <f>VLOOKUP($AC65,デモテーブル[#All],7,FALSE)</f>
        <v>#VALUE!</v>
      </c>
      <c r="BA65" s="222" t="e">
        <f>VLOOKUP($AC65,デモテーブル[#All],12,FALSE)</f>
        <v>#VALUE!</v>
      </c>
    </row>
    <row r="66" spans="2:53" x14ac:dyDescent="0.4">
      <c r="B66" s="21">
        <v>44723</v>
      </c>
      <c r="C66" s="22">
        <v>65</v>
      </c>
      <c r="D66" s="23" t="s">
        <v>330</v>
      </c>
      <c r="E66" s="114" t="s">
        <v>363</v>
      </c>
      <c r="G66" s="115" t="str">
        <f t="shared" si="3"/>
        <v>CCL</v>
      </c>
      <c r="H66" s="127">
        <v>22</v>
      </c>
      <c r="I66" s="127">
        <v>21.69</v>
      </c>
      <c r="J66" s="127">
        <v>20.329999999999998</v>
      </c>
      <c r="K66" s="128">
        <v>51475</v>
      </c>
      <c r="L66" s="130">
        <v>22</v>
      </c>
      <c r="M66" s="130">
        <v>21.69</v>
      </c>
      <c r="N66" s="130">
        <v>20.329999999999998</v>
      </c>
      <c r="O66" s="129">
        <v>1183</v>
      </c>
      <c r="Z66" s="137"/>
      <c r="AA66" s="137"/>
      <c r="AB66" s="12"/>
      <c r="AC66" s="136" t="str">
        <f t="shared" si="4"/>
        <v>CCL</v>
      </c>
      <c r="AD66" s="12" t="str">
        <f>VLOOKUP($AC66,デモテーブル[#All],2,FALSE)</f>
        <v>カーニバル</v>
      </c>
      <c r="AE66" s="12" t="s">
        <v>17</v>
      </c>
      <c r="AF66" s="12">
        <f t="shared" si="5"/>
        <v>22</v>
      </c>
      <c r="AG66" s="12"/>
      <c r="AH66" s="132">
        <f t="shared" si="6"/>
        <v>21.69</v>
      </c>
      <c r="AI66" s="12"/>
      <c r="AJ66" s="132">
        <f t="shared" si="7"/>
        <v>20.329999999999998</v>
      </c>
      <c r="AK66" s="12"/>
      <c r="AL66" s="12"/>
      <c r="AM66" s="12"/>
      <c r="AN66" s="12"/>
      <c r="AO66" s="12"/>
      <c r="AP66" s="133">
        <f t="shared" si="8"/>
        <v>51475</v>
      </c>
      <c r="AQ66" s="12"/>
      <c r="AR66" s="134">
        <f t="shared" si="9"/>
        <v>1183</v>
      </c>
      <c r="AS66" s="135">
        <f t="shared" si="10"/>
        <v>2.3522627853336513E-2</v>
      </c>
      <c r="AT66" s="19"/>
      <c r="AU66" s="19"/>
      <c r="AV66" s="12" t="str">
        <f>VLOOKUP($AC66,デモテーブル[#All],3,FALSE)</f>
        <v>1株式・投信等</v>
      </c>
      <c r="AW66" s="12" t="str">
        <f>VLOOKUP($AC66,デモテーブル[#All],4,FALSE)</f>
        <v>1株式</v>
      </c>
      <c r="AX66" s="12" t="str">
        <f>VLOOKUP($AC66,デモテーブル[#All],5,FALSE)</f>
        <v>観光</v>
      </c>
      <c r="AY66" s="12" t="str">
        <f>VLOOKUP($AC66,デモテーブル[#All],6,FALSE)</f>
        <v>船・米国</v>
      </c>
      <c r="AZ66" s="12" t="str">
        <f>VLOOKUP($AC66,デモテーブル[#All],7,FALSE)</f>
        <v>02 米ドル（円換算）</v>
      </c>
      <c r="BA66" s="222" t="str">
        <f>VLOOKUP($AC66,デモテーブル[#All],12,FALSE)</f>
        <v>リスク・有</v>
      </c>
    </row>
    <row r="67" spans="2:53" x14ac:dyDescent="0.4">
      <c r="B67" s="21">
        <v>44723</v>
      </c>
      <c r="C67" s="22">
        <v>66</v>
      </c>
      <c r="D67" s="23" t="s">
        <v>330</v>
      </c>
      <c r="E67" s="114" t="s">
        <v>363</v>
      </c>
      <c r="G67" s="115" t="e">
        <f t="shared" si="3"/>
        <v>#VALUE!</v>
      </c>
      <c r="H67" s="127" t="s">
        <v>404</v>
      </c>
      <c r="I67" s="127" t="s">
        <v>400</v>
      </c>
      <c r="J67" s="127"/>
      <c r="K67" s="128"/>
      <c r="L67" s="129" t="s">
        <v>404</v>
      </c>
      <c r="M67" s="130" t="s">
        <v>400</v>
      </c>
      <c r="N67" s="130"/>
      <c r="O67" s="130"/>
      <c r="Z67" s="137"/>
      <c r="AA67" s="137"/>
      <c r="AB67" s="12"/>
      <c r="AC67" s="136" t="e">
        <f t="shared" si="4"/>
        <v>#VALUE!</v>
      </c>
      <c r="AD67" s="12" t="e">
        <f>VLOOKUP($AC67,デモテーブル[#All],2,FALSE)</f>
        <v>#VALUE!</v>
      </c>
      <c r="AE67" s="12" t="s">
        <v>17</v>
      </c>
      <c r="AF67" s="12" t="str">
        <f t="shared" si="5"/>
        <v>DAL デルタ エアーラインズ</v>
      </c>
      <c r="AG67" s="12"/>
      <c r="AH67" s="132" t="str">
        <f t="shared" si="6"/>
        <v xml:space="preserve">現買  現売  定期  </v>
      </c>
      <c r="AI67" s="12"/>
      <c r="AJ67" s="132">
        <f t="shared" si="7"/>
        <v>0</v>
      </c>
      <c r="AK67" s="12"/>
      <c r="AL67" s="12"/>
      <c r="AM67" s="12"/>
      <c r="AN67" s="12"/>
      <c r="AO67" s="12"/>
      <c r="AP67" s="133">
        <f t="shared" si="8"/>
        <v>0</v>
      </c>
      <c r="AQ67" s="12"/>
      <c r="AR67" s="134">
        <f t="shared" si="9"/>
        <v>0</v>
      </c>
      <c r="AS67" s="135" t="e">
        <f t="shared" si="10"/>
        <v>#DIV/0!</v>
      </c>
      <c r="AT67" s="19"/>
      <c r="AU67" s="19"/>
      <c r="AV67" s="12" t="e">
        <f>VLOOKUP($AC67,デモテーブル[#All],3,FALSE)</f>
        <v>#VALUE!</v>
      </c>
      <c r="AW67" s="12" t="e">
        <f>VLOOKUP($AC67,デモテーブル[#All],4,FALSE)</f>
        <v>#VALUE!</v>
      </c>
      <c r="AX67" s="12" t="e">
        <f>VLOOKUP($AC67,デモテーブル[#All],5,FALSE)</f>
        <v>#VALUE!</v>
      </c>
      <c r="AY67" s="12" t="e">
        <f>VLOOKUP($AC67,デモテーブル[#All],6,FALSE)</f>
        <v>#VALUE!</v>
      </c>
      <c r="AZ67" s="12" t="e">
        <f>VLOOKUP($AC67,デモテーブル[#All],7,FALSE)</f>
        <v>#VALUE!</v>
      </c>
      <c r="BA67" s="222" t="e">
        <f>VLOOKUP($AC67,デモテーブル[#All],12,FALSE)</f>
        <v>#VALUE!</v>
      </c>
    </row>
    <row r="68" spans="2:53" x14ac:dyDescent="0.4">
      <c r="B68" s="21">
        <v>44723</v>
      </c>
      <c r="C68" s="22">
        <v>67</v>
      </c>
      <c r="D68" s="23" t="s">
        <v>330</v>
      </c>
      <c r="E68" s="114" t="s">
        <v>363</v>
      </c>
      <c r="G68" s="115" t="str">
        <f t="shared" si="3"/>
        <v>DAL</v>
      </c>
      <c r="H68" s="127">
        <v>11</v>
      </c>
      <c r="I68" s="127">
        <v>43.11</v>
      </c>
      <c r="J68" s="127">
        <v>39.92</v>
      </c>
      <c r="K68" s="128">
        <v>50538</v>
      </c>
      <c r="L68" s="130">
        <v>11</v>
      </c>
      <c r="M68" s="130">
        <v>43.11</v>
      </c>
      <c r="N68" s="130">
        <v>39.92</v>
      </c>
      <c r="O68" s="129">
        <v>554</v>
      </c>
      <c r="Z68" s="137"/>
      <c r="AA68" s="137"/>
      <c r="AB68" s="12"/>
      <c r="AC68" s="136" t="str">
        <f t="shared" si="4"/>
        <v>DAL</v>
      </c>
      <c r="AD68" s="12" t="str">
        <f>VLOOKUP($AC68,デモテーブル[#All],2,FALSE)</f>
        <v>デルタ航空</v>
      </c>
      <c r="AE68" s="12" t="s">
        <v>17</v>
      </c>
      <c r="AF68" s="12">
        <f t="shared" si="5"/>
        <v>11</v>
      </c>
      <c r="AG68" s="12"/>
      <c r="AH68" s="132">
        <f t="shared" si="6"/>
        <v>43.11</v>
      </c>
      <c r="AI68" s="12"/>
      <c r="AJ68" s="132">
        <f t="shared" si="7"/>
        <v>39.92</v>
      </c>
      <c r="AK68" s="12"/>
      <c r="AL68" s="12"/>
      <c r="AM68" s="12"/>
      <c r="AN68" s="12"/>
      <c r="AO68" s="12"/>
      <c r="AP68" s="133">
        <f t="shared" si="8"/>
        <v>50538</v>
      </c>
      <c r="AQ68" s="12"/>
      <c r="AR68" s="134">
        <f t="shared" si="9"/>
        <v>554</v>
      </c>
      <c r="AS68" s="135">
        <f t="shared" si="10"/>
        <v>1.1083546734955185E-2</v>
      </c>
      <c r="AT68" s="19"/>
      <c r="AU68" s="19"/>
      <c r="AV68" s="12" t="str">
        <f>VLOOKUP($AC68,デモテーブル[#All],3,FALSE)</f>
        <v>1株式・投信等</v>
      </c>
      <c r="AW68" s="12" t="str">
        <f>VLOOKUP($AC68,デモテーブル[#All],4,FALSE)</f>
        <v>1株式</v>
      </c>
      <c r="AX68" s="12" t="str">
        <f>VLOOKUP($AC68,デモテーブル[#All],5,FALSE)</f>
        <v>観光</v>
      </c>
      <c r="AY68" s="12" t="str">
        <f>VLOOKUP($AC68,デモテーブル[#All],6,FALSE)</f>
        <v>航空・米国</v>
      </c>
      <c r="AZ68" s="12" t="str">
        <f>VLOOKUP($AC68,デモテーブル[#All],7,FALSE)</f>
        <v>02 米ドル（円換算）</v>
      </c>
      <c r="BA68" s="222" t="str">
        <f>VLOOKUP($AC68,デモテーブル[#All],12,FALSE)</f>
        <v>リスク・有</v>
      </c>
    </row>
    <row r="69" spans="2:53" x14ac:dyDescent="0.4">
      <c r="B69" s="21">
        <v>44723</v>
      </c>
      <c r="C69" s="22">
        <v>68</v>
      </c>
      <c r="D69" s="23" t="s">
        <v>330</v>
      </c>
      <c r="E69" s="114" t="s">
        <v>363</v>
      </c>
      <c r="G69" s="115" t="e">
        <f t="shared" si="3"/>
        <v>#VALUE!</v>
      </c>
      <c r="H69" s="127" t="s">
        <v>405</v>
      </c>
      <c r="I69" s="127" t="s">
        <v>400</v>
      </c>
      <c r="J69" s="127"/>
      <c r="K69" s="128"/>
      <c r="L69" s="129" t="s">
        <v>405</v>
      </c>
      <c r="M69" s="130" t="s">
        <v>400</v>
      </c>
      <c r="N69" s="130"/>
      <c r="O69" s="130"/>
      <c r="Z69" s="137"/>
      <c r="AA69" s="137"/>
      <c r="AB69" s="12"/>
      <c r="AC69" s="136" t="e">
        <f t="shared" si="4"/>
        <v>#VALUE!</v>
      </c>
      <c r="AD69" s="12" t="e">
        <f>VLOOKUP($AC69,デモテーブル[#All],2,FALSE)</f>
        <v>#VALUE!</v>
      </c>
      <c r="AE69" s="12" t="s">
        <v>17</v>
      </c>
      <c r="AF69" s="12" t="str">
        <f t="shared" si="5"/>
        <v>GLIN ヴァンエック インディア グロース ETF</v>
      </c>
      <c r="AG69" s="12"/>
      <c r="AH69" s="132" t="str">
        <f t="shared" si="6"/>
        <v xml:space="preserve">現買  現売  定期  </v>
      </c>
      <c r="AI69" s="12"/>
      <c r="AJ69" s="132">
        <f t="shared" si="7"/>
        <v>0</v>
      </c>
      <c r="AK69" s="12"/>
      <c r="AL69" s="12"/>
      <c r="AM69" s="12"/>
      <c r="AN69" s="12"/>
      <c r="AO69" s="12"/>
      <c r="AP69" s="133">
        <f t="shared" si="8"/>
        <v>0</v>
      </c>
      <c r="AQ69" s="12"/>
      <c r="AR69" s="134">
        <f t="shared" si="9"/>
        <v>0</v>
      </c>
      <c r="AS69" s="135" t="e">
        <f t="shared" si="10"/>
        <v>#DIV/0!</v>
      </c>
      <c r="AT69" s="19"/>
      <c r="AU69" s="19"/>
      <c r="AV69" s="12" t="e">
        <f>VLOOKUP($AC69,デモテーブル[#All],3,FALSE)</f>
        <v>#VALUE!</v>
      </c>
      <c r="AW69" s="12" t="e">
        <f>VLOOKUP($AC69,デモテーブル[#All],4,FALSE)</f>
        <v>#VALUE!</v>
      </c>
      <c r="AX69" s="12" t="e">
        <f>VLOOKUP($AC69,デモテーブル[#All],5,FALSE)</f>
        <v>#VALUE!</v>
      </c>
      <c r="AY69" s="12" t="e">
        <f>VLOOKUP($AC69,デモテーブル[#All],6,FALSE)</f>
        <v>#VALUE!</v>
      </c>
      <c r="AZ69" s="12" t="e">
        <f>VLOOKUP($AC69,デモテーブル[#All],7,FALSE)</f>
        <v>#VALUE!</v>
      </c>
      <c r="BA69" s="222" t="e">
        <f>VLOOKUP($AC69,デモテーブル[#All],12,FALSE)</f>
        <v>#VALUE!</v>
      </c>
    </row>
    <row r="70" spans="2:53" x14ac:dyDescent="0.4">
      <c r="B70" s="21">
        <v>44723</v>
      </c>
      <c r="C70" s="22">
        <v>69</v>
      </c>
      <c r="D70" s="23" t="s">
        <v>330</v>
      </c>
      <c r="E70" s="114" t="s">
        <v>363</v>
      </c>
      <c r="G70" s="115" t="str">
        <f t="shared" si="3"/>
        <v>GLIN</v>
      </c>
      <c r="H70" s="127">
        <v>19</v>
      </c>
      <c r="I70" s="127">
        <v>34.479999999999997</v>
      </c>
      <c r="J70" s="127">
        <v>37.81</v>
      </c>
      <c r="K70" s="128">
        <v>82679</v>
      </c>
      <c r="L70" s="130">
        <v>19</v>
      </c>
      <c r="M70" s="130">
        <v>34.479999999999997</v>
      </c>
      <c r="N70" s="130">
        <v>37.81</v>
      </c>
      <c r="O70" s="129">
        <v>13519</v>
      </c>
      <c r="Z70" s="137"/>
      <c r="AA70" s="137"/>
      <c r="AB70" s="12"/>
      <c r="AC70" s="136" t="str">
        <f t="shared" si="4"/>
        <v>GLIN</v>
      </c>
      <c r="AD70" s="12" t="str">
        <f>VLOOKUP($AC70,デモテーブル[#All],2,FALSE)</f>
        <v>ヴァンエック インディア グロース ETF</v>
      </c>
      <c r="AE70" s="12" t="s">
        <v>17</v>
      </c>
      <c r="AF70" s="12">
        <f t="shared" si="5"/>
        <v>19</v>
      </c>
      <c r="AG70" s="12"/>
      <c r="AH70" s="132">
        <f t="shared" si="6"/>
        <v>34.479999999999997</v>
      </c>
      <c r="AI70" s="12"/>
      <c r="AJ70" s="132">
        <f t="shared" si="7"/>
        <v>37.81</v>
      </c>
      <c r="AK70" s="12"/>
      <c r="AL70" s="12"/>
      <c r="AM70" s="12"/>
      <c r="AN70" s="12"/>
      <c r="AO70" s="12"/>
      <c r="AP70" s="133">
        <f t="shared" si="8"/>
        <v>82679</v>
      </c>
      <c r="AQ70" s="12"/>
      <c r="AR70" s="134">
        <f t="shared" si="9"/>
        <v>13519</v>
      </c>
      <c r="AS70" s="135">
        <f t="shared" si="10"/>
        <v>0.19547426257952574</v>
      </c>
      <c r="AT70" s="19"/>
      <c r="AU70" s="19"/>
      <c r="AV70" s="12" t="str">
        <f>VLOOKUP($AC70,デモテーブル[#All],3,FALSE)</f>
        <v>1株式・投信等</v>
      </c>
      <c r="AW70" s="12" t="str">
        <f>VLOOKUP($AC70,デモテーブル[#All],4,FALSE)</f>
        <v>1株式</v>
      </c>
      <c r="AX70" s="12" t="str">
        <f>VLOOKUP($AC70,デモテーブル[#All],5,FALSE)</f>
        <v>新興国</v>
      </c>
      <c r="AY70" s="12" t="str">
        <f>VLOOKUP($AC70,デモテーブル[#All],6,FALSE)</f>
        <v>インド</v>
      </c>
      <c r="AZ70" s="12" t="str">
        <f>VLOOKUP($AC70,デモテーブル[#All],7,FALSE)</f>
        <v>02 米ドル（円換算）</v>
      </c>
      <c r="BA70" s="222" t="str">
        <f>VLOOKUP($AC70,デモテーブル[#All],12,FALSE)</f>
        <v>リスク・有</v>
      </c>
    </row>
    <row r="71" spans="2:53" x14ac:dyDescent="0.4">
      <c r="B71" s="21">
        <v>44723</v>
      </c>
      <c r="C71" s="22">
        <v>70</v>
      </c>
      <c r="D71" s="23" t="s">
        <v>330</v>
      </c>
      <c r="E71" s="114" t="s">
        <v>363</v>
      </c>
      <c r="G71" s="115" t="e">
        <f t="shared" si="3"/>
        <v>#VALUE!</v>
      </c>
      <c r="H71" s="127" t="s">
        <v>406</v>
      </c>
      <c r="I71" s="127" t="s">
        <v>400</v>
      </c>
      <c r="J71" s="127"/>
      <c r="K71" s="128"/>
      <c r="L71" s="129" t="s">
        <v>406</v>
      </c>
      <c r="M71" s="130" t="s">
        <v>400</v>
      </c>
      <c r="N71" s="130"/>
      <c r="O71" s="130"/>
      <c r="Z71" s="137"/>
      <c r="AA71" s="137"/>
      <c r="AB71" s="12"/>
      <c r="AC71" s="136" t="e">
        <f t="shared" si="4"/>
        <v>#VALUE!</v>
      </c>
      <c r="AD71" s="12" t="e">
        <f>VLOOKUP($AC71,デモテーブル[#All],2,FALSE)</f>
        <v>#VALUE!</v>
      </c>
      <c r="AE71" s="12" t="s">
        <v>17</v>
      </c>
      <c r="AF71" s="12" t="str">
        <f t="shared" si="5"/>
        <v>LUV サウスウエスト エアラインズ</v>
      </c>
      <c r="AG71" s="12"/>
      <c r="AH71" s="132" t="str">
        <f t="shared" si="6"/>
        <v xml:space="preserve">現買  現売  定期  </v>
      </c>
      <c r="AI71" s="12"/>
      <c r="AJ71" s="132">
        <f t="shared" si="7"/>
        <v>0</v>
      </c>
      <c r="AK71" s="12"/>
      <c r="AL71" s="12"/>
      <c r="AM71" s="12"/>
      <c r="AN71" s="12"/>
      <c r="AO71" s="12"/>
      <c r="AP71" s="133">
        <f t="shared" si="8"/>
        <v>0</v>
      </c>
      <c r="AQ71" s="12"/>
      <c r="AR71" s="134">
        <f t="shared" si="9"/>
        <v>0</v>
      </c>
      <c r="AS71" s="135" t="e">
        <f t="shared" si="10"/>
        <v>#DIV/0!</v>
      </c>
      <c r="AT71" s="19"/>
      <c r="AU71" s="19"/>
      <c r="AV71" s="12" t="e">
        <f>VLOOKUP($AC71,デモテーブル[#All],3,FALSE)</f>
        <v>#VALUE!</v>
      </c>
      <c r="AW71" s="12" t="e">
        <f>VLOOKUP($AC71,デモテーブル[#All],4,FALSE)</f>
        <v>#VALUE!</v>
      </c>
      <c r="AX71" s="12" t="e">
        <f>VLOOKUP($AC71,デモテーブル[#All],5,FALSE)</f>
        <v>#VALUE!</v>
      </c>
      <c r="AY71" s="12" t="e">
        <f>VLOOKUP($AC71,デモテーブル[#All],6,FALSE)</f>
        <v>#VALUE!</v>
      </c>
      <c r="AZ71" s="12" t="e">
        <f>VLOOKUP($AC71,デモテーブル[#All],7,FALSE)</f>
        <v>#VALUE!</v>
      </c>
      <c r="BA71" s="222" t="e">
        <f>VLOOKUP($AC71,デモテーブル[#All],12,FALSE)</f>
        <v>#VALUE!</v>
      </c>
    </row>
    <row r="72" spans="2:53" x14ac:dyDescent="0.4">
      <c r="B72" s="21">
        <v>44723</v>
      </c>
      <c r="C72" s="22">
        <v>71</v>
      </c>
      <c r="D72" s="23" t="s">
        <v>330</v>
      </c>
      <c r="E72" s="114" t="s">
        <v>363</v>
      </c>
      <c r="G72" s="115" t="str">
        <f t="shared" si="3"/>
        <v>LUV</v>
      </c>
      <c r="H72" s="127">
        <v>9</v>
      </c>
      <c r="I72" s="127">
        <v>52.02</v>
      </c>
      <c r="J72" s="127">
        <v>43.8</v>
      </c>
      <c r="K72" s="128">
        <v>45368</v>
      </c>
      <c r="L72" s="130">
        <v>9</v>
      </c>
      <c r="M72" s="130">
        <v>52.02</v>
      </c>
      <c r="N72" s="130">
        <v>43.8</v>
      </c>
      <c r="O72" s="129">
        <v>-3979</v>
      </c>
      <c r="Z72" s="137"/>
      <c r="AA72" s="137"/>
      <c r="AB72" s="12"/>
      <c r="AC72" s="136" t="str">
        <f t="shared" si="4"/>
        <v>LUV</v>
      </c>
      <c r="AD72" s="12" t="str">
        <f>VLOOKUP($AC72,デモテーブル[#All],2,FALSE)</f>
        <v>サウスウエスト・エアライン</v>
      </c>
      <c r="AE72" s="12" t="s">
        <v>17</v>
      </c>
      <c r="AF72" s="12">
        <f t="shared" si="5"/>
        <v>9</v>
      </c>
      <c r="AG72" s="12"/>
      <c r="AH72" s="132">
        <f t="shared" si="6"/>
        <v>52.02</v>
      </c>
      <c r="AI72" s="12"/>
      <c r="AJ72" s="132">
        <f t="shared" si="7"/>
        <v>43.8</v>
      </c>
      <c r="AK72" s="12"/>
      <c r="AL72" s="12"/>
      <c r="AM72" s="12"/>
      <c r="AN72" s="12"/>
      <c r="AO72" s="12"/>
      <c r="AP72" s="133">
        <f t="shared" si="8"/>
        <v>45368</v>
      </c>
      <c r="AQ72" s="12"/>
      <c r="AR72" s="134">
        <f t="shared" si="9"/>
        <v>-3979</v>
      </c>
      <c r="AS72" s="135">
        <f t="shared" si="10"/>
        <v>-8.0633067866334326E-2</v>
      </c>
      <c r="AT72" s="19"/>
      <c r="AU72" s="19"/>
      <c r="AV72" s="12" t="str">
        <f>VLOOKUP($AC72,デモテーブル[#All],3,FALSE)</f>
        <v>1株式・投信等</v>
      </c>
      <c r="AW72" s="12" t="str">
        <f>VLOOKUP($AC72,デモテーブル[#All],4,FALSE)</f>
        <v>1株式</v>
      </c>
      <c r="AX72" s="12" t="str">
        <f>VLOOKUP($AC72,デモテーブル[#All],5,FALSE)</f>
        <v>観光</v>
      </c>
      <c r="AY72" s="12" t="str">
        <f>VLOOKUP($AC72,デモテーブル[#All],6,FALSE)</f>
        <v>航空・米国</v>
      </c>
      <c r="AZ72" s="12" t="str">
        <f>VLOOKUP($AC72,デモテーブル[#All],7,FALSE)</f>
        <v>02 米ドル（円換算）</v>
      </c>
      <c r="BA72" s="222" t="str">
        <f>VLOOKUP($AC72,デモテーブル[#All],12,FALSE)</f>
        <v>リスク・有</v>
      </c>
    </row>
    <row r="73" spans="2:53" x14ac:dyDescent="0.4">
      <c r="B73" s="21">
        <v>44723</v>
      </c>
      <c r="C73" s="22">
        <v>72</v>
      </c>
      <c r="D73" s="23" t="s">
        <v>330</v>
      </c>
      <c r="E73" s="114" t="s">
        <v>363</v>
      </c>
      <c r="G73" s="115" t="e">
        <f t="shared" si="3"/>
        <v>#VALUE!</v>
      </c>
      <c r="H73" s="127" t="s">
        <v>407</v>
      </c>
      <c r="I73" s="127" t="s">
        <v>400</v>
      </c>
      <c r="J73" s="127"/>
      <c r="K73" s="128"/>
      <c r="L73" s="129" t="s">
        <v>407</v>
      </c>
      <c r="M73" s="130" t="s">
        <v>400</v>
      </c>
      <c r="N73" s="130"/>
      <c r="O73" s="130"/>
      <c r="Z73" s="137"/>
      <c r="AA73" s="137"/>
      <c r="AB73" s="12"/>
      <c r="AC73" s="136" t="e">
        <f t="shared" si="4"/>
        <v>#VALUE!</v>
      </c>
      <c r="AD73" s="12" t="e">
        <f>VLOOKUP($AC73,デモテーブル[#All],2,FALSE)</f>
        <v>#VALUE!</v>
      </c>
      <c r="AE73" s="12" t="s">
        <v>17</v>
      </c>
      <c r="AF73" s="12" t="str">
        <f t="shared" si="5"/>
        <v>NCLH ノルウェージャン クルーズ ライン</v>
      </c>
      <c r="AG73" s="12"/>
      <c r="AH73" s="132" t="str">
        <f t="shared" si="6"/>
        <v xml:space="preserve">現買  現売  定期  </v>
      </c>
      <c r="AI73" s="12"/>
      <c r="AJ73" s="132">
        <f t="shared" si="7"/>
        <v>0</v>
      </c>
      <c r="AK73" s="12"/>
      <c r="AL73" s="12"/>
      <c r="AM73" s="12"/>
      <c r="AN73" s="12"/>
      <c r="AO73" s="12"/>
      <c r="AP73" s="133">
        <f t="shared" si="8"/>
        <v>0</v>
      </c>
      <c r="AQ73" s="12"/>
      <c r="AR73" s="134">
        <f t="shared" si="9"/>
        <v>0</v>
      </c>
      <c r="AS73" s="135" t="e">
        <f t="shared" si="10"/>
        <v>#DIV/0!</v>
      </c>
      <c r="AT73" s="19"/>
      <c r="AU73" s="19"/>
      <c r="AV73" s="12" t="e">
        <f>VLOOKUP($AC73,デモテーブル[#All],3,FALSE)</f>
        <v>#VALUE!</v>
      </c>
      <c r="AW73" s="12" t="e">
        <f>VLOOKUP($AC73,デモテーブル[#All],4,FALSE)</f>
        <v>#VALUE!</v>
      </c>
      <c r="AX73" s="12" t="e">
        <f>VLOOKUP($AC73,デモテーブル[#All],5,FALSE)</f>
        <v>#VALUE!</v>
      </c>
      <c r="AY73" s="12" t="e">
        <f>VLOOKUP($AC73,デモテーブル[#All],6,FALSE)</f>
        <v>#VALUE!</v>
      </c>
      <c r="AZ73" s="12" t="e">
        <f>VLOOKUP($AC73,デモテーブル[#All],7,FALSE)</f>
        <v>#VALUE!</v>
      </c>
      <c r="BA73" s="222" t="e">
        <f>VLOOKUP($AC73,デモテーブル[#All],12,FALSE)</f>
        <v>#VALUE!</v>
      </c>
    </row>
    <row r="74" spans="2:53" x14ac:dyDescent="0.4">
      <c r="B74" s="21">
        <v>44723</v>
      </c>
      <c r="C74" s="22">
        <v>73</v>
      </c>
      <c r="D74" s="23" t="s">
        <v>330</v>
      </c>
      <c r="E74" s="114" t="s">
        <v>363</v>
      </c>
      <c r="G74" s="115" t="str">
        <f t="shared" si="3"/>
        <v>NCLH</v>
      </c>
      <c r="H74" s="127">
        <v>19</v>
      </c>
      <c r="I74" s="127">
        <v>25.06</v>
      </c>
      <c r="J74" s="127">
        <v>19.489999999999998</v>
      </c>
      <c r="K74" s="128">
        <v>42618</v>
      </c>
      <c r="L74" s="130">
        <v>19</v>
      </c>
      <c r="M74" s="130">
        <v>25.06</v>
      </c>
      <c r="N74" s="130">
        <v>19.489999999999998</v>
      </c>
      <c r="O74" s="129">
        <v>-7561</v>
      </c>
      <c r="Z74" s="137"/>
      <c r="AA74" s="137"/>
      <c r="AB74" s="12"/>
      <c r="AC74" s="136" t="str">
        <f t="shared" si="4"/>
        <v>NCLH</v>
      </c>
      <c r="AD74" s="12" t="str">
        <f>VLOOKUP($AC74,デモテーブル[#All],2,FALSE)</f>
        <v>ノルウェージャン・クルーズ・ライン</v>
      </c>
      <c r="AE74" s="12" t="s">
        <v>17</v>
      </c>
      <c r="AF74" s="12">
        <f t="shared" si="5"/>
        <v>19</v>
      </c>
      <c r="AG74" s="12"/>
      <c r="AH74" s="132">
        <f t="shared" si="6"/>
        <v>25.06</v>
      </c>
      <c r="AI74" s="12"/>
      <c r="AJ74" s="132">
        <f t="shared" si="7"/>
        <v>19.489999999999998</v>
      </c>
      <c r="AK74" s="12"/>
      <c r="AL74" s="12"/>
      <c r="AM74" s="12"/>
      <c r="AN74" s="12"/>
      <c r="AO74" s="12"/>
      <c r="AP74" s="133">
        <f t="shared" si="8"/>
        <v>42618</v>
      </c>
      <c r="AQ74" s="12"/>
      <c r="AR74" s="134">
        <f t="shared" si="9"/>
        <v>-7561</v>
      </c>
      <c r="AS74" s="135">
        <f t="shared" si="10"/>
        <v>-0.15068056358237511</v>
      </c>
      <c r="AT74" s="19"/>
      <c r="AU74" s="19"/>
      <c r="AV74" s="12" t="str">
        <f>VLOOKUP($AC74,デモテーブル[#All],3,FALSE)</f>
        <v>1株式・投信等</v>
      </c>
      <c r="AW74" s="12" t="str">
        <f>VLOOKUP($AC74,デモテーブル[#All],4,FALSE)</f>
        <v>1株式</v>
      </c>
      <c r="AX74" s="12" t="str">
        <f>VLOOKUP($AC74,デモテーブル[#All],5,FALSE)</f>
        <v>観光</v>
      </c>
      <c r="AY74" s="12" t="str">
        <f>VLOOKUP($AC74,デモテーブル[#All],6,FALSE)</f>
        <v>船・米国</v>
      </c>
      <c r="AZ74" s="12" t="str">
        <f>VLOOKUP($AC74,デモテーブル[#All],7,FALSE)</f>
        <v>02 米ドル（円換算）</v>
      </c>
      <c r="BA74" s="222" t="str">
        <f>VLOOKUP($AC74,デモテーブル[#All],12,FALSE)</f>
        <v>リスク・有</v>
      </c>
    </row>
    <row r="75" spans="2:53" x14ac:dyDescent="0.4">
      <c r="B75" s="21">
        <v>44723</v>
      </c>
      <c r="C75" s="22">
        <v>74</v>
      </c>
      <c r="D75" s="23" t="s">
        <v>330</v>
      </c>
      <c r="E75" s="114" t="s">
        <v>363</v>
      </c>
      <c r="G75" s="115" t="e">
        <f t="shared" si="3"/>
        <v>#VALUE!</v>
      </c>
      <c r="H75" s="127" t="s">
        <v>408</v>
      </c>
      <c r="I75" s="127" t="s">
        <v>400</v>
      </c>
      <c r="J75" s="127"/>
      <c r="K75" s="128"/>
      <c r="L75" s="129" t="s">
        <v>408</v>
      </c>
      <c r="M75" s="130" t="s">
        <v>400</v>
      </c>
      <c r="N75" s="130"/>
      <c r="O75" s="130"/>
      <c r="Z75" s="137"/>
      <c r="AA75" s="137"/>
      <c r="AB75" s="12"/>
      <c r="AC75" s="136" t="e">
        <f t="shared" si="4"/>
        <v>#VALUE!</v>
      </c>
      <c r="AD75" s="12" t="e">
        <f>VLOOKUP($AC75,デモテーブル[#All],2,FALSE)</f>
        <v>#VALUE!</v>
      </c>
      <c r="AE75" s="12" t="s">
        <v>17</v>
      </c>
      <c r="AF75" s="12" t="str">
        <f t="shared" si="5"/>
        <v>QQQ インベスコ QQQ トラスト シリーズ1 ET</v>
      </c>
      <c r="AG75" s="12"/>
      <c r="AH75" s="132" t="str">
        <f t="shared" si="6"/>
        <v xml:space="preserve">現買  現売  定期  </v>
      </c>
      <c r="AI75" s="12"/>
      <c r="AJ75" s="132">
        <f t="shared" si="7"/>
        <v>0</v>
      </c>
      <c r="AK75" s="12"/>
      <c r="AL75" s="12"/>
      <c r="AM75" s="12"/>
      <c r="AN75" s="12"/>
      <c r="AO75" s="12"/>
      <c r="AP75" s="133">
        <f t="shared" si="8"/>
        <v>0</v>
      </c>
      <c r="AQ75" s="12"/>
      <c r="AR75" s="134">
        <f t="shared" si="9"/>
        <v>0</v>
      </c>
      <c r="AS75" s="135" t="e">
        <f t="shared" si="10"/>
        <v>#DIV/0!</v>
      </c>
      <c r="AT75" s="19"/>
      <c r="AU75" s="19"/>
      <c r="AV75" s="12" t="e">
        <f>VLOOKUP($AC75,デモテーブル[#All],3,FALSE)</f>
        <v>#VALUE!</v>
      </c>
      <c r="AW75" s="12" t="e">
        <f>VLOOKUP($AC75,デモテーブル[#All],4,FALSE)</f>
        <v>#VALUE!</v>
      </c>
      <c r="AX75" s="12" t="e">
        <f>VLOOKUP($AC75,デモテーブル[#All],5,FALSE)</f>
        <v>#VALUE!</v>
      </c>
      <c r="AY75" s="12" t="e">
        <f>VLOOKUP($AC75,デモテーブル[#All],6,FALSE)</f>
        <v>#VALUE!</v>
      </c>
      <c r="AZ75" s="12" t="e">
        <f>VLOOKUP($AC75,デモテーブル[#All],7,FALSE)</f>
        <v>#VALUE!</v>
      </c>
      <c r="BA75" s="222" t="e">
        <f>VLOOKUP($AC75,デモテーブル[#All],12,FALSE)</f>
        <v>#VALUE!</v>
      </c>
    </row>
    <row r="76" spans="2:53" x14ac:dyDescent="0.4">
      <c r="B76" s="21">
        <v>44723</v>
      </c>
      <c r="C76" s="22">
        <v>75</v>
      </c>
      <c r="D76" s="23" t="s">
        <v>330</v>
      </c>
      <c r="E76" s="114" t="s">
        <v>363</v>
      </c>
      <c r="G76" s="115" t="str">
        <f t="shared" si="3"/>
        <v>QQQ</v>
      </c>
      <c r="H76" s="127">
        <v>2</v>
      </c>
      <c r="I76" s="127">
        <v>313.27999999999997</v>
      </c>
      <c r="J76" s="127">
        <v>346.8</v>
      </c>
      <c r="K76" s="128">
        <v>79826</v>
      </c>
      <c r="L76" s="130">
        <v>2</v>
      </c>
      <c r="M76" s="130">
        <v>313.27999999999997</v>
      </c>
      <c r="N76" s="130">
        <v>346.8</v>
      </c>
      <c r="O76" s="129">
        <v>11688</v>
      </c>
      <c r="Z76" s="137"/>
      <c r="AA76" s="137"/>
      <c r="AB76" s="12"/>
      <c r="AC76" s="136" t="str">
        <f t="shared" si="4"/>
        <v>QQQ</v>
      </c>
      <c r="AD76" s="12" t="str">
        <f>VLOOKUP($AC76,デモテーブル[#All],2,FALSE)</f>
        <v>インベスコ QQQ トラスト シリーズ</v>
      </c>
      <c r="AE76" s="12" t="s">
        <v>17</v>
      </c>
      <c r="AF76" s="12">
        <f t="shared" si="5"/>
        <v>2</v>
      </c>
      <c r="AG76" s="12"/>
      <c r="AH76" s="132">
        <f t="shared" si="6"/>
        <v>313.27999999999997</v>
      </c>
      <c r="AI76" s="12"/>
      <c r="AJ76" s="132">
        <f t="shared" si="7"/>
        <v>346.8</v>
      </c>
      <c r="AK76" s="12"/>
      <c r="AL76" s="12"/>
      <c r="AM76" s="12"/>
      <c r="AN76" s="12"/>
      <c r="AO76" s="12"/>
      <c r="AP76" s="133">
        <f t="shared" si="8"/>
        <v>79826</v>
      </c>
      <c r="AQ76" s="12"/>
      <c r="AR76" s="134">
        <f t="shared" si="9"/>
        <v>11688</v>
      </c>
      <c r="AS76" s="135">
        <f t="shared" si="10"/>
        <v>0.17153423933781445</v>
      </c>
      <c r="AT76" s="19"/>
      <c r="AU76" s="19"/>
      <c r="AV76" s="12" t="str">
        <f>VLOOKUP($AC76,デモテーブル[#All],3,FALSE)</f>
        <v>1株式・投信等</v>
      </c>
      <c r="AW76" s="12" t="str">
        <f>VLOOKUP($AC76,デモテーブル[#All],4,FALSE)</f>
        <v>1株式</v>
      </c>
      <c r="AX76" s="12" t="str">
        <f>VLOOKUP($AC76,デモテーブル[#All],5,FALSE)</f>
        <v>指数</v>
      </c>
      <c r="AY76" s="12" t="str">
        <f>VLOOKUP($AC76,デモテーブル[#All],6,FALSE)</f>
        <v>ナスダック指数</v>
      </c>
      <c r="AZ76" s="12" t="str">
        <f>VLOOKUP($AC76,デモテーブル[#All],7,FALSE)</f>
        <v>02 米ドル（円換算）</v>
      </c>
      <c r="BA76" s="222" t="str">
        <f>VLOOKUP($AC76,デモテーブル[#All],12,FALSE)</f>
        <v>リスク・有</v>
      </c>
    </row>
    <row r="77" spans="2:53" x14ac:dyDescent="0.4">
      <c r="B77" s="21">
        <v>44723</v>
      </c>
      <c r="C77" s="22">
        <v>76</v>
      </c>
      <c r="D77" s="23" t="s">
        <v>330</v>
      </c>
      <c r="E77" s="114" t="s">
        <v>363</v>
      </c>
      <c r="G77" s="115" t="e">
        <f t="shared" si="3"/>
        <v>#VALUE!</v>
      </c>
      <c r="H77" s="127" t="s">
        <v>409</v>
      </c>
      <c r="I77" s="127" t="s">
        <v>400</v>
      </c>
      <c r="J77" s="127"/>
      <c r="K77" s="128"/>
      <c r="L77" s="129" t="s">
        <v>409</v>
      </c>
      <c r="M77" s="130" t="s">
        <v>400</v>
      </c>
      <c r="N77" s="130"/>
      <c r="O77" s="130"/>
      <c r="Z77" s="137"/>
      <c r="AA77" s="137"/>
      <c r="AB77" s="12"/>
      <c r="AC77" s="136" t="e">
        <f t="shared" si="4"/>
        <v>#VALUE!</v>
      </c>
      <c r="AD77" s="12" t="e">
        <f>VLOOKUP($AC77,デモテーブル[#All],2,FALSE)</f>
        <v>#VALUE!</v>
      </c>
      <c r="AE77" s="12" t="s">
        <v>17</v>
      </c>
      <c r="AF77" s="12" t="str">
        <f t="shared" si="5"/>
        <v>RCL ロイヤル カリビアン クルーズ</v>
      </c>
      <c r="AG77" s="12"/>
      <c r="AH77" s="132" t="str">
        <f t="shared" si="6"/>
        <v xml:space="preserve">現買  現売  定期  </v>
      </c>
      <c r="AI77" s="12"/>
      <c r="AJ77" s="132">
        <f t="shared" si="7"/>
        <v>0</v>
      </c>
      <c r="AK77" s="12"/>
      <c r="AL77" s="12"/>
      <c r="AM77" s="12"/>
      <c r="AN77" s="12"/>
      <c r="AO77" s="12"/>
      <c r="AP77" s="133">
        <f t="shared" si="8"/>
        <v>0</v>
      </c>
      <c r="AQ77" s="12"/>
      <c r="AR77" s="134">
        <f t="shared" si="9"/>
        <v>0</v>
      </c>
      <c r="AS77" s="135" t="e">
        <f t="shared" si="10"/>
        <v>#DIV/0!</v>
      </c>
      <c r="AT77" s="19"/>
      <c r="AU77" s="19"/>
      <c r="AV77" s="12" t="e">
        <f>VLOOKUP($AC77,デモテーブル[#All],3,FALSE)</f>
        <v>#VALUE!</v>
      </c>
      <c r="AW77" s="12" t="e">
        <f>VLOOKUP($AC77,デモテーブル[#All],4,FALSE)</f>
        <v>#VALUE!</v>
      </c>
      <c r="AX77" s="12" t="e">
        <f>VLOOKUP($AC77,デモテーブル[#All],5,FALSE)</f>
        <v>#VALUE!</v>
      </c>
      <c r="AY77" s="12" t="e">
        <f>VLOOKUP($AC77,デモテーブル[#All],6,FALSE)</f>
        <v>#VALUE!</v>
      </c>
      <c r="AZ77" s="12" t="e">
        <f>VLOOKUP($AC77,デモテーブル[#All],7,FALSE)</f>
        <v>#VALUE!</v>
      </c>
      <c r="BA77" s="222" t="e">
        <f>VLOOKUP($AC77,デモテーブル[#All],12,FALSE)</f>
        <v>#VALUE!</v>
      </c>
    </row>
    <row r="78" spans="2:53" x14ac:dyDescent="0.4">
      <c r="B78" s="21">
        <v>44723</v>
      </c>
      <c r="C78" s="22">
        <v>77</v>
      </c>
      <c r="D78" s="23" t="s">
        <v>330</v>
      </c>
      <c r="E78" s="114" t="s">
        <v>363</v>
      </c>
      <c r="G78" s="115" t="str">
        <f t="shared" ref="G78:G113" si="11">LEFT(H77, FIND(" ", H77) - 1 )</f>
        <v>RCL</v>
      </c>
      <c r="H78" s="127">
        <v>7</v>
      </c>
      <c r="I78" s="127">
        <v>71.55</v>
      </c>
      <c r="J78" s="127">
        <v>80.72</v>
      </c>
      <c r="K78" s="128">
        <v>65030</v>
      </c>
      <c r="L78" s="130">
        <v>7</v>
      </c>
      <c r="M78" s="130">
        <v>71.55</v>
      </c>
      <c r="N78" s="130">
        <v>80.72</v>
      </c>
      <c r="O78" s="129">
        <v>12243</v>
      </c>
      <c r="Z78" s="137"/>
      <c r="AA78" s="137"/>
      <c r="AB78" s="12"/>
      <c r="AC78" s="136" t="str">
        <f t="shared" ref="AC78:AC113" si="12">G78</f>
        <v>RCL</v>
      </c>
      <c r="AD78" s="12" t="str">
        <f>VLOOKUP($AC78,デモテーブル[#All],2,FALSE)</f>
        <v>ロイヤル・カリビアン・グループ</v>
      </c>
      <c r="AE78" s="12" t="s">
        <v>17</v>
      </c>
      <c r="AF78" s="12">
        <f t="shared" ref="AF78:AF113" si="13">H78</f>
        <v>7</v>
      </c>
      <c r="AG78" s="12"/>
      <c r="AH78" s="132">
        <f t="shared" ref="AH78:AH113" si="14">I78</f>
        <v>71.55</v>
      </c>
      <c r="AI78" s="12"/>
      <c r="AJ78" s="132">
        <f t="shared" ref="AJ78:AJ113" si="15">J78</f>
        <v>80.72</v>
      </c>
      <c r="AK78" s="12"/>
      <c r="AL78" s="12"/>
      <c r="AM78" s="12"/>
      <c r="AN78" s="12"/>
      <c r="AO78" s="12"/>
      <c r="AP78" s="133">
        <f t="shared" ref="AP78:AP113" si="16">K78</f>
        <v>65030</v>
      </c>
      <c r="AQ78" s="12"/>
      <c r="AR78" s="134">
        <f t="shared" ref="AR78:AR113" si="17">O78</f>
        <v>12243</v>
      </c>
      <c r="AS78" s="135">
        <f t="shared" si="10"/>
        <v>0.23193210449542501</v>
      </c>
      <c r="AT78" s="19"/>
      <c r="AU78" s="19"/>
      <c r="AV78" s="12" t="str">
        <f>VLOOKUP($AC78,デモテーブル[#All],3,FALSE)</f>
        <v>1株式・投信等</v>
      </c>
      <c r="AW78" s="12" t="str">
        <f>VLOOKUP($AC78,デモテーブル[#All],4,FALSE)</f>
        <v>1株式</v>
      </c>
      <c r="AX78" s="12" t="str">
        <f>VLOOKUP($AC78,デモテーブル[#All],5,FALSE)</f>
        <v>観光</v>
      </c>
      <c r="AY78" s="12" t="str">
        <f>VLOOKUP($AC78,デモテーブル[#All],6,FALSE)</f>
        <v>船・米国</v>
      </c>
      <c r="AZ78" s="12" t="str">
        <f>VLOOKUP($AC78,デモテーブル[#All],7,FALSE)</f>
        <v>02 米ドル（円換算）</v>
      </c>
      <c r="BA78" s="222" t="str">
        <f>VLOOKUP($AC78,デモテーブル[#All],12,FALSE)</f>
        <v>リスク・有</v>
      </c>
    </row>
    <row r="79" spans="2:53" x14ac:dyDescent="0.4">
      <c r="B79" s="21">
        <v>44723</v>
      </c>
      <c r="C79" s="22">
        <v>78</v>
      </c>
      <c r="D79" s="23" t="s">
        <v>330</v>
      </c>
      <c r="E79" s="114" t="s">
        <v>363</v>
      </c>
      <c r="G79" s="115" t="e">
        <f t="shared" si="11"/>
        <v>#VALUE!</v>
      </c>
      <c r="H79" s="127" t="s">
        <v>410</v>
      </c>
      <c r="I79" s="127" t="s">
        <v>400</v>
      </c>
      <c r="J79" s="127"/>
      <c r="K79" s="128"/>
      <c r="L79" s="129" t="s">
        <v>410</v>
      </c>
      <c r="M79" s="130" t="s">
        <v>400</v>
      </c>
      <c r="N79" s="130"/>
      <c r="O79" s="130"/>
      <c r="Z79" s="137"/>
      <c r="AA79" s="137"/>
      <c r="AB79" s="12"/>
      <c r="AC79" s="136" t="e">
        <f t="shared" si="12"/>
        <v>#VALUE!</v>
      </c>
      <c r="AD79" s="12" t="e">
        <f>VLOOKUP($AC79,デモテーブル[#All],2,FALSE)</f>
        <v>#VALUE!</v>
      </c>
      <c r="AE79" s="12" t="s">
        <v>17</v>
      </c>
      <c r="AF79" s="12" t="str">
        <f t="shared" si="13"/>
        <v>UAL ユナイテッド エアラインズ</v>
      </c>
      <c r="AG79" s="12"/>
      <c r="AH79" s="132" t="str">
        <f t="shared" si="14"/>
        <v xml:space="preserve">現買  現売  定期  </v>
      </c>
      <c r="AI79" s="12"/>
      <c r="AJ79" s="132">
        <f t="shared" si="15"/>
        <v>0</v>
      </c>
      <c r="AK79" s="12"/>
      <c r="AL79" s="12"/>
      <c r="AM79" s="12"/>
      <c r="AN79" s="12"/>
      <c r="AO79" s="12"/>
      <c r="AP79" s="133">
        <f t="shared" si="16"/>
        <v>0</v>
      </c>
      <c r="AQ79" s="12"/>
      <c r="AR79" s="134">
        <f t="shared" si="17"/>
        <v>0</v>
      </c>
      <c r="AS79" s="135" t="e">
        <f t="shared" ref="AS79:AS113" si="18">AR79/(AP79-AR79)</f>
        <v>#DIV/0!</v>
      </c>
      <c r="AT79" s="19"/>
      <c r="AU79" s="19"/>
      <c r="AV79" s="12" t="e">
        <f>VLOOKUP($AC79,デモテーブル[#All],3,FALSE)</f>
        <v>#VALUE!</v>
      </c>
      <c r="AW79" s="12" t="e">
        <f>VLOOKUP($AC79,デモテーブル[#All],4,FALSE)</f>
        <v>#VALUE!</v>
      </c>
      <c r="AX79" s="12" t="e">
        <f>VLOOKUP($AC79,デモテーブル[#All],5,FALSE)</f>
        <v>#VALUE!</v>
      </c>
      <c r="AY79" s="12" t="e">
        <f>VLOOKUP($AC79,デモテーブル[#All],6,FALSE)</f>
        <v>#VALUE!</v>
      </c>
      <c r="AZ79" s="12" t="e">
        <f>VLOOKUP($AC79,デモテーブル[#All],7,FALSE)</f>
        <v>#VALUE!</v>
      </c>
      <c r="BA79" s="222" t="e">
        <f>VLOOKUP($AC79,デモテーブル[#All],12,FALSE)</f>
        <v>#VALUE!</v>
      </c>
    </row>
    <row r="80" spans="2:53" x14ac:dyDescent="0.4">
      <c r="B80" s="21">
        <v>44723</v>
      </c>
      <c r="C80" s="22">
        <v>79</v>
      </c>
      <c r="D80" s="23" t="s">
        <v>330</v>
      </c>
      <c r="E80" s="114" t="s">
        <v>363</v>
      </c>
      <c r="G80" s="115" t="str">
        <f t="shared" si="11"/>
        <v>UAL</v>
      </c>
      <c r="H80" s="127">
        <v>11</v>
      </c>
      <c r="I80" s="127">
        <v>44.38</v>
      </c>
      <c r="J80" s="127">
        <v>44.4</v>
      </c>
      <c r="K80" s="128">
        <v>56209</v>
      </c>
      <c r="L80" s="130">
        <v>11</v>
      </c>
      <c r="M80" s="130">
        <v>44.38</v>
      </c>
      <c r="N80" s="130">
        <v>44.4</v>
      </c>
      <c r="O80" s="129">
        <v>4751</v>
      </c>
      <c r="Z80" s="137"/>
      <c r="AA80" s="137"/>
      <c r="AB80" s="12"/>
      <c r="AC80" s="136" t="str">
        <f t="shared" si="12"/>
        <v>UAL</v>
      </c>
      <c r="AD80" s="12" t="str">
        <f>VLOOKUP($AC80,デモテーブル[#All],2,FALSE)</f>
        <v>ユナイテッド・エアラインズ・ホールディングス</v>
      </c>
      <c r="AE80" s="12" t="s">
        <v>17</v>
      </c>
      <c r="AF80" s="12">
        <f t="shared" si="13"/>
        <v>11</v>
      </c>
      <c r="AG80" s="12"/>
      <c r="AH80" s="132">
        <f t="shared" si="14"/>
        <v>44.38</v>
      </c>
      <c r="AI80" s="12"/>
      <c r="AJ80" s="132">
        <f t="shared" si="15"/>
        <v>44.4</v>
      </c>
      <c r="AK80" s="12"/>
      <c r="AL80" s="12"/>
      <c r="AM80" s="12"/>
      <c r="AN80" s="12"/>
      <c r="AO80" s="12"/>
      <c r="AP80" s="133">
        <f t="shared" si="16"/>
        <v>56209</v>
      </c>
      <c r="AQ80" s="12"/>
      <c r="AR80" s="134">
        <f t="shared" si="17"/>
        <v>4751</v>
      </c>
      <c r="AS80" s="135">
        <f t="shared" si="18"/>
        <v>9.2327723580395663E-2</v>
      </c>
      <c r="AT80" s="19"/>
      <c r="AU80" s="19"/>
      <c r="AV80" s="12" t="str">
        <f>VLOOKUP($AC80,デモテーブル[#All],3,FALSE)</f>
        <v>1株式・投信等</v>
      </c>
      <c r="AW80" s="12" t="str">
        <f>VLOOKUP($AC80,デモテーブル[#All],4,FALSE)</f>
        <v>1株式</v>
      </c>
      <c r="AX80" s="12" t="str">
        <f>VLOOKUP($AC80,デモテーブル[#All],5,FALSE)</f>
        <v>観光</v>
      </c>
      <c r="AY80" s="12" t="str">
        <f>VLOOKUP($AC80,デモテーブル[#All],6,FALSE)</f>
        <v>航空・米国</v>
      </c>
      <c r="AZ80" s="12" t="str">
        <f>VLOOKUP($AC80,デモテーブル[#All],7,FALSE)</f>
        <v>02 米ドル（円換算）</v>
      </c>
      <c r="BA80" s="222" t="str">
        <f>VLOOKUP($AC80,デモテーブル[#All],12,FALSE)</f>
        <v>リスク・有</v>
      </c>
    </row>
    <row r="81" spans="2:53" x14ac:dyDescent="0.4">
      <c r="B81" s="21">
        <v>44723</v>
      </c>
      <c r="C81" s="22">
        <v>80</v>
      </c>
      <c r="D81" s="23" t="s">
        <v>330</v>
      </c>
      <c r="E81" s="114" t="s">
        <v>363</v>
      </c>
      <c r="G81" s="115" t="e">
        <f t="shared" si="11"/>
        <v>#VALUE!</v>
      </c>
      <c r="H81" s="127"/>
      <c r="I81" s="127"/>
      <c r="J81" s="127"/>
      <c r="K81" s="128"/>
      <c r="L81" s="129"/>
      <c r="M81" s="130"/>
      <c r="N81" s="130"/>
      <c r="O81" s="130"/>
      <c r="Z81" s="137"/>
      <c r="AA81" s="137"/>
      <c r="AB81" s="12"/>
      <c r="AC81" s="136" t="e">
        <f t="shared" si="12"/>
        <v>#VALUE!</v>
      </c>
      <c r="AD81" s="12" t="e">
        <f>VLOOKUP($AC81,デモテーブル[#All],2,FALSE)</f>
        <v>#VALUE!</v>
      </c>
      <c r="AE81" s="12" t="s">
        <v>17</v>
      </c>
      <c r="AF81" s="12">
        <f t="shared" si="13"/>
        <v>0</v>
      </c>
      <c r="AG81" s="12"/>
      <c r="AH81" s="132">
        <f t="shared" si="14"/>
        <v>0</v>
      </c>
      <c r="AI81" s="12"/>
      <c r="AJ81" s="132">
        <f t="shared" si="15"/>
        <v>0</v>
      </c>
      <c r="AK81" s="12"/>
      <c r="AL81" s="12"/>
      <c r="AM81" s="12"/>
      <c r="AN81" s="12"/>
      <c r="AO81" s="12"/>
      <c r="AP81" s="133">
        <f t="shared" si="16"/>
        <v>0</v>
      </c>
      <c r="AQ81" s="12"/>
      <c r="AR81" s="134">
        <f t="shared" si="17"/>
        <v>0</v>
      </c>
      <c r="AS81" s="135" t="e">
        <f t="shared" si="18"/>
        <v>#DIV/0!</v>
      </c>
      <c r="AT81" s="19"/>
      <c r="AU81" s="19"/>
      <c r="AV81" s="12" t="e">
        <f>VLOOKUP($AC81,デモテーブル[#All],3,FALSE)</f>
        <v>#VALUE!</v>
      </c>
      <c r="AW81" s="12" t="e">
        <f>VLOOKUP($AC81,デモテーブル[#All],4,FALSE)</f>
        <v>#VALUE!</v>
      </c>
      <c r="AX81" s="12" t="e">
        <f>VLOOKUP($AC81,デモテーブル[#All],5,FALSE)</f>
        <v>#VALUE!</v>
      </c>
      <c r="AY81" s="12" t="e">
        <f>VLOOKUP($AC81,デモテーブル[#All],6,FALSE)</f>
        <v>#VALUE!</v>
      </c>
      <c r="AZ81" s="12" t="e">
        <f>VLOOKUP($AC81,デモテーブル[#All],7,FALSE)</f>
        <v>#VALUE!</v>
      </c>
      <c r="BA81" s="222" t="e">
        <f>VLOOKUP($AC81,デモテーブル[#All],12,FALSE)</f>
        <v>#VALUE!</v>
      </c>
    </row>
    <row r="82" spans="2:53" x14ac:dyDescent="0.4">
      <c r="B82" s="21">
        <v>44723</v>
      </c>
      <c r="C82" s="22">
        <v>81</v>
      </c>
      <c r="D82" s="23" t="s">
        <v>330</v>
      </c>
      <c r="E82" s="114" t="s">
        <v>363</v>
      </c>
      <c r="G82" s="115" t="e">
        <f t="shared" si="11"/>
        <v>#VALUE!</v>
      </c>
      <c r="H82" s="127"/>
      <c r="I82" s="127"/>
      <c r="J82" s="127"/>
      <c r="K82" s="128"/>
      <c r="L82" s="130"/>
      <c r="M82" s="130"/>
      <c r="N82" s="130"/>
      <c r="O82" s="129"/>
      <c r="Z82" s="137"/>
      <c r="AA82" s="137"/>
      <c r="AB82" s="12"/>
      <c r="AC82" s="136" t="e">
        <f t="shared" si="12"/>
        <v>#VALUE!</v>
      </c>
      <c r="AD82" s="12" t="e">
        <f>VLOOKUP($AC82,デモテーブル[#All],2,FALSE)</f>
        <v>#VALUE!</v>
      </c>
      <c r="AE82" s="12" t="s">
        <v>17</v>
      </c>
      <c r="AF82" s="12">
        <f t="shared" si="13"/>
        <v>0</v>
      </c>
      <c r="AG82" s="12"/>
      <c r="AH82" s="132">
        <f t="shared" si="14"/>
        <v>0</v>
      </c>
      <c r="AI82" s="12"/>
      <c r="AJ82" s="132">
        <f t="shared" si="15"/>
        <v>0</v>
      </c>
      <c r="AK82" s="12"/>
      <c r="AL82" s="12"/>
      <c r="AM82" s="12"/>
      <c r="AN82" s="12"/>
      <c r="AO82" s="12"/>
      <c r="AP82" s="133">
        <f t="shared" si="16"/>
        <v>0</v>
      </c>
      <c r="AQ82" s="12"/>
      <c r="AR82" s="134">
        <f t="shared" si="17"/>
        <v>0</v>
      </c>
      <c r="AS82" s="135" t="e">
        <f t="shared" si="18"/>
        <v>#DIV/0!</v>
      </c>
      <c r="AT82" s="19"/>
      <c r="AU82" s="19"/>
      <c r="AV82" s="12" t="e">
        <f>VLOOKUP($AC82,デモテーブル[#All],3,FALSE)</f>
        <v>#VALUE!</v>
      </c>
      <c r="AW82" s="12" t="e">
        <f>VLOOKUP($AC82,デモテーブル[#All],4,FALSE)</f>
        <v>#VALUE!</v>
      </c>
      <c r="AX82" s="12" t="e">
        <f>VLOOKUP($AC82,デモテーブル[#All],5,FALSE)</f>
        <v>#VALUE!</v>
      </c>
      <c r="AY82" s="12" t="e">
        <f>VLOOKUP($AC82,デモテーブル[#All],6,FALSE)</f>
        <v>#VALUE!</v>
      </c>
      <c r="AZ82" s="12" t="e">
        <f>VLOOKUP($AC82,デモテーブル[#All],7,FALSE)</f>
        <v>#VALUE!</v>
      </c>
      <c r="BA82" s="222" t="e">
        <f>VLOOKUP($AC82,デモテーブル[#All],12,FALSE)</f>
        <v>#VALUE!</v>
      </c>
    </row>
    <row r="83" spans="2:53" x14ac:dyDescent="0.4">
      <c r="B83" s="21">
        <v>44723</v>
      </c>
      <c r="C83" s="22">
        <v>82</v>
      </c>
      <c r="D83" s="23" t="s">
        <v>330</v>
      </c>
      <c r="E83" s="114" t="s">
        <v>363</v>
      </c>
      <c r="G83" s="115" t="e">
        <f t="shared" si="11"/>
        <v>#VALUE!</v>
      </c>
      <c r="H83" s="127"/>
      <c r="I83" s="127"/>
      <c r="J83" s="127"/>
      <c r="K83" s="128"/>
      <c r="L83" s="129"/>
      <c r="M83" s="130"/>
      <c r="N83" s="130"/>
      <c r="O83" s="130"/>
      <c r="Z83" s="137"/>
      <c r="AA83" s="137"/>
      <c r="AB83" s="12"/>
      <c r="AC83" s="136" t="e">
        <f t="shared" si="12"/>
        <v>#VALUE!</v>
      </c>
      <c r="AD83" s="12" t="e">
        <f>VLOOKUP($AC83,デモテーブル[#All],2,FALSE)</f>
        <v>#VALUE!</v>
      </c>
      <c r="AE83" s="12" t="s">
        <v>17</v>
      </c>
      <c r="AF83" s="12">
        <f t="shared" si="13"/>
        <v>0</v>
      </c>
      <c r="AG83" s="12"/>
      <c r="AH83" s="132">
        <f t="shared" si="14"/>
        <v>0</v>
      </c>
      <c r="AI83" s="12"/>
      <c r="AJ83" s="132">
        <f t="shared" si="15"/>
        <v>0</v>
      </c>
      <c r="AK83" s="12"/>
      <c r="AL83" s="12"/>
      <c r="AM83" s="12"/>
      <c r="AN83" s="12"/>
      <c r="AO83" s="12"/>
      <c r="AP83" s="133">
        <f t="shared" si="16"/>
        <v>0</v>
      </c>
      <c r="AQ83" s="12"/>
      <c r="AR83" s="134">
        <f t="shared" si="17"/>
        <v>0</v>
      </c>
      <c r="AS83" s="135" t="e">
        <f t="shared" si="18"/>
        <v>#DIV/0!</v>
      </c>
      <c r="AT83" s="19"/>
      <c r="AU83" s="19"/>
      <c r="AV83" s="12" t="e">
        <f>VLOOKUP($AC83,デモテーブル[#All],3,FALSE)</f>
        <v>#VALUE!</v>
      </c>
      <c r="AW83" s="12" t="e">
        <f>VLOOKUP($AC83,デモテーブル[#All],4,FALSE)</f>
        <v>#VALUE!</v>
      </c>
      <c r="AX83" s="12" t="e">
        <f>VLOOKUP($AC83,デモテーブル[#All],5,FALSE)</f>
        <v>#VALUE!</v>
      </c>
      <c r="AY83" s="12" t="e">
        <f>VLOOKUP($AC83,デモテーブル[#All],6,FALSE)</f>
        <v>#VALUE!</v>
      </c>
      <c r="AZ83" s="12" t="e">
        <f>VLOOKUP($AC83,デモテーブル[#All],7,FALSE)</f>
        <v>#VALUE!</v>
      </c>
      <c r="BA83" s="222" t="e">
        <f>VLOOKUP($AC83,デモテーブル[#All],12,FALSE)</f>
        <v>#VALUE!</v>
      </c>
    </row>
    <row r="84" spans="2:53" x14ac:dyDescent="0.4">
      <c r="B84" s="21">
        <v>44723</v>
      </c>
      <c r="C84" s="22">
        <v>83</v>
      </c>
      <c r="D84" s="23" t="s">
        <v>330</v>
      </c>
      <c r="E84" s="114" t="s">
        <v>363</v>
      </c>
      <c r="G84" s="115" t="e">
        <f t="shared" si="11"/>
        <v>#VALUE!</v>
      </c>
      <c r="H84" s="127"/>
      <c r="I84" s="127"/>
      <c r="J84" s="127"/>
      <c r="K84" s="128"/>
      <c r="L84" s="130"/>
      <c r="M84" s="130"/>
      <c r="N84" s="130"/>
      <c r="O84" s="129"/>
      <c r="Z84" s="137"/>
      <c r="AA84" s="137"/>
      <c r="AB84" s="12"/>
      <c r="AC84" s="136" t="e">
        <f t="shared" si="12"/>
        <v>#VALUE!</v>
      </c>
      <c r="AD84" s="12" t="e">
        <f>VLOOKUP($AC84,デモテーブル[#All],2,FALSE)</f>
        <v>#VALUE!</v>
      </c>
      <c r="AE84" s="12" t="s">
        <v>17</v>
      </c>
      <c r="AF84" s="12">
        <f t="shared" si="13"/>
        <v>0</v>
      </c>
      <c r="AG84" s="12"/>
      <c r="AH84" s="132">
        <f t="shared" si="14"/>
        <v>0</v>
      </c>
      <c r="AI84" s="12"/>
      <c r="AJ84" s="132">
        <f t="shared" si="15"/>
        <v>0</v>
      </c>
      <c r="AK84" s="12"/>
      <c r="AL84" s="12"/>
      <c r="AM84" s="12"/>
      <c r="AN84" s="12"/>
      <c r="AO84" s="12"/>
      <c r="AP84" s="133">
        <f t="shared" si="16"/>
        <v>0</v>
      </c>
      <c r="AQ84" s="12"/>
      <c r="AR84" s="134">
        <f t="shared" si="17"/>
        <v>0</v>
      </c>
      <c r="AS84" s="135" t="e">
        <f t="shared" si="18"/>
        <v>#DIV/0!</v>
      </c>
      <c r="AT84" s="19"/>
      <c r="AU84" s="19"/>
      <c r="AV84" s="12" t="e">
        <f>VLOOKUP($AC84,デモテーブル[#All],3,FALSE)</f>
        <v>#VALUE!</v>
      </c>
      <c r="AW84" s="12" t="e">
        <f>VLOOKUP($AC84,デモテーブル[#All],4,FALSE)</f>
        <v>#VALUE!</v>
      </c>
      <c r="AX84" s="12" t="e">
        <f>VLOOKUP($AC84,デモテーブル[#All],5,FALSE)</f>
        <v>#VALUE!</v>
      </c>
      <c r="AY84" s="12" t="e">
        <f>VLOOKUP($AC84,デモテーブル[#All],6,FALSE)</f>
        <v>#VALUE!</v>
      </c>
      <c r="AZ84" s="12" t="e">
        <f>VLOOKUP($AC84,デモテーブル[#All],7,FALSE)</f>
        <v>#VALUE!</v>
      </c>
      <c r="BA84" s="222" t="e">
        <f>VLOOKUP($AC84,デモテーブル[#All],12,FALSE)</f>
        <v>#VALUE!</v>
      </c>
    </row>
    <row r="85" spans="2:53" x14ac:dyDescent="0.4">
      <c r="B85" s="21">
        <v>44723</v>
      </c>
      <c r="C85" s="22">
        <v>84</v>
      </c>
      <c r="D85" s="23" t="s">
        <v>330</v>
      </c>
      <c r="E85" s="114" t="s">
        <v>363</v>
      </c>
      <c r="G85" s="115" t="e">
        <f t="shared" si="11"/>
        <v>#VALUE!</v>
      </c>
      <c r="H85" s="127"/>
      <c r="I85" s="127"/>
      <c r="J85" s="127"/>
      <c r="K85" s="128"/>
      <c r="L85" s="129"/>
      <c r="M85" s="130"/>
      <c r="N85" s="130"/>
      <c r="O85" s="130"/>
      <c r="Z85" s="137"/>
      <c r="AA85" s="137"/>
      <c r="AB85" s="12"/>
      <c r="AC85" s="136" t="e">
        <f t="shared" si="12"/>
        <v>#VALUE!</v>
      </c>
      <c r="AD85" s="12" t="e">
        <f>VLOOKUP($AC85,デモテーブル[#All],2,FALSE)</f>
        <v>#VALUE!</v>
      </c>
      <c r="AE85" s="12" t="s">
        <v>17</v>
      </c>
      <c r="AF85" s="12">
        <f t="shared" si="13"/>
        <v>0</v>
      </c>
      <c r="AG85" s="12"/>
      <c r="AH85" s="132">
        <f t="shared" si="14"/>
        <v>0</v>
      </c>
      <c r="AI85" s="12"/>
      <c r="AJ85" s="132">
        <f t="shared" si="15"/>
        <v>0</v>
      </c>
      <c r="AK85" s="12"/>
      <c r="AL85" s="12"/>
      <c r="AM85" s="12"/>
      <c r="AN85" s="12"/>
      <c r="AO85" s="12"/>
      <c r="AP85" s="133">
        <f t="shared" si="16"/>
        <v>0</v>
      </c>
      <c r="AQ85" s="12"/>
      <c r="AR85" s="134">
        <f t="shared" si="17"/>
        <v>0</v>
      </c>
      <c r="AS85" s="135" t="e">
        <f t="shared" si="18"/>
        <v>#DIV/0!</v>
      </c>
      <c r="AT85" s="19"/>
      <c r="AU85" s="19"/>
      <c r="AV85" s="12" t="e">
        <f>VLOOKUP($AC85,デモテーブル[#All],3,FALSE)</f>
        <v>#VALUE!</v>
      </c>
      <c r="AW85" s="12" t="e">
        <f>VLOOKUP($AC85,デモテーブル[#All],4,FALSE)</f>
        <v>#VALUE!</v>
      </c>
      <c r="AX85" s="12" t="e">
        <f>VLOOKUP($AC85,デモテーブル[#All],5,FALSE)</f>
        <v>#VALUE!</v>
      </c>
      <c r="AY85" s="12" t="e">
        <f>VLOOKUP($AC85,デモテーブル[#All],6,FALSE)</f>
        <v>#VALUE!</v>
      </c>
      <c r="AZ85" s="12" t="e">
        <f>VLOOKUP($AC85,デモテーブル[#All],7,FALSE)</f>
        <v>#VALUE!</v>
      </c>
      <c r="BA85" s="222" t="e">
        <f>VLOOKUP($AC85,デモテーブル[#All],12,FALSE)</f>
        <v>#VALUE!</v>
      </c>
    </row>
    <row r="86" spans="2:53" x14ac:dyDescent="0.4">
      <c r="B86" s="21">
        <v>44723</v>
      </c>
      <c r="C86" s="22">
        <v>85</v>
      </c>
      <c r="D86" s="23" t="s">
        <v>330</v>
      </c>
      <c r="E86" s="114" t="s">
        <v>363</v>
      </c>
      <c r="G86" s="115" t="e">
        <f t="shared" si="11"/>
        <v>#VALUE!</v>
      </c>
      <c r="H86" s="127"/>
      <c r="I86" s="127"/>
      <c r="J86" s="127"/>
      <c r="K86" s="128"/>
      <c r="L86" s="130"/>
      <c r="M86" s="130"/>
      <c r="N86" s="130"/>
      <c r="O86" s="129"/>
      <c r="Z86" s="137"/>
      <c r="AA86" s="137"/>
      <c r="AB86" s="12"/>
      <c r="AC86" s="136" t="e">
        <f t="shared" si="12"/>
        <v>#VALUE!</v>
      </c>
      <c r="AD86" s="12" t="e">
        <f>VLOOKUP($AC86,デモテーブル[#All],2,FALSE)</f>
        <v>#VALUE!</v>
      </c>
      <c r="AE86" s="12" t="s">
        <v>17</v>
      </c>
      <c r="AF86" s="12">
        <f t="shared" si="13"/>
        <v>0</v>
      </c>
      <c r="AG86" s="12"/>
      <c r="AH86" s="132">
        <f t="shared" si="14"/>
        <v>0</v>
      </c>
      <c r="AI86" s="12"/>
      <c r="AJ86" s="132">
        <f t="shared" si="15"/>
        <v>0</v>
      </c>
      <c r="AK86" s="12"/>
      <c r="AL86" s="12"/>
      <c r="AM86" s="12"/>
      <c r="AN86" s="12"/>
      <c r="AO86" s="12"/>
      <c r="AP86" s="133">
        <f t="shared" si="16"/>
        <v>0</v>
      </c>
      <c r="AQ86" s="12"/>
      <c r="AR86" s="134">
        <f t="shared" si="17"/>
        <v>0</v>
      </c>
      <c r="AS86" s="135" t="e">
        <f t="shared" si="18"/>
        <v>#DIV/0!</v>
      </c>
      <c r="AT86" s="19"/>
      <c r="AU86" s="19"/>
      <c r="AV86" s="12" t="e">
        <f>VLOOKUP($AC86,デモテーブル[#All],3,FALSE)</f>
        <v>#VALUE!</v>
      </c>
      <c r="AW86" s="12" t="e">
        <f>VLOOKUP($AC86,デモテーブル[#All],4,FALSE)</f>
        <v>#VALUE!</v>
      </c>
      <c r="AX86" s="12" t="e">
        <f>VLOOKUP($AC86,デモテーブル[#All],5,FALSE)</f>
        <v>#VALUE!</v>
      </c>
      <c r="AY86" s="12" t="e">
        <f>VLOOKUP($AC86,デモテーブル[#All],6,FALSE)</f>
        <v>#VALUE!</v>
      </c>
      <c r="AZ86" s="12" t="e">
        <f>VLOOKUP($AC86,デモテーブル[#All],7,FALSE)</f>
        <v>#VALUE!</v>
      </c>
      <c r="BA86" s="222" t="e">
        <f>VLOOKUP($AC86,デモテーブル[#All],12,FALSE)</f>
        <v>#VALUE!</v>
      </c>
    </row>
    <row r="87" spans="2:53" x14ac:dyDescent="0.4">
      <c r="B87" s="21">
        <v>44723</v>
      </c>
      <c r="C87" s="22">
        <v>86</v>
      </c>
      <c r="D87" s="23" t="s">
        <v>330</v>
      </c>
      <c r="E87" s="114" t="s">
        <v>363</v>
      </c>
      <c r="G87" s="115" t="e">
        <f t="shared" si="11"/>
        <v>#VALUE!</v>
      </c>
      <c r="H87" s="127"/>
      <c r="I87" s="127"/>
      <c r="J87" s="127"/>
      <c r="K87" s="128"/>
      <c r="L87" s="129"/>
      <c r="M87" s="130"/>
      <c r="N87" s="130"/>
      <c r="O87" s="130"/>
      <c r="Z87" s="137"/>
      <c r="AA87" s="137"/>
      <c r="AB87" s="12"/>
      <c r="AC87" s="136" t="e">
        <f t="shared" si="12"/>
        <v>#VALUE!</v>
      </c>
      <c r="AD87" s="12" t="e">
        <f>VLOOKUP($AC87,デモテーブル[#All],2,FALSE)</f>
        <v>#VALUE!</v>
      </c>
      <c r="AE87" s="12" t="s">
        <v>17</v>
      </c>
      <c r="AF87" s="12">
        <f t="shared" si="13"/>
        <v>0</v>
      </c>
      <c r="AG87" s="12"/>
      <c r="AH87" s="132">
        <f t="shared" si="14"/>
        <v>0</v>
      </c>
      <c r="AI87" s="12"/>
      <c r="AJ87" s="132">
        <f t="shared" si="15"/>
        <v>0</v>
      </c>
      <c r="AK87" s="12"/>
      <c r="AL87" s="12"/>
      <c r="AM87" s="12"/>
      <c r="AN87" s="12"/>
      <c r="AO87" s="12"/>
      <c r="AP87" s="133">
        <f t="shared" si="16"/>
        <v>0</v>
      </c>
      <c r="AQ87" s="12"/>
      <c r="AR87" s="134">
        <f t="shared" si="17"/>
        <v>0</v>
      </c>
      <c r="AS87" s="135" t="e">
        <f t="shared" si="18"/>
        <v>#DIV/0!</v>
      </c>
      <c r="AT87" s="19"/>
      <c r="AU87" s="19"/>
      <c r="AV87" s="12" t="e">
        <f>VLOOKUP($AC87,デモテーブル[#All],3,FALSE)</f>
        <v>#VALUE!</v>
      </c>
      <c r="AW87" s="12" t="e">
        <f>VLOOKUP($AC87,デモテーブル[#All],4,FALSE)</f>
        <v>#VALUE!</v>
      </c>
      <c r="AX87" s="12" t="e">
        <f>VLOOKUP($AC87,デモテーブル[#All],5,FALSE)</f>
        <v>#VALUE!</v>
      </c>
      <c r="AY87" s="12" t="e">
        <f>VLOOKUP($AC87,デモテーブル[#All],6,FALSE)</f>
        <v>#VALUE!</v>
      </c>
      <c r="AZ87" s="12" t="e">
        <f>VLOOKUP($AC87,デモテーブル[#All],7,FALSE)</f>
        <v>#VALUE!</v>
      </c>
      <c r="BA87" s="222" t="e">
        <f>VLOOKUP($AC87,デモテーブル[#All],12,FALSE)</f>
        <v>#VALUE!</v>
      </c>
    </row>
    <row r="88" spans="2:53" x14ac:dyDescent="0.4">
      <c r="B88" s="21">
        <v>44723</v>
      </c>
      <c r="C88" s="22">
        <v>87</v>
      </c>
      <c r="D88" s="23" t="s">
        <v>330</v>
      </c>
      <c r="E88" s="114" t="s">
        <v>363</v>
      </c>
      <c r="G88" s="115" t="e">
        <f t="shared" si="11"/>
        <v>#VALUE!</v>
      </c>
      <c r="H88" s="127"/>
      <c r="I88" s="127"/>
      <c r="J88" s="127"/>
      <c r="K88" s="128"/>
      <c r="L88" s="129"/>
      <c r="M88" s="130"/>
      <c r="N88" s="130"/>
      <c r="O88" s="130"/>
      <c r="Z88" s="137"/>
      <c r="AA88" s="137"/>
      <c r="AB88" s="12"/>
      <c r="AC88" s="136" t="e">
        <f t="shared" si="12"/>
        <v>#VALUE!</v>
      </c>
      <c r="AD88" s="12" t="e">
        <f>VLOOKUP($AC88,デモテーブル[#All],2,FALSE)</f>
        <v>#VALUE!</v>
      </c>
      <c r="AE88" s="12" t="s">
        <v>17</v>
      </c>
      <c r="AF88" s="12">
        <f t="shared" si="13"/>
        <v>0</v>
      </c>
      <c r="AG88" s="12"/>
      <c r="AH88" s="132">
        <f t="shared" si="14"/>
        <v>0</v>
      </c>
      <c r="AI88" s="12"/>
      <c r="AJ88" s="132">
        <f t="shared" si="15"/>
        <v>0</v>
      </c>
      <c r="AK88" s="12"/>
      <c r="AL88" s="12"/>
      <c r="AM88" s="12"/>
      <c r="AN88" s="12"/>
      <c r="AO88" s="12"/>
      <c r="AP88" s="133">
        <f t="shared" si="16"/>
        <v>0</v>
      </c>
      <c r="AQ88" s="12"/>
      <c r="AR88" s="134">
        <f t="shared" si="17"/>
        <v>0</v>
      </c>
      <c r="AS88" s="135" t="e">
        <f t="shared" si="18"/>
        <v>#DIV/0!</v>
      </c>
      <c r="AT88" s="19"/>
      <c r="AU88" s="19"/>
      <c r="AV88" s="12" t="e">
        <f>VLOOKUP($AC88,デモテーブル[#All],3,FALSE)</f>
        <v>#VALUE!</v>
      </c>
      <c r="AW88" s="12" t="e">
        <f>VLOOKUP($AC88,デモテーブル[#All],4,FALSE)</f>
        <v>#VALUE!</v>
      </c>
      <c r="AX88" s="12" t="e">
        <f>VLOOKUP($AC88,デモテーブル[#All],5,FALSE)</f>
        <v>#VALUE!</v>
      </c>
      <c r="AY88" s="12" t="e">
        <f>VLOOKUP($AC88,デモテーブル[#All],6,FALSE)</f>
        <v>#VALUE!</v>
      </c>
      <c r="AZ88" s="12" t="e">
        <f>VLOOKUP($AC88,デモテーブル[#All],7,FALSE)</f>
        <v>#VALUE!</v>
      </c>
      <c r="BA88" s="222" t="e">
        <f>VLOOKUP($AC88,デモテーブル[#All],12,FALSE)</f>
        <v>#VALUE!</v>
      </c>
    </row>
    <row r="89" spans="2:53" x14ac:dyDescent="0.4">
      <c r="B89" s="21">
        <v>44723</v>
      </c>
      <c r="C89" s="22">
        <v>88</v>
      </c>
      <c r="D89" s="23" t="s">
        <v>330</v>
      </c>
      <c r="E89" s="114" t="s">
        <v>363</v>
      </c>
      <c r="G89" s="115" t="e">
        <f t="shared" si="11"/>
        <v>#VALUE!</v>
      </c>
      <c r="H89" s="127"/>
      <c r="I89" s="127"/>
      <c r="J89" s="127"/>
      <c r="K89" s="128"/>
      <c r="L89" s="129"/>
      <c r="M89" s="130"/>
      <c r="N89" s="130"/>
      <c r="O89" s="130"/>
      <c r="Z89" s="137"/>
      <c r="AA89" s="137"/>
      <c r="AB89" s="12"/>
      <c r="AC89" s="136" t="e">
        <f t="shared" si="12"/>
        <v>#VALUE!</v>
      </c>
      <c r="AD89" s="12" t="e">
        <f>VLOOKUP($AC89,デモテーブル[#All],2,FALSE)</f>
        <v>#VALUE!</v>
      </c>
      <c r="AE89" s="12" t="s">
        <v>17</v>
      </c>
      <c r="AF89" s="12">
        <f t="shared" si="13"/>
        <v>0</v>
      </c>
      <c r="AG89" s="12"/>
      <c r="AH89" s="132">
        <f t="shared" si="14"/>
        <v>0</v>
      </c>
      <c r="AI89" s="12"/>
      <c r="AJ89" s="132">
        <f t="shared" si="15"/>
        <v>0</v>
      </c>
      <c r="AK89" s="12"/>
      <c r="AL89" s="12"/>
      <c r="AM89" s="12"/>
      <c r="AN89" s="12"/>
      <c r="AO89" s="12"/>
      <c r="AP89" s="133">
        <f t="shared" si="16"/>
        <v>0</v>
      </c>
      <c r="AQ89" s="12"/>
      <c r="AR89" s="134">
        <f t="shared" si="17"/>
        <v>0</v>
      </c>
      <c r="AS89" s="135" t="e">
        <f t="shared" si="18"/>
        <v>#DIV/0!</v>
      </c>
      <c r="AT89" s="19"/>
      <c r="AU89" s="19"/>
      <c r="AV89" s="12" t="e">
        <f>VLOOKUP($AC89,デモテーブル[#All],3,FALSE)</f>
        <v>#VALUE!</v>
      </c>
      <c r="AW89" s="12" t="e">
        <f>VLOOKUP($AC89,デモテーブル[#All],4,FALSE)</f>
        <v>#VALUE!</v>
      </c>
      <c r="AX89" s="12" t="e">
        <f>VLOOKUP($AC89,デモテーブル[#All],5,FALSE)</f>
        <v>#VALUE!</v>
      </c>
      <c r="AY89" s="12" t="e">
        <f>VLOOKUP($AC89,デモテーブル[#All],6,FALSE)</f>
        <v>#VALUE!</v>
      </c>
      <c r="AZ89" s="12" t="e">
        <f>VLOOKUP($AC89,デモテーブル[#All],7,FALSE)</f>
        <v>#VALUE!</v>
      </c>
      <c r="BA89" s="222" t="e">
        <f>VLOOKUP($AC89,デモテーブル[#All],12,FALSE)</f>
        <v>#VALUE!</v>
      </c>
    </row>
    <row r="90" spans="2:53" x14ac:dyDescent="0.4">
      <c r="B90" s="21">
        <v>44723</v>
      </c>
      <c r="C90" s="22">
        <v>89</v>
      </c>
      <c r="D90" s="23" t="s">
        <v>330</v>
      </c>
      <c r="E90" s="114" t="s">
        <v>363</v>
      </c>
      <c r="G90" s="115" t="e">
        <f t="shared" si="11"/>
        <v>#VALUE!</v>
      </c>
      <c r="H90" s="127"/>
      <c r="I90" s="127"/>
      <c r="J90" s="127"/>
      <c r="K90" s="128"/>
      <c r="L90" s="129"/>
      <c r="M90" s="130"/>
      <c r="N90" s="130"/>
      <c r="O90" s="130"/>
      <c r="Z90" s="137"/>
      <c r="AA90" s="137"/>
      <c r="AB90" s="12"/>
      <c r="AC90" s="136" t="e">
        <f t="shared" si="12"/>
        <v>#VALUE!</v>
      </c>
      <c r="AD90" s="12" t="e">
        <f>VLOOKUP($AC90,デモテーブル[#All],2,FALSE)</f>
        <v>#VALUE!</v>
      </c>
      <c r="AE90" s="12" t="s">
        <v>17</v>
      </c>
      <c r="AF90" s="12">
        <f t="shared" si="13"/>
        <v>0</v>
      </c>
      <c r="AG90" s="12"/>
      <c r="AH90" s="132">
        <f t="shared" si="14"/>
        <v>0</v>
      </c>
      <c r="AI90" s="12"/>
      <c r="AJ90" s="132">
        <f t="shared" si="15"/>
        <v>0</v>
      </c>
      <c r="AK90" s="12"/>
      <c r="AL90" s="12"/>
      <c r="AM90" s="12"/>
      <c r="AN90" s="12"/>
      <c r="AO90" s="12"/>
      <c r="AP90" s="133">
        <f t="shared" si="16"/>
        <v>0</v>
      </c>
      <c r="AQ90" s="12"/>
      <c r="AR90" s="134">
        <f t="shared" si="17"/>
        <v>0</v>
      </c>
      <c r="AS90" s="135" t="e">
        <f t="shared" si="18"/>
        <v>#DIV/0!</v>
      </c>
      <c r="AT90" s="19"/>
      <c r="AU90" s="19"/>
      <c r="AV90" s="12" t="e">
        <f>VLOOKUP($AC90,デモテーブル[#All],3,FALSE)</f>
        <v>#VALUE!</v>
      </c>
      <c r="AW90" s="12" t="e">
        <f>VLOOKUP($AC90,デモテーブル[#All],4,FALSE)</f>
        <v>#VALUE!</v>
      </c>
      <c r="AX90" s="12" t="e">
        <f>VLOOKUP($AC90,デモテーブル[#All],5,FALSE)</f>
        <v>#VALUE!</v>
      </c>
      <c r="AY90" s="12" t="e">
        <f>VLOOKUP($AC90,デモテーブル[#All],6,FALSE)</f>
        <v>#VALUE!</v>
      </c>
      <c r="AZ90" s="12" t="e">
        <f>VLOOKUP($AC90,デモテーブル[#All],7,FALSE)</f>
        <v>#VALUE!</v>
      </c>
      <c r="BA90" s="222" t="e">
        <f>VLOOKUP($AC90,デモテーブル[#All],12,FALSE)</f>
        <v>#VALUE!</v>
      </c>
    </row>
    <row r="91" spans="2:53" x14ac:dyDescent="0.4">
      <c r="B91" s="21">
        <v>44723</v>
      </c>
      <c r="C91" s="22">
        <v>90</v>
      </c>
      <c r="D91" s="23" t="s">
        <v>330</v>
      </c>
      <c r="E91" s="114" t="s">
        <v>363</v>
      </c>
      <c r="G91" s="115" t="e">
        <f t="shared" si="11"/>
        <v>#VALUE!</v>
      </c>
      <c r="H91" s="127"/>
      <c r="I91" s="127"/>
      <c r="J91" s="127"/>
      <c r="K91" s="128"/>
      <c r="L91" s="129"/>
      <c r="M91" s="130"/>
      <c r="N91" s="130"/>
      <c r="O91" s="130"/>
      <c r="Z91" s="137"/>
      <c r="AA91" s="137"/>
      <c r="AB91" s="12"/>
      <c r="AC91" s="136" t="e">
        <f t="shared" si="12"/>
        <v>#VALUE!</v>
      </c>
      <c r="AD91" s="12" t="e">
        <f>VLOOKUP($AC91,デモテーブル[#All],2,FALSE)</f>
        <v>#VALUE!</v>
      </c>
      <c r="AE91" s="12" t="s">
        <v>17</v>
      </c>
      <c r="AF91" s="12">
        <f t="shared" si="13"/>
        <v>0</v>
      </c>
      <c r="AG91" s="12"/>
      <c r="AH91" s="132">
        <f t="shared" si="14"/>
        <v>0</v>
      </c>
      <c r="AI91" s="12"/>
      <c r="AJ91" s="132">
        <f t="shared" si="15"/>
        <v>0</v>
      </c>
      <c r="AK91" s="12"/>
      <c r="AL91" s="12"/>
      <c r="AM91" s="12"/>
      <c r="AN91" s="12"/>
      <c r="AO91" s="12"/>
      <c r="AP91" s="133">
        <f t="shared" si="16"/>
        <v>0</v>
      </c>
      <c r="AQ91" s="12"/>
      <c r="AR91" s="134">
        <f t="shared" si="17"/>
        <v>0</v>
      </c>
      <c r="AS91" s="135" t="e">
        <f t="shared" si="18"/>
        <v>#DIV/0!</v>
      </c>
      <c r="AT91" s="19"/>
      <c r="AU91" s="19"/>
      <c r="AV91" s="12" t="e">
        <f>VLOOKUP($AC91,デモテーブル[#All],3,FALSE)</f>
        <v>#VALUE!</v>
      </c>
      <c r="AW91" s="12" t="e">
        <f>VLOOKUP($AC91,デモテーブル[#All],4,FALSE)</f>
        <v>#VALUE!</v>
      </c>
      <c r="AX91" s="12" t="e">
        <f>VLOOKUP($AC91,デモテーブル[#All],5,FALSE)</f>
        <v>#VALUE!</v>
      </c>
      <c r="AY91" s="12" t="e">
        <f>VLOOKUP($AC91,デモテーブル[#All],6,FALSE)</f>
        <v>#VALUE!</v>
      </c>
      <c r="AZ91" s="12" t="e">
        <f>VLOOKUP($AC91,デモテーブル[#All],7,FALSE)</f>
        <v>#VALUE!</v>
      </c>
      <c r="BA91" s="222" t="e">
        <f>VLOOKUP($AC91,デモテーブル[#All],12,FALSE)</f>
        <v>#VALUE!</v>
      </c>
    </row>
    <row r="92" spans="2:53" x14ac:dyDescent="0.4">
      <c r="B92" s="21">
        <v>44723</v>
      </c>
      <c r="C92" s="22">
        <v>91</v>
      </c>
      <c r="D92" s="23" t="s">
        <v>330</v>
      </c>
      <c r="E92" s="114" t="s">
        <v>363</v>
      </c>
      <c r="G92" s="115" t="e">
        <f t="shared" si="11"/>
        <v>#VALUE!</v>
      </c>
      <c r="H92" s="127"/>
      <c r="I92" s="127"/>
      <c r="J92" s="127"/>
      <c r="K92" s="128"/>
      <c r="L92" s="129"/>
      <c r="M92" s="130"/>
      <c r="N92" s="130"/>
      <c r="O92" s="130"/>
      <c r="Z92" s="137"/>
      <c r="AA92" s="137"/>
      <c r="AB92" s="12"/>
      <c r="AC92" s="136" t="e">
        <f t="shared" si="12"/>
        <v>#VALUE!</v>
      </c>
      <c r="AD92" s="12" t="e">
        <f>VLOOKUP($AC92,デモテーブル[#All],2,FALSE)</f>
        <v>#VALUE!</v>
      </c>
      <c r="AE92" s="12" t="s">
        <v>17</v>
      </c>
      <c r="AF92" s="12">
        <f t="shared" si="13"/>
        <v>0</v>
      </c>
      <c r="AG92" s="12"/>
      <c r="AH92" s="132">
        <f t="shared" si="14"/>
        <v>0</v>
      </c>
      <c r="AI92" s="12"/>
      <c r="AJ92" s="132">
        <f t="shared" si="15"/>
        <v>0</v>
      </c>
      <c r="AK92" s="12"/>
      <c r="AL92" s="12"/>
      <c r="AM92" s="12"/>
      <c r="AN92" s="12"/>
      <c r="AO92" s="12"/>
      <c r="AP92" s="133">
        <f t="shared" si="16"/>
        <v>0</v>
      </c>
      <c r="AQ92" s="12"/>
      <c r="AR92" s="134">
        <f t="shared" si="17"/>
        <v>0</v>
      </c>
      <c r="AS92" s="135" t="e">
        <f t="shared" si="18"/>
        <v>#DIV/0!</v>
      </c>
      <c r="AT92" s="19"/>
      <c r="AU92" s="19"/>
      <c r="AV92" s="12" t="e">
        <f>VLOOKUP($AC92,デモテーブル[#All],3,FALSE)</f>
        <v>#VALUE!</v>
      </c>
      <c r="AW92" s="12" t="e">
        <f>VLOOKUP($AC92,デモテーブル[#All],4,FALSE)</f>
        <v>#VALUE!</v>
      </c>
      <c r="AX92" s="12" t="e">
        <f>VLOOKUP($AC92,デモテーブル[#All],5,FALSE)</f>
        <v>#VALUE!</v>
      </c>
      <c r="AY92" s="12" t="e">
        <f>VLOOKUP($AC92,デモテーブル[#All],6,FALSE)</f>
        <v>#VALUE!</v>
      </c>
      <c r="AZ92" s="12" t="e">
        <f>VLOOKUP($AC92,デモテーブル[#All],7,FALSE)</f>
        <v>#VALUE!</v>
      </c>
      <c r="BA92" s="222" t="e">
        <f>VLOOKUP($AC92,デモテーブル[#All],12,FALSE)</f>
        <v>#VALUE!</v>
      </c>
    </row>
    <row r="93" spans="2:53" x14ac:dyDescent="0.4">
      <c r="B93" s="21">
        <v>44723</v>
      </c>
      <c r="C93" s="22">
        <v>92</v>
      </c>
      <c r="D93" s="23" t="s">
        <v>330</v>
      </c>
      <c r="E93" s="114" t="s">
        <v>363</v>
      </c>
      <c r="G93" s="115" t="e">
        <f t="shared" si="11"/>
        <v>#VALUE!</v>
      </c>
      <c r="H93" s="127"/>
      <c r="I93" s="127"/>
      <c r="J93" s="127"/>
      <c r="K93" s="128"/>
      <c r="L93" s="129"/>
      <c r="M93" s="130"/>
      <c r="N93" s="130"/>
      <c r="O93" s="130"/>
      <c r="Z93" s="137"/>
      <c r="AA93" s="137"/>
      <c r="AB93" s="12"/>
      <c r="AC93" s="136" t="e">
        <f t="shared" si="12"/>
        <v>#VALUE!</v>
      </c>
      <c r="AD93" s="12" t="e">
        <f>VLOOKUP($AC93,デモテーブル[#All],2,FALSE)</f>
        <v>#VALUE!</v>
      </c>
      <c r="AE93" s="12" t="s">
        <v>17</v>
      </c>
      <c r="AF93" s="12">
        <f t="shared" si="13"/>
        <v>0</v>
      </c>
      <c r="AG93" s="12"/>
      <c r="AH93" s="132">
        <f t="shared" si="14"/>
        <v>0</v>
      </c>
      <c r="AI93" s="12"/>
      <c r="AJ93" s="132">
        <f t="shared" si="15"/>
        <v>0</v>
      </c>
      <c r="AK93" s="12"/>
      <c r="AL93" s="12"/>
      <c r="AM93" s="12"/>
      <c r="AN93" s="12"/>
      <c r="AO93" s="12"/>
      <c r="AP93" s="133">
        <f t="shared" si="16"/>
        <v>0</v>
      </c>
      <c r="AQ93" s="12"/>
      <c r="AR93" s="134">
        <f t="shared" si="17"/>
        <v>0</v>
      </c>
      <c r="AS93" s="135" t="e">
        <f t="shared" si="18"/>
        <v>#DIV/0!</v>
      </c>
      <c r="AT93" s="19"/>
      <c r="AU93" s="19"/>
      <c r="AV93" s="12" t="e">
        <f>VLOOKUP($AC93,デモテーブル[#All],3,FALSE)</f>
        <v>#VALUE!</v>
      </c>
      <c r="AW93" s="12" t="e">
        <f>VLOOKUP($AC93,デモテーブル[#All],4,FALSE)</f>
        <v>#VALUE!</v>
      </c>
      <c r="AX93" s="12" t="e">
        <f>VLOOKUP($AC93,デモテーブル[#All],5,FALSE)</f>
        <v>#VALUE!</v>
      </c>
      <c r="AY93" s="12" t="e">
        <f>VLOOKUP($AC93,デモテーブル[#All],6,FALSE)</f>
        <v>#VALUE!</v>
      </c>
      <c r="AZ93" s="12" t="e">
        <f>VLOOKUP($AC93,デモテーブル[#All],7,FALSE)</f>
        <v>#VALUE!</v>
      </c>
      <c r="BA93" s="222" t="e">
        <f>VLOOKUP($AC93,デモテーブル[#All],12,FALSE)</f>
        <v>#VALUE!</v>
      </c>
    </row>
    <row r="94" spans="2:53" x14ac:dyDescent="0.4">
      <c r="B94" s="21">
        <v>44723</v>
      </c>
      <c r="C94" s="22">
        <v>93</v>
      </c>
      <c r="D94" s="23" t="s">
        <v>330</v>
      </c>
      <c r="E94" s="114" t="s">
        <v>363</v>
      </c>
      <c r="G94" s="115" t="e">
        <f t="shared" si="11"/>
        <v>#VALUE!</v>
      </c>
      <c r="H94" s="127"/>
      <c r="I94" s="127"/>
      <c r="J94" s="127"/>
      <c r="K94" s="128"/>
      <c r="L94" s="129"/>
      <c r="M94" s="130"/>
      <c r="N94" s="130"/>
      <c r="O94" s="130"/>
      <c r="Z94" s="137"/>
      <c r="AA94" s="137"/>
      <c r="AB94" s="12"/>
      <c r="AC94" s="136" t="e">
        <f t="shared" si="12"/>
        <v>#VALUE!</v>
      </c>
      <c r="AD94" s="12" t="e">
        <f>VLOOKUP($AC94,デモテーブル[#All],2,FALSE)</f>
        <v>#VALUE!</v>
      </c>
      <c r="AE94" s="12" t="s">
        <v>17</v>
      </c>
      <c r="AF94" s="12">
        <f t="shared" si="13"/>
        <v>0</v>
      </c>
      <c r="AG94" s="12"/>
      <c r="AH94" s="132">
        <f t="shared" si="14"/>
        <v>0</v>
      </c>
      <c r="AI94" s="12"/>
      <c r="AJ94" s="132">
        <f t="shared" si="15"/>
        <v>0</v>
      </c>
      <c r="AK94" s="12"/>
      <c r="AL94" s="12"/>
      <c r="AM94" s="12"/>
      <c r="AN94" s="12"/>
      <c r="AO94" s="12"/>
      <c r="AP94" s="133">
        <f t="shared" si="16"/>
        <v>0</v>
      </c>
      <c r="AQ94" s="12"/>
      <c r="AR94" s="134">
        <f t="shared" si="17"/>
        <v>0</v>
      </c>
      <c r="AS94" s="135" t="e">
        <f t="shared" si="18"/>
        <v>#DIV/0!</v>
      </c>
      <c r="AT94" s="19"/>
      <c r="AU94" s="19"/>
      <c r="AV94" s="12" t="e">
        <f>VLOOKUP($AC94,デモテーブル[#All],3,FALSE)</f>
        <v>#VALUE!</v>
      </c>
      <c r="AW94" s="12" t="e">
        <f>VLOOKUP($AC94,デモテーブル[#All],4,FALSE)</f>
        <v>#VALUE!</v>
      </c>
      <c r="AX94" s="12" t="e">
        <f>VLOOKUP($AC94,デモテーブル[#All],5,FALSE)</f>
        <v>#VALUE!</v>
      </c>
      <c r="AY94" s="12" t="e">
        <f>VLOOKUP($AC94,デモテーブル[#All],6,FALSE)</f>
        <v>#VALUE!</v>
      </c>
      <c r="AZ94" s="12" t="e">
        <f>VLOOKUP($AC94,デモテーブル[#All],7,FALSE)</f>
        <v>#VALUE!</v>
      </c>
      <c r="BA94" s="222" t="e">
        <f>VLOOKUP($AC94,デモテーブル[#All],12,FALSE)</f>
        <v>#VALUE!</v>
      </c>
    </row>
    <row r="95" spans="2:53" x14ac:dyDescent="0.4">
      <c r="B95" s="21">
        <v>44723</v>
      </c>
      <c r="C95" s="22">
        <v>94</v>
      </c>
      <c r="D95" s="23" t="s">
        <v>330</v>
      </c>
      <c r="E95" s="114" t="s">
        <v>363</v>
      </c>
      <c r="G95" s="115" t="e">
        <f t="shared" si="11"/>
        <v>#VALUE!</v>
      </c>
      <c r="H95" s="127"/>
      <c r="I95" s="127"/>
      <c r="J95" s="127"/>
      <c r="K95" s="128"/>
      <c r="L95" s="129"/>
      <c r="M95" s="130"/>
      <c r="N95" s="130"/>
      <c r="O95" s="130"/>
      <c r="Z95" s="137"/>
      <c r="AA95" s="137"/>
      <c r="AB95" s="12"/>
      <c r="AC95" s="136" t="e">
        <f t="shared" si="12"/>
        <v>#VALUE!</v>
      </c>
      <c r="AD95" s="12" t="e">
        <f>VLOOKUP($AC95,デモテーブル[#All],2,FALSE)</f>
        <v>#VALUE!</v>
      </c>
      <c r="AE95" s="12" t="s">
        <v>17</v>
      </c>
      <c r="AF95" s="12">
        <f t="shared" si="13"/>
        <v>0</v>
      </c>
      <c r="AG95" s="12"/>
      <c r="AH95" s="132">
        <f t="shared" si="14"/>
        <v>0</v>
      </c>
      <c r="AI95" s="12"/>
      <c r="AJ95" s="132">
        <f t="shared" si="15"/>
        <v>0</v>
      </c>
      <c r="AK95" s="12"/>
      <c r="AL95" s="12"/>
      <c r="AM95" s="12"/>
      <c r="AN95" s="12"/>
      <c r="AO95" s="12"/>
      <c r="AP95" s="133">
        <f t="shared" si="16"/>
        <v>0</v>
      </c>
      <c r="AQ95" s="12"/>
      <c r="AR95" s="134">
        <f t="shared" si="17"/>
        <v>0</v>
      </c>
      <c r="AS95" s="135" t="e">
        <f t="shared" si="18"/>
        <v>#DIV/0!</v>
      </c>
      <c r="AT95" s="19"/>
      <c r="AU95" s="19"/>
      <c r="AV95" s="12" t="e">
        <f>VLOOKUP($AC95,デモテーブル[#All],3,FALSE)</f>
        <v>#VALUE!</v>
      </c>
      <c r="AW95" s="12" t="e">
        <f>VLOOKUP($AC95,デモテーブル[#All],4,FALSE)</f>
        <v>#VALUE!</v>
      </c>
      <c r="AX95" s="12" t="e">
        <f>VLOOKUP($AC95,デモテーブル[#All],5,FALSE)</f>
        <v>#VALUE!</v>
      </c>
      <c r="AY95" s="12" t="e">
        <f>VLOOKUP($AC95,デモテーブル[#All],6,FALSE)</f>
        <v>#VALUE!</v>
      </c>
      <c r="AZ95" s="12" t="e">
        <f>VLOOKUP($AC95,デモテーブル[#All],7,FALSE)</f>
        <v>#VALUE!</v>
      </c>
      <c r="BA95" s="222" t="e">
        <f>VLOOKUP($AC95,デモテーブル[#All],12,FALSE)</f>
        <v>#VALUE!</v>
      </c>
    </row>
    <row r="96" spans="2:53" x14ac:dyDescent="0.4">
      <c r="B96" s="21">
        <v>44723</v>
      </c>
      <c r="C96" s="22">
        <v>95</v>
      </c>
      <c r="D96" s="23" t="s">
        <v>330</v>
      </c>
      <c r="E96" s="114" t="s">
        <v>363</v>
      </c>
      <c r="G96" s="115" t="e">
        <f t="shared" si="11"/>
        <v>#VALUE!</v>
      </c>
      <c r="H96" s="127"/>
      <c r="I96" s="127"/>
      <c r="J96" s="127"/>
      <c r="K96" s="128"/>
      <c r="L96" s="129"/>
      <c r="M96" s="130"/>
      <c r="N96" s="130"/>
      <c r="O96" s="130"/>
      <c r="Z96" s="137"/>
      <c r="AA96" s="137"/>
      <c r="AB96" s="12"/>
      <c r="AC96" s="136" t="e">
        <f t="shared" si="12"/>
        <v>#VALUE!</v>
      </c>
      <c r="AD96" s="12" t="e">
        <f>VLOOKUP($AC96,デモテーブル[#All],2,FALSE)</f>
        <v>#VALUE!</v>
      </c>
      <c r="AE96" s="12" t="s">
        <v>17</v>
      </c>
      <c r="AF96" s="12">
        <f t="shared" si="13"/>
        <v>0</v>
      </c>
      <c r="AG96" s="12"/>
      <c r="AH96" s="132">
        <f t="shared" si="14"/>
        <v>0</v>
      </c>
      <c r="AI96" s="12"/>
      <c r="AJ96" s="132">
        <f t="shared" si="15"/>
        <v>0</v>
      </c>
      <c r="AK96" s="12"/>
      <c r="AL96" s="12"/>
      <c r="AM96" s="12"/>
      <c r="AN96" s="12"/>
      <c r="AO96" s="12"/>
      <c r="AP96" s="133">
        <f t="shared" si="16"/>
        <v>0</v>
      </c>
      <c r="AQ96" s="12"/>
      <c r="AR96" s="134">
        <f t="shared" si="17"/>
        <v>0</v>
      </c>
      <c r="AS96" s="135" t="e">
        <f t="shared" si="18"/>
        <v>#DIV/0!</v>
      </c>
      <c r="AT96" s="19"/>
      <c r="AU96" s="19"/>
      <c r="AV96" s="12" t="e">
        <f>VLOOKUP($AC96,デモテーブル[#All],3,FALSE)</f>
        <v>#VALUE!</v>
      </c>
      <c r="AW96" s="12" t="e">
        <f>VLOOKUP($AC96,デモテーブル[#All],4,FALSE)</f>
        <v>#VALUE!</v>
      </c>
      <c r="AX96" s="12" t="e">
        <f>VLOOKUP($AC96,デモテーブル[#All],5,FALSE)</f>
        <v>#VALUE!</v>
      </c>
      <c r="AY96" s="12" t="e">
        <f>VLOOKUP($AC96,デモテーブル[#All],6,FALSE)</f>
        <v>#VALUE!</v>
      </c>
      <c r="AZ96" s="12" t="e">
        <f>VLOOKUP($AC96,デモテーブル[#All],7,FALSE)</f>
        <v>#VALUE!</v>
      </c>
      <c r="BA96" s="222" t="e">
        <f>VLOOKUP($AC96,デモテーブル[#All],12,FALSE)</f>
        <v>#VALUE!</v>
      </c>
    </row>
    <row r="97" spans="2:53" x14ac:dyDescent="0.4">
      <c r="B97" s="21">
        <v>44723</v>
      </c>
      <c r="C97" s="22">
        <v>96</v>
      </c>
      <c r="D97" s="23" t="s">
        <v>330</v>
      </c>
      <c r="E97" s="114" t="s">
        <v>363</v>
      </c>
      <c r="G97" s="115" t="e">
        <f t="shared" si="11"/>
        <v>#VALUE!</v>
      </c>
      <c r="H97" s="127"/>
      <c r="I97" s="127"/>
      <c r="J97" s="127"/>
      <c r="K97" s="128"/>
      <c r="L97" s="129"/>
      <c r="M97" s="130"/>
      <c r="N97" s="130"/>
      <c r="O97" s="130"/>
      <c r="Z97" s="137"/>
      <c r="AA97" s="137"/>
      <c r="AB97" s="12"/>
      <c r="AC97" s="136" t="e">
        <f t="shared" si="12"/>
        <v>#VALUE!</v>
      </c>
      <c r="AD97" s="12" t="e">
        <f>VLOOKUP($AC97,デモテーブル[#All],2,FALSE)</f>
        <v>#VALUE!</v>
      </c>
      <c r="AE97" s="12" t="s">
        <v>17</v>
      </c>
      <c r="AF97" s="12">
        <f t="shared" si="13"/>
        <v>0</v>
      </c>
      <c r="AG97" s="12"/>
      <c r="AH97" s="132">
        <f t="shared" si="14"/>
        <v>0</v>
      </c>
      <c r="AI97" s="12"/>
      <c r="AJ97" s="132">
        <f t="shared" si="15"/>
        <v>0</v>
      </c>
      <c r="AK97" s="12"/>
      <c r="AL97" s="12"/>
      <c r="AM97" s="12"/>
      <c r="AN97" s="12"/>
      <c r="AO97" s="12"/>
      <c r="AP97" s="133">
        <f t="shared" si="16"/>
        <v>0</v>
      </c>
      <c r="AQ97" s="12"/>
      <c r="AR97" s="134">
        <f t="shared" si="17"/>
        <v>0</v>
      </c>
      <c r="AS97" s="135" t="e">
        <f t="shared" si="18"/>
        <v>#DIV/0!</v>
      </c>
      <c r="AT97" s="19"/>
      <c r="AU97" s="19"/>
      <c r="AV97" s="12" t="e">
        <f>VLOOKUP($AC97,デモテーブル[#All],3,FALSE)</f>
        <v>#VALUE!</v>
      </c>
      <c r="AW97" s="12" t="e">
        <f>VLOOKUP($AC97,デモテーブル[#All],4,FALSE)</f>
        <v>#VALUE!</v>
      </c>
      <c r="AX97" s="12" t="e">
        <f>VLOOKUP($AC97,デモテーブル[#All],5,FALSE)</f>
        <v>#VALUE!</v>
      </c>
      <c r="AY97" s="12" t="e">
        <f>VLOOKUP($AC97,デモテーブル[#All],6,FALSE)</f>
        <v>#VALUE!</v>
      </c>
      <c r="AZ97" s="12" t="e">
        <f>VLOOKUP($AC97,デモテーブル[#All],7,FALSE)</f>
        <v>#VALUE!</v>
      </c>
      <c r="BA97" s="222" t="e">
        <f>VLOOKUP($AC97,デモテーブル[#All],12,FALSE)</f>
        <v>#VALUE!</v>
      </c>
    </row>
    <row r="98" spans="2:53" x14ac:dyDescent="0.4">
      <c r="B98" s="21">
        <v>44723</v>
      </c>
      <c r="C98" s="22">
        <v>97</v>
      </c>
      <c r="D98" s="23" t="s">
        <v>330</v>
      </c>
      <c r="E98" s="114" t="s">
        <v>363</v>
      </c>
      <c r="G98" s="115" t="e">
        <f t="shared" si="11"/>
        <v>#VALUE!</v>
      </c>
      <c r="H98" s="127"/>
      <c r="I98" s="127"/>
      <c r="J98" s="127"/>
      <c r="K98" s="128"/>
      <c r="L98" s="129"/>
      <c r="M98" s="130"/>
      <c r="N98" s="130"/>
      <c r="O98" s="130"/>
      <c r="Z98" s="137"/>
      <c r="AA98" s="137"/>
      <c r="AB98" s="12"/>
      <c r="AC98" s="136" t="e">
        <f t="shared" si="12"/>
        <v>#VALUE!</v>
      </c>
      <c r="AD98" s="12" t="e">
        <f>VLOOKUP($AC98,デモテーブル[#All],2,FALSE)</f>
        <v>#VALUE!</v>
      </c>
      <c r="AE98" s="12" t="s">
        <v>17</v>
      </c>
      <c r="AF98" s="12">
        <f t="shared" si="13"/>
        <v>0</v>
      </c>
      <c r="AG98" s="12"/>
      <c r="AH98" s="132">
        <f t="shared" si="14"/>
        <v>0</v>
      </c>
      <c r="AI98" s="12"/>
      <c r="AJ98" s="132">
        <f t="shared" si="15"/>
        <v>0</v>
      </c>
      <c r="AK98" s="12"/>
      <c r="AL98" s="12"/>
      <c r="AM98" s="12"/>
      <c r="AN98" s="12"/>
      <c r="AO98" s="12"/>
      <c r="AP98" s="133">
        <f t="shared" si="16"/>
        <v>0</v>
      </c>
      <c r="AQ98" s="12"/>
      <c r="AR98" s="134">
        <f t="shared" si="17"/>
        <v>0</v>
      </c>
      <c r="AS98" s="135" t="e">
        <f t="shared" si="18"/>
        <v>#DIV/0!</v>
      </c>
      <c r="AT98" s="19"/>
      <c r="AU98" s="19"/>
      <c r="AV98" s="12" t="e">
        <f>VLOOKUP($AC98,デモテーブル[#All],3,FALSE)</f>
        <v>#VALUE!</v>
      </c>
      <c r="AW98" s="12" t="e">
        <f>VLOOKUP($AC98,デモテーブル[#All],4,FALSE)</f>
        <v>#VALUE!</v>
      </c>
      <c r="AX98" s="12" t="e">
        <f>VLOOKUP($AC98,デモテーブル[#All],5,FALSE)</f>
        <v>#VALUE!</v>
      </c>
      <c r="AY98" s="12" t="e">
        <f>VLOOKUP($AC98,デモテーブル[#All],6,FALSE)</f>
        <v>#VALUE!</v>
      </c>
      <c r="AZ98" s="12" t="e">
        <f>VLOOKUP($AC98,デモテーブル[#All],7,FALSE)</f>
        <v>#VALUE!</v>
      </c>
      <c r="BA98" s="222" t="e">
        <f>VLOOKUP($AC98,デモテーブル[#All],12,FALSE)</f>
        <v>#VALUE!</v>
      </c>
    </row>
    <row r="99" spans="2:53" x14ac:dyDescent="0.4">
      <c r="B99" s="21">
        <v>44723</v>
      </c>
      <c r="C99" s="22">
        <v>98</v>
      </c>
      <c r="D99" s="23" t="s">
        <v>330</v>
      </c>
      <c r="E99" s="114" t="s">
        <v>363</v>
      </c>
      <c r="G99" s="115" t="e">
        <f t="shared" si="11"/>
        <v>#VALUE!</v>
      </c>
      <c r="H99" s="127"/>
      <c r="I99" s="127"/>
      <c r="J99" s="127"/>
      <c r="K99" s="128"/>
      <c r="L99" s="129"/>
      <c r="M99" s="130"/>
      <c r="N99" s="130"/>
      <c r="O99" s="130"/>
      <c r="Z99" s="137"/>
      <c r="AA99" s="137"/>
      <c r="AB99" s="12"/>
      <c r="AC99" s="136" t="e">
        <f t="shared" si="12"/>
        <v>#VALUE!</v>
      </c>
      <c r="AD99" s="12" t="e">
        <f>VLOOKUP($AC99,デモテーブル[#All],2,FALSE)</f>
        <v>#VALUE!</v>
      </c>
      <c r="AE99" s="12" t="s">
        <v>17</v>
      </c>
      <c r="AF99" s="12">
        <f t="shared" si="13"/>
        <v>0</v>
      </c>
      <c r="AG99" s="12"/>
      <c r="AH99" s="132">
        <f t="shared" si="14"/>
        <v>0</v>
      </c>
      <c r="AI99" s="12"/>
      <c r="AJ99" s="132">
        <f t="shared" si="15"/>
        <v>0</v>
      </c>
      <c r="AK99" s="12"/>
      <c r="AL99" s="12"/>
      <c r="AM99" s="12"/>
      <c r="AN99" s="12"/>
      <c r="AO99" s="12"/>
      <c r="AP99" s="133">
        <f t="shared" si="16"/>
        <v>0</v>
      </c>
      <c r="AQ99" s="12"/>
      <c r="AR99" s="134">
        <f t="shared" si="17"/>
        <v>0</v>
      </c>
      <c r="AS99" s="135" t="e">
        <f t="shared" si="18"/>
        <v>#DIV/0!</v>
      </c>
      <c r="AT99" s="19"/>
      <c r="AU99" s="19"/>
      <c r="AV99" s="12" t="e">
        <f>VLOOKUP($AC99,デモテーブル[#All],3,FALSE)</f>
        <v>#VALUE!</v>
      </c>
      <c r="AW99" s="12" t="e">
        <f>VLOOKUP($AC99,デモテーブル[#All],4,FALSE)</f>
        <v>#VALUE!</v>
      </c>
      <c r="AX99" s="12" t="e">
        <f>VLOOKUP($AC99,デモテーブル[#All],5,FALSE)</f>
        <v>#VALUE!</v>
      </c>
      <c r="AY99" s="12" t="e">
        <f>VLOOKUP($AC99,デモテーブル[#All],6,FALSE)</f>
        <v>#VALUE!</v>
      </c>
      <c r="AZ99" s="12" t="e">
        <f>VLOOKUP($AC99,デモテーブル[#All],7,FALSE)</f>
        <v>#VALUE!</v>
      </c>
      <c r="BA99" s="222" t="e">
        <f>VLOOKUP($AC99,デモテーブル[#All],12,FALSE)</f>
        <v>#VALUE!</v>
      </c>
    </row>
    <row r="100" spans="2:53" x14ac:dyDescent="0.4">
      <c r="B100" s="21">
        <v>44723</v>
      </c>
      <c r="C100" s="22">
        <v>99</v>
      </c>
      <c r="D100" s="23" t="s">
        <v>330</v>
      </c>
      <c r="E100" s="114" t="s">
        <v>363</v>
      </c>
      <c r="G100" s="115" t="e">
        <f t="shared" si="11"/>
        <v>#VALUE!</v>
      </c>
      <c r="H100" s="127"/>
      <c r="I100" s="127"/>
      <c r="J100" s="127"/>
      <c r="K100" s="128"/>
      <c r="L100" s="129"/>
      <c r="M100" s="130"/>
      <c r="N100" s="130"/>
      <c r="O100" s="130"/>
      <c r="Z100" s="137"/>
      <c r="AA100" s="137"/>
      <c r="AB100" s="12"/>
      <c r="AC100" s="136" t="e">
        <f t="shared" si="12"/>
        <v>#VALUE!</v>
      </c>
      <c r="AD100" s="12" t="e">
        <f>VLOOKUP($AC100,デモテーブル[#All],2,FALSE)</f>
        <v>#VALUE!</v>
      </c>
      <c r="AE100" s="12" t="s">
        <v>17</v>
      </c>
      <c r="AF100" s="12">
        <f t="shared" si="13"/>
        <v>0</v>
      </c>
      <c r="AG100" s="12"/>
      <c r="AH100" s="132">
        <f t="shared" si="14"/>
        <v>0</v>
      </c>
      <c r="AI100" s="12"/>
      <c r="AJ100" s="132">
        <f t="shared" si="15"/>
        <v>0</v>
      </c>
      <c r="AK100" s="12"/>
      <c r="AL100" s="12"/>
      <c r="AM100" s="12"/>
      <c r="AN100" s="12"/>
      <c r="AO100" s="12"/>
      <c r="AP100" s="133">
        <f t="shared" si="16"/>
        <v>0</v>
      </c>
      <c r="AQ100" s="12"/>
      <c r="AR100" s="134">
        <f t="shared" si="17"/>
        <v>0</v>
      </c>
      <c r="AS100" s="135" t="e">
        <f t="shared" si="18"/>
        <v>#DIV/0!</v>
      </c>
      <c r="AT100" s="19"/>
      <c r="AU100" s="19"/>
      <c r="AV100" s="12" t="e">
        <f>VLOOKUP($AC100,デモテーブル[#All],3,FALSE)</f>
        <v>#VALUE!</v>
      </c>
      <c r="AW100" s="12" t="e">
        <f>VLOOKUP($AC100,デモテーブル[#All],4,FALSE)</f>
        <v>#VALUE!</v>
      </c>
      <c r="AX100" s="12" t="e">
        <f>VLOOKUP($AC100,デモテーブル[#All],5,FALSE)</f>
        <v>#VALUE!</v>
      </c>
      <c r="AY100" s="12" t="e">
        <f>VLOOKUP($AC100,デモテーブル[#All],6,FALSE)</f>
        <v>#VALUE!</v>
      </c>
      <c r="AZ100" s="12" t="e">
        <f>VLOOKUP($AC100,デモテーブル[#All],7,FALSE)</f>
        <v>#VALUE!</v>
      </c>
      <c r="BA100" s="222" t="e">
        <f>VLOOKUP($AC100,デモテーブル[#All],12,FALSE)</f>
        <v>#VALUE!</v>
      </c>
    </row>
    <row r="101" spans="2:53" x14ac:dyDescent="0.4">
      <c r="B101" s="21">
        <v>44723</v>
      </c>
      <c r="C101" s="22">
        <v>100</v>
      </c>
      <c r="D101" s="23" t="s">
        <v>330</v>
      </c>
      <c r="E101" s="114" t="s">
        <v>363</v>
      </c>
      <c r="G101" s="115" t="e">
        <f t="shared" si="11"/>
        <v>#VALUE!</v>
      </c>
      <c r="H101" s="127"/>
      <c r="I101" s="127"/>
      <c r="J101" s="127"/>
      <c r="K101" s="128"/>
      <c r="L101" s="129"/>
      <c r="M101" s="130"/>
      <c r="N101" s="130"/>
      <c r="O101" s="130"/>
      <c r="Z101" s="137"/>
      <c r="AA101" s="137"/>
      <c r="AB101" s="12"/>
      <c r="AC101" s="136" t="e">
        <f t="shared" si="12"/>
        <v>#VALUE!</v>
      </c>
      <c r="AD101" s="12" t="e">
        <f>VLOOKUP($AC101,デモテーブル[#All],2,FALSE)</f>
        <v>#VALUE!</v>
      </c>
      <c r="AE101" s="12" t="s">
        <v>17</v>
      </c>
      <c r="AF101" s="12">
        <f t="shared" si="13"/>
        <v>0</v>
      </c>
      <c r="AG101" s="12"/>
      <c r="AH101" s="132">
        <f t="shared" si="14"/>
        <v>0</v>
      </c>
      <c r="AI101" s="12"/>
      <c r="AJ101" s="132">
        <f t="shared" si="15"/>
        <v>0</v>
      </c>
      <c r="AK101" s="12"/>
      <c r="AL101" s="12"/>
      <c r="AM101" s="12"/>
      <c r="AN101" s="12"/>
      <c r="AO101" s="12"/>
      <c r="AP101" s="133">
        <f t="shared" si="16"/>
        <v>0</v>
      </c>
      <c r="AQ101" s="12"/>
      <c r="AR101" s="134">
        <f t="shared" si="17"/>
        <v>0</v>
      </c>
      <c r="AS101" s="135" t="e">
        <f t="shared" si="18"/>
        <v>#DIV/0!</v>
      </c>
      <c r="AT101" s="19"/>
      <c r="AU101" s="19"/>
      <c r="AV101" s="12" t="e">
        <f>VLOOKUP($AC101,デモテーブル[#All],3,FALSE)</f>
        <v>#VALUE!</v>
      </c>
      <c r="AW101" s="12" t="e">
        <f>VLOOKUP($AC101,デモテーブル[#All],4,FALSE)</f>
        <v>#VALUE!</v>
      </c>
      <c r="AX101" s="12" t="e">
        <f>VLOOKUP($AC101,デモテーブル[#All],5,FALSE)</f>
        <v>#VALUE!</v>
      </c>
      <c r="AY101" s="12" t="e">
        <f>VLOOKUP($AC101,デモテーブル[#All],6,FALSE)</f>
        <v>#VALUE!</v>
      </c>
      <c r="AZ101" s="12" t="e">
        <f>VLOOKUP($AC101,デモテーブル[#All],7,FALSE)</f>
        <v>#VALUE!</v>
      </c>
      <c r="BA101" s="222" t="e">
        <f>VLOOKUP($AC101,デモテーブル[#All],12,FALSE)</f>
        <v>#VALUE!</v>
      </c>
    </row>
    <row r="102" spans="2:53" x14ac:dyDescent="0.4">
      <c r="B102" s="21">
        <v>44723</v>
      </c>
      <c r="C102" s="22">
        <v>101</v>
      </c>
      <c r="D102" s="23" t="s">
        <v>330</v>
      </c>
      <c r="E102" s="114" t="s">
        <v>363</v>
      </c>
      <c r="G102" s="115" t="e">
        <f t="shared" si="11"/>
        <v>#VALUE!</v>
      </c>
      <c r="H102" s="127"/>
      <c r="I102" s="127"/>
      <c r="J102" s="127"/>
      <c r="K102" s="128"/>
      <c r="L102" s="129"/>
      <c r="M102" s="130"/>
      <c r="N102" s="130"/>
      <c r="O102" s="130"/>
      <c r="Z102" s="137"/>
      <c r="AA102" s="137"/>
      <c r="AB102" s="12"/>
      <c r="AC102" s="136" t="e">
        <f t="shared" si="12"/>
        <v>#VALUE!</v>
      </c>
      <c r="AD102" s="12" t="e">
        <f>VLOOKUP($AC102,デモテーブル[#All],2,FALSE)</f>
        <v>#VALUE!</v>
      </c>
      <c r="AE102" s="12" t="s">
        <v>17</v>
      </c>
      <c r="AF102" s="12">
        <f t="shared" si="13"/>
        <v>0</v>
      </c>
      <c r="AG102" s="12"/>
      <c r="AH102" s="132">
        <f t="shared" si="14"/>
        <v>0</v>
      </c>
      <c r="AI102" s="12"/>
      <c r="AJ102" s="132">
        <f t="shared" si="15"/>
        <v>0</v>
      </c>
      <c r="AK102" s="12"/>
      <c r="AL102" s="12"/>
      <c r="AM102" s="12"/>
      <c r="AN102" s="12"/>
      <c r="AO102" s="12"/>
      <c r="AP102" s="133">
        <f t="shared" si="16"/>
        <v>0</v>
      </c>
      <c r="AQ102" s="12"/>
      <c r="AR102" s="134">
        <f t="shared" si="17"/>
        <v>0</v>
      </c>
      <c r="AS102" s="135" t="e">
        <f t="shared" si="18"/>
        <v>#DIV/0!</v>
      </c>
      <c r="AT102" s="19"/>
      <c r="AU102" s="19"/>
      <c r="AV102" s="12" t="e">
        <f>VLOOKUP($AC102,デモテーブル[#All],3,FALSE)</f>
        <v>#VALUE!</v>
      </c>
      <c r="AW102" s="12" t="e">
        <f>VLOOKUP($AC102,デモテーブル[#All],4,FALSE)</f>
        <v>#VALUE!</v>
      </c>
      <c r="AX102" s="12" t="e">
        <f>VLOOKUP($AC102,デモテーブル[#All],5,FALSE)</f>
        <v>#VALUE!</v>
      </c>
      <c r="AY102" s="12" t="e">
        <f>VLOOKUP($AC102,デモテーブル[#All],6,FALSE)</f>
        <v>#VALUE!</v>
      </c>
      <c r="AZ102" s="12" t="e">
        <f>VLOOKUP($AC102,デモテーブル[#All],7,FALSE)</f>
        <v>#VALUE!</v>
      </c>
      <c r="BA102" s="222" t="e">
        <f>VLOOKUP($AC102,デモテーブル[#All],12,FALSE)</f>
        <v>#VALUE!</v>
      </c>
    </row>
    <row r="103" spans="2:53" x14ac:dyDescent="0.4">
      <c r="B103" s="21">
        <v>44723</v>
      </c>
      <c r="C103" s="22">
        <v>102</v>
      </c>
      <c r="D103" s="23" t="s">
        <v>330</v>
      </c>
      <c r="E103" s="114" t="s">
        <v>363</v>
      </c>
      <c r="G103" s="115" t="e">
        <f t="shared" si="11"/>
        <v>#VALUE!</v>
      </c>
      <c r="H103" s="110" t="s">
        <v>373</v>
      </c>
      <c r="I103" s="49"/>
      <c r="J103" s="49"/>
      <c r="K103" s="48"/>
      <c r="L103" s="110" t="s">
        <v>374</v>
      </c>
      <c r="M103" s="120"/>
      <c r="N103" s="120"/>
      <c r="O103" s="120"/>
      <c r="Z103" s="137"/>
      <c r="AA103" s="137"/>
      <c r="AB103" s="43"/>
      <c r="AC103" s="116" t="e">
        <f t="shared" si="12"/>
        <v>#VALUE!</v>
      </c>
      <c r="AD103" s="43" t="e">
        <f>VLOOKUP($AC103,デモテーブル[#All],2,FALSE)</f>
        <v>#VALUE!</v>
      </c>
      <c r="AE103" s="43" t="s">
        <v>17</v>
      </c>
      <c r="AF103" s="43" t="str">
        <f t="shared" si="13"/>
        <v>●↓評価額(円）</v>
      </c>
      <c r="AG103" s="43"/>
      <c r="AH103" s="49">
        <f t="shared" si="14"/>
        <v>0</v>
      </c>
      <c r="AI103" s="43"/>
      <c r="AJ103" s="49">
        <f t="shared" si="15"/>
        <v>0</v>
      </c>
      <c r="AK103" s="43"/>
      <c r="AL103" s="43"/>
      <c r="AM103" s="43"/>
      <c r="AN103" s="43"/>
      <c r="AO103" s="43"/>
      <c r="AP103" s="117">
        <f t="shared" si="16"/>
        <v>0</v>
      </c>
      <c r="AQ103" s="43"/>
      <c r="AR103" s="118">
        <f t="shared" si="17"/>
        <v>0</v>
      </c>
      <c r="AS103" s="119" t="e">
        <f t="shared" si="18"/>
        <v>#DIV/0!</v>
      </c>
      <c r="AT103" s="19"/>
      <c r="AU103" s="19"/>
      <c r="AV103" s="43" t="e">
        <f>VLOOKUP($AC103,デモテーブル[#All],3,FALSE)</f>
        <v>#VALUE!</v>
      </c>
      <c r="AW103" s="43" t="e">
        <f>VLOOKUP($AC103,デモテーブル[#All],4,FALSE)</f>
        <v>#VALUE!</v>
      </c>
      <c r="AX103" s="43" t="e">
        <f>VLOOKUP($AC103,デモテーブル[#All],5,FALSE)</f>
        <v>#VALUE!</v>
      </c>
      <c r="AY103" s="43" t="e">
        <f>VLOOKUP($AC103,デモテーブル[#All],6,FALSE)</f>
        <v>#VALUE!</v>
      </c>
      <c r="AZ103" s="43" t="e">
        <f>VLOOKUP($AC103,デモテーブル[#All],7,FALSE)</f>
        <v>#VALUE!</v>
      </c>
      <c r="BA103" s="219" t="e">
        <f>VLOOKUP($AC103,デモテーブル[#All],12,FALSE)</f>
        <v>#VALUE!</v>
      </c>
    </row>
    <row r="104" spans="2:53" x14ac:dyDescent="0.4">
      <c r="B104" s="21">
        <v>44723</v>
      </c>
      <c r="C104" s="22">
        <v>103</v>
      </c>
      <c r="D104" s="23" t="s">
        <v>330</v>
      </c>
      <c r="E104" s="114" t="s">
        <v>363</v>
      </c>
      <c r="F104" s="46" t="s">
        <v>334</v>
      </c>
      <c r="G104" s="115" t="e">
        <f t="shared" si="11"/>
        <v>#VALUE!</v>
      </c>
      <c r="H104" s="121"/>
      <c r="I104" s="122"/>
      <c r="J104" s="123"/>
      <c r="K104" s="124"/>
      <c r="L104" s="122"/>
      <c r="M104" s="122"/>
      <c r="N104" s="123"/>
      <c r="O104" s="122"/>
      <c r="P104" s="122" t="s">
        <v>388</v>
      </c>
      <c r="Q104" s="122"/>
      <c r="R104" s="122"/>
      <c r="S104" s="122"/>
      <c r="T104" s="122"/>
      <c r="U104" s="122"/>
      <c r="V104" s="122"/>
      <c r="W104" s="122"/>
      <c r="X104" s="122"/>
      <c r="Y104" s="122"/>
      <c r="Z104" s="137"/>
      <c r="AA104" s="137"/>
      <c r="AB104" s="122"/>
      <c r="AC104" s="122" t="e">
        <f t="shared" si="12"/>
        <v>#VALUE!</v>
      </c>
      <c r="AD104" s="122" t="e">
        <f>VLOOKUP($AC104,デモテーブル[#All],2,FALSE)</f>
        <v>#VALUE!</v>
      </c>
      <c r="AE104" s="125" t="s">
        <v>388</v>
      </c>
      <c r="AF104" s="122">
        <f t="shared" si="13"/>
        <v>0</v>
      </c>
      <c r="AG104" s="122"/>
      <c r="AH104" s="122">
        <f t="shared" si="14"/>
        <v>0</v>
      </c>
      <c r="AI104" s="122"/>
      <c r="AJ104" s="122">
        <f t="shared" si="15"/>
        <v>0</v>
      </c>
      <c r="AK104" s="122"/>
      <c r="AL104" s="122"/>
      <c r="AM104" s="122"/>
      <c r="AN104" s="122"/>
      <c r="AO104" s="122"/>
      <c r="AP104" s="122">
        <f t="shared" si="16"/>
        <v>0</v>
      </c>
      <c r="AQ104" s="122"/>
      <c r="AR104" s="122">
        <f t="shared" si="17"/>
        <v>0</v>
      </c>
      <c r="AS104" s="122" t="e">
        <f t="shared" si="18"/>
        <v>#DIV/0!</v>
      </c>
      <c r="AT104" s="19"/>
      <c r="AU104" s="19"/>
      <c r="AV104" s="122" t="e">
        <f>VLOOKUP($AC104,デモテーブル[#All],3,FALSE)</f>
        <v>#VALUE!</v>
      </c>
      <c r="AW104" s="122" t="e">
        <f>VLOOKUP($AC104,デモテーブル[#All],4,FALSE)</f>
        <v>#VALUE!</v>
      </c>
      <c r="AX104" s="122" t="e">
        <f>VLOOKUP($AC104,デモテーブル[#All],5,FALSE)</f>
        <v>#VALUE!</v>
      </c>
      <c r="AY104" s="122" t="e">
        <f>VLOOKUP($AC104,デモテーブル[#All],6,FALSE)</f>
        <v>#VALUE!</v>
      </c>
      <c r="AZ104" s="122" t="e">
        <f>VLOOKUP($AC104,デモテーブル[#All],7,FALSE)</f>
        <v>#VALUE!</v>
      </c>
      <c r="BA104" s="220" t="e">
        <f>VLOOKUP($AC104,デモテーブル[#All],12,FALSE)</f>
        <v>#VALUE!</v>
      </c>
    </row>
    <row r="105" spans="2:53" x14ac:dyDescent="0.4">
      <c r="B105" s="21">
        <v>44723</v>
      </c>
      <c r="C105" s="22">
        <v>104</v>
      </c>
      <c r="D105" s="23" t="s">
        <v>330</v>
      </c>
      <c r="E105" s="114" t="s">
        <v>363</v>
      </c>
      <c r="F105" s="46" t="s">
        <v>389</v>
      </c>
      <c r="G105" s="115" t="e">
        <f t="shared" si="11"/>
        <v>#VALUE!</v>
      </c>
      <c r="H105" s="121"/>
      <c r="I105" s="121"/>
      <c r="J105" s="121"/>
      <c r="K105" s="124"/>
      <c r="L105" s="121"/>
      <c r="M105" s="121"/>
      <c r="N105" s="121"/>
      <c r="O105" s="121"/>
      <c r="P105" s="122" t="s">
        <v>388</v>
      </c>
      <c r="Q105" s="121"/>
      <c r="R105" s="121"/>
      <c r="S105" s="121"/>
      <c r="T105" s="121"/>
      <c r="U105" s="121"/>
      <c r="V105" s="121"/>
      <c r="W105" s="121"/>
      <c r="X105" s="121"/>
      <c r="Y105" s="121"/>
      <c r="Z105" s="137"/>
      <c r="AA105" s="137"/>
      <c r="AB105" s="122"/>
      <c r="AC105" s="122" t="e">
        <f t="shared" si="12"/>
        <v>#VALUE!</v>
      </c>
      <c r="AD105" s="122" t="e">
        <f>VLOOKUP($AC105,デモテーブル[#All],2,FALSE)</f>
        <v>#VALUE!</v>
      </c>
      <c r="AE105" s="125" t="s">
        <v>388</v>
      </c>
      <c r="AF105" s="122">
        <f t="shared" si="13"/>
        <v>0</v>
      </c>
      <c r="AG105" s="122"/>
      <c r="AH105" s="122">
        <f t="shared" si="14"/>
        <v>0</v>
      </c>
      <c r="AI105" s="122"/>
      <c r="AJ105" s="122">
        <f t="shared" si="15"/>
        <v>0</v>
      </c>
      <c r="AK105" s="122"/>
      <c r="AL105" s="122"/>
      <c r="AM105" s="122"/>
      <c r="AN105" s="122"/>
      <c r="AO105" s="122"/>
      <c r="AP105" s="122">
        <f t="shared" si="16"/>
        <v>0</v>
      </c>
      <c r="AQ105" s="122"/>
      <c r="AR105" s="122">
        <f t="shared" si="17"/>
        <v>0</v>
      </c>
      <c r="AS105" s="122" t="e">
        <f t="shared" si="18"/>
        <v>#DIV/0!</v>
      </c>
      <c r="AT105" s="19"/>
      <c r="AU105" s="19"/>
      <c r="AV105" s="121" t="e">
        <f>VLOOKUP($AC105,デモテーブル[#All],3,FALSE)</f>
        <v>#VALUE!</v>
      </c>
      <c r="AW105" s="121" t="e">
        <f>VLOOKUP($AC105,デモテーブル[#All],4,FALSE)</f>
        <v>#VALUE!</v>
      </c>
      <c r="AX105" s="121" t="e">
        <f>VLOOKUP($AC105,デモテーブル[#All],5,FALSE)</f>
        <v>#VALUE!</v>
      </c>
      <c r="AY105" s="121" t="e">
        <f>VLOOKUP($AC105,デモテーブル[#All],6,FALSE)</f>
        <v>#VALUE!</v>
      </c>
      <c r="AZ105" s="121" t="e">
        <f>VLOOKUP($AC105,デモテーブル[#All],7,FALSE)</f>
        <v>#VALUE!</v>
      </c>
      <c r="BA105" s="221" t="e">
        <f>VLOOKUP($AC105,デモテーブル[#All],12,FALSE)</f>
        <v>#VALUE!</v>
      </c>
    </row>
    <row r="106" spans="2:53" x14ac:dyDescent="0.4">
      <c r="B106" s="21">
        <v>44723</v>
      </c>
      <c r="C106" s="22">
        <v>105</v>
      </c>
      <c r="D106" s="23" t="s">
        <v>330</v>
      </c>
      <c r="E106" s="114" t="s">
        <v>363</v>
      </c>
      <c r="F106" s="46" t="s">
        <v>540</v>
      </c>
      <c r="G106" s="115" t="e">
        <f t="shared" si="11"/>
        <v>#VALUE!</v>
      </c>
      <c r="H106" s="121"/>
      <c r="I106" s="122"/>
      <c r="J106" s="122"/>
      <c r="K106" s="124"/>
      <c r="L106" s="121"/>
      <c r="M106" s="122"/>
      <c r="N106" s="122"/>
      <c r="O106" s="122"/>
      <c r="P106" s="122" t="s">
        <v>388</v>
      </c>
      <c r="Q106" s="122"/>
      <c r="R106" s="122"/>
      <c r="S106" s="122"/>
      <c r="T106" s="122"/>
      <c r="U106" s="122"/>
      <c r="V106" s="122"/>
      <c r="W106" s="122"/>
      <c r="X106" s="122"/>
      <c r="Y106" s="122"/>
      <c r="Z106" s="137"/>
      <c r="AA106" s="137"/>
      <c r="AB106" s="122"/>
      <c r="AC106" s="122" t="e">
        <f t="shared" si="12"/>
        <v>#VALUE!</v>
      </c>
      <c r="AD106" s="122" t="e">
        <f>VLOOKUP($AC106,デモテーブル[#All],2,FALSE)</f>
        <v>#VALUE!</v>
      </c>
      <c r="AE106" s="125" t="s">
        <v>388</v>
      </c>
      <c r="AF106" s="122">
        <f t="shared" si="13"/>
        <v>0</v>
      </c>
      <c r="AG106" s="122"/>
      <c r="AH106" s="122">
        <f t="shared" si="14"/>
        <v>0</v>
      </c>
      <c r="AI106" s="122"/>
      <c r="AJ106" s="122">
        <f t="shared" si="15"/>
        <v>0</v>
      </c>
      <c r="AK106" s="122"/>
      <c r="AL106" s="122"/>
      <c r="AM106" s="122"/>
      <c r="AN106" s="122"/>
      <c r="AO106" s="122"/>
      <c r="AP106" s="122">
        <f t="shared" si="16"/>
        <v>0</v>
      </c>
      <c r="AQ106" s="122"/>
      <c r="AR106" s="122">
        <f t="shared" si="17"/>
        <v>0</v>
      </c>
      <c r="AS106" s="122" t="e">
        <f t="shared" si="18"/>
        <v>#DIV/0!</v>
      </c>
      <c r="AT106" s="19"/>
      <c r="AU106" s="19"/>
      <c r="AV106" s="122" t="e">
        <f>VLOOKUP($AC106,デモテーブル[#All],3,FALSE)</f>
        <v>#VALUE!</v>
      </c>
      <c r="AW106" s="122" t="e">
        <f>VLOOKUP($AC106,デモテーブル[#All],4,FALSE)</f>
        <v>#VALUE!</v>
      </c>
      <c r="AX106" s="122" t="e">
        <f>VLOOKUP($AC106,デモテーブル[#All],5,FALSE)</f>
        <v>#VALUE!</v>
      </c>
      <c r="AY106" s="122" t="e">
        <f>VLOOKUP($AC106,デモテーブル[#All],6,FALSE)</f>
        <v>#VALUE!</v>
      </c>
      <c r="AZ106" s="122" t="e">
        <f>VLOOKUP($AC106,デモテーブル[#All],7,FALSE)</f>
        <v>#VALUE!</v>
      </c>
      <c r="BA106" s="220" t="e">
        <f>VLOOKUP($AC106,デモテーブル[#All],12,FALSE)</f>
        <v>#VALUE!</v>
      </c>
    </row>
    <row r="107" spans="2:53" x14ac:dyDescent="0.4">
      <c r="B107" s="21">
        <v>44723</v>
      </c>
      <c r="C107" s="22">
        <v>106</v>
      </c>
      <c r="D107" s="23" t="s">
        <v>330</v>
      </c>
      <c r="E107" s="114" t="s">
        <v>363</v>
      </c>
      <c r="F107" s="46" t="s">
        <v>402</v>
      </c>
      <c r="G107" s="115" t="e">
        <f t="shared" si="11"/>
        <v>#VALUE!</v>
      </c>
      <c r="H107" s="122"/>
      <c r="I107" s="122"/>
      <c r="J107" s="122"/>
      <c r="K107" s="124"/>
      <c r="L107" s="122"/>
      <c r="M107" s="122"/>
      <c r="N107" s="122"/>
      <c r="O107" s="122"/>
      <c r="P107" s="122" t="s">
        <v>388</v>
      </c>
      <c r="Q107" s="122"/>
      <c r="R107" s="122"/>
      <c r="S107" s="122"/>
      <c r="T107" s="122"/>
      <c r="U107" s="122"/>
      <c r="V107" s="122"/>
      <c r="W107" s="122"/>
      <c r="X107" s="122"/>
      <c r="Y107" s="122"/>
      <c r="Z107" s="137"/>
      <c r="AA107" s="137"/>
      <c r="AB107" s="122"/>
      <c r="AC107" s="122" t="e">
        <f t="shared" si="12"/>
        <v>#VALUE!</v>
      </c>
      <c r="AD107" s="122" t="e">
        <f>VLOOKUP($AC107,デモテーブル[#All],2,FALSE)</f>
        <v>#VALUE!</v>
      </c>
      <c r="AE107" s="125" t="s">
        <v>388</v>
      </c>
      <c r="AF107" s="122">
        <f t="shared" si="13"/>
        <v>0</v>
      </c>
      <c r="AG107" s="122"/>
      <c r="AH107" s="122">
        <f t="shared" si="14"/>
        <v>0</v>
      </c>
      <c r="AI107" s="122"/>
      <c r="AJ107" s="122">
        <f t="shared" si="15"/>
        <v>0</v>
      </c>
      <c r="AK107" s="122"/>
      <c r="AL107" s="122"/>
      <c r="AM107" s="122"/>
      <c r="AN107" s="122"/>
      <c r="AO107" s="122"/>
      <c r="AP107" s="122">
        <f t="shared" si="16"/>
        <v>0</v>
      </c>
      <c r="AQ107" s="122"/>
      <c r="AR107" s="122">
        <f t="shared" si="17"/>
        <v>0</v>
      </c>
      <c r="AS107" s="122" t="e">
        <f t="shared" si="18"/>
        <v>#DIV/0!</v>
      </c>
      <c r="AT107" s="19"/>
      <c r="AU107" s="19"/>
      <c r="AV107" s="122" t="e">
        <f>VLOOKUP($AC107,デモテーブル[#All],3,FALSE)</f>
        <v>#VALUE!</v>
      </c>
      <c r="AW107" s="122" t="e">
        <f>VLOOKUP($AC107,デモテーブル[#All],4,FALSE)</f>
        <v>#VALUE!</v>
      </c>
      <c r="AX107" s="122" t="e">
        <f>VLOOKUP($AC107,デモテーブル[#All],5,FALSE)</f>
        <v>#VALUE!</v>
      </c>
      <c r="AY107" s="122" t="e">
        <f>VLOOKUP($AC107,デモテーブル[#All],6,FALSE)</f>
        <v>#VALUE!</v>
      </c>
      <c r="AZ107" s="122" t="e">
        <f>VLOOKUP($AC107,デモテーブル[#All],7,FALSE)</f>
        <v>#VALUE!</v>
      </c>
      <c r="BA107" s="220" t="e">
        <f>VLOOKUP($AC107,デモテーブル[#All],12,FALSE)</f>
        <v>#VALUE!</v>
      </c>
    </row>
    <row r="108" spans="2:53" x14ac:dyDescent="0.4">
      <c r="B108" s="21">
        <v>44723</v>
      </c>
      <c r="C108" s="22">
        <v>107</v>
      </c>
      <c r="D108" s="23" t="s">
        <v>330</v>
      </c>
      <c r="E108" s="114" t="s">
        <v>363</v>
      </c>
      <c r="G108" s="115" t="e">
        <f t="shared" si="11"/>
        <v>#VALUE!</v>
      </c>
      <c r="H108" s="121"/>
      <c r="I108" s="122"/>
      <c r="J108" s="122"/>
      <c r="K108" s="124"/>
      <c r="L108" s="122"/>
      <c r="M108" s="122"/>
      <c r="N108" s="122"/>
      <c r="O108" s="122"/>
      <c r="P108" s="122" t="s">
        <v>388</v>
      </c>
      <c r="Q108" s="122"/>
      <c r="R108" s="122"/>
      <c r="S108" s="122"/>
      <c r="T108" s="122"/>
      <c r="U108" s="122"/>
      <c r="V108" s="122"/>
      <c r="W108" s="122"/>
      <c r="X108" s="122"/>
      <c r="Y108" s="122"/>
      <c r="Z108" s="137"/>
      <c r="AA108" s="137"/>
      <c r="AB108" s="122"/>
      <c r="AC108" s="122" t="e">
        <f t="shared" si="12"/>
        <v>#VALUE!</v>
      </c>
      <c r="AD108" s="122" t="e">
        <f>VLOOKUP($AC108,デモテーブル[#All],2,FALSE)</f>
        <v>#VALUE!</v>
      </c>
      <c r="AE108" s="125" t="s">
        <v>388</v>
      </c>
      <c r="AF108" s="122">
        <f t="shared" si="13"/>
        <v>0</v>
      </c>
      <c r="AG108" s="122"/>
      <c r="AH108" s="122">
        <f t="shared" si="14"/>
        <v>0</v>
      </c>
      <c r="AI108" s="122"/>
      <c r="AJ108" s="122">
        <f t="shared" si="15"/>
        <v>0</v>
      </c>
      <c r="AK108" s="122"/>
      <c r="AL108" s="122"/>
      <c r="AM108" s="122"/>
      <c r="AN108" s="122"/>
      <c r="AO108" s="122"/>
      <c r="AP108" s="122">
        <f t="shared" si="16"/>
        <v>0</v>
      </c>
      <c r="AQ108" s="122"/>
      <c r="AR108" s="122">
        <f t="shared" si="17"/>
        <v>0</v>
      </c>
      <c r="AS108" s="122" t="e">
        <f t="shared" si="18"/>
        <v>#DIV/0!</v>
      </c>
      <c r="AT108" s="19"/>
      <c r="AU108" s="19"/>
      <c r="AV108" s="122" t="e">
        <f>VLOOKUP($AC108,デモテーブル[#All],3,FALSE)</f>
        <v>#VALUE!</v>
      </c>
      <c r="AW108" s="122" t="e">
        <f>VLOOKUP($AC108,デモテーブル[#All],4,FALSE)</f>
        <v>#VALUE!</v>
      </c>
      <c r="AX108" s="122" t="e">
        <f>VLOOKUP($AC108,デモテーブル[#All],5,FALSE)</f>
        <v>#VALUE!</v>
      </c>
      <c r="AY108" s="122" t="e">
        <f>VLOOKUP($AC108,デモテーブル[#All],6,FALSE)</f>
        <v>#VALUE!</v>
      </c>
      <c r="AZ108" s="122" t="e">
        <f>VLOOKUP($AC108,デモテーブル[#All],7,FALSE)</f>
        <v>#VALUE!</v>
      </c>
      <c r="BA108" s="220" t="e">
        <f>VLOOKUP($AC108,デモテーブル[#All],12,FALSE)</f>
        <v>#VALUE!</v>
      </c>
    </row>
    <row r="109" spans="2:53" x14ac:dyDescent="0.4">
      <c r="B109" s="21">
        <v>44723</v>
      </c>
      <c r="C109" s="22">
        <v>108</v>
      </c>
      <c r="D109" s="23" t="s">
        <v>330</v>
      </c>
      <c r="E109" s="114" t="s">
        <v>363</v>
      </c>
      <c r="F109" s="46"/>
      <c r="G109" s="115" t="e">
        <f t="shared" si="11"/>
        <v>#VALUE!</v>
      </c>
      <c r="H109" s="122"/>
      <c r="I109" s="122"/>
      <c r="J109" s="122"/>
      <c r="K109" s="124"/>
      <c r="L109" s="122"/>
      <c r="M109" s="122"/>
      <c r="N109" s="122"/>
      <c r="O109" s="122"/>
      <c r="P109" s="122" t="s">
        <v>388</v>
      </c>
      <c r="Q109" s="122"/>
      <c r="R109" s="122"/>
      <c r="S109" s="122"/>
      <c r="T109" s="122"/>
      <c r="U109" s="122"/>
      <c r="V109" s="122"/>
      <c r="W109" s="122"/>
      <c r="X109" s="122"/>
      <c r="Y109" s="122"/>
      <c r="Z109" s="137"/>
      <c r="AA109" s="137"/>
      <c r="AB109" s="122"/>
      <c r="AC109" s="122" t="e">
        <f t="shared" si="12"/>
        <v>#VALUE!</v>
      </c>
      <c r="AD109" s="122" t="e">
        <f>VLOOKUP($AC109,デモテーブル[#All],2,FALSE)</f>
        <v>#VALUE!</v>
      </c>
      <c r="AE109" s="125" t="s">
        <v>388</v>
      </c>
      <c r="AF109" s="122">
        <f t="shared" si="13"/>
        <v>0</v>
      </c>
      <c r="AG109" s="122"/>
      <c r="AH109" s="122">
        <f t="shared" si="14"/>
        <v>0</v>
      </c>
      <c r="AI109" s="122"/>
      <c r="AJ109" s="122">
        <f t="shared" si="15"/>
        <v>0</v>
      </c>
      <c r="AK109" s="122"/>
      <c r="AL109" s="122"/>
      <c r="AM109" s="122"/>
      <c r="AN109" s="122"/>
      <c r="AO109" s="122"/>
      <c r="AP109" s="122">
        <f t="shared" si="16"/>
        <v>0</v>
      </c>
      <c r="AQ109" s="122"/>
      <c r="AR109" s="122">
        <f t="shared" si="17"/>
        <v>0</v>
      </c>
      <c r="AS109" s="122" t="e">
        <f t="shared" si="18"/>
        <v>#DIV/0!</v>
      </c>
      <c r="AT109" s="19"/>
      <c r="AU109" s="19"/>
      <c r="AV109" s="122" t="e">
        <f>VLOOKUP($AC109,デモテーブル[#All],3,FALSE)</f>
        <v>#VALUE!</v>
      </c>
      <c r="AW109" s="122" t="e">
        <f>VLOOKUP($AC109,デモテーブル[#All],4,FALSE)</f>
        <v>#VALUE!</v>
      </c>
      <c r="AX109" s="122" t="e">
        <f>VLOOKUP($AC109,デモテーブル[#All],5,FALSE)</f>
        <v>#VALUE!</v>
      </c>
      <c r="AY109" s="122" t="e">
        <f>VLOOKUP($AC109,デモテーブル[#All],6,FALSE)</f>
        <v>#VALUE!</v>
      </c>
      <c r="AZ109" s="122" t="e">
        <f>VLOOKUP($AC109,デモテーブル[#All],7,FALSE)</f>
        <v>#VALUE!</v>
      </c>
      <c r="BA109" s="220" t="e">
        <f>VLOOKUP($AC109,デモテーブル[#All],12,FALSE)</f>
        <v>#VALUE!</v>
      </c>
    </row>
    <row r="110" spans="2:53" x14ac:dyDescent="0.4">
      <c r="B110" s="21">
        <v>44723</v>
      </c>
      <c r="C110" s="22">
        <v>109</v>
      </c>
      <c r="D110" s="23" t="s">
        <v>330</v>
      </c>
      <c r="E110" s="114" t="s">
        <v>363</v>
      </c>
      <c r="G110" s="115" t="e">
        <f t="shared" si="11"/>
        <v>#VALUE!</v>
      </c>
      <c r="H110" s="127"/>
      <c r="I110" s="127"/>
      <c r="J110" s="127"/>
      <c r="K110" s="128"/>
      <c r="L110" s="129"/>
      <c r="M110" s="130"/>
      <c r="N110" s="130"/>
      <c r="O110" s="130"/>
      <c r="Z110" s="137"/>
      <c r="AA110" s="137"/>
      <c r="AB110" s="12"/>
      <c r="AC110" s="136" t="e">
        <f t="shared" si="12"/>
        <v>#VALUE!</v>
      </c>
      <c r="AD110" s="12" t="e">
        <f>VLOOKUP($AC110,デモテーブル[#All],2,FALSE)</f>
        <v>#VALUE!</v>
      </c>
      <c r="AE110" s="12" t="s">
        <v>17</v>
      </c>
      <c r="AF110" s="12">
        <f t="shared" si="13"/>
        <v>0</v>
      </c>
      <c r="AG110" s="12"/>
      <c r="AH110" s="132">
        <f t="shared" si="14"/>
        <v>0</v>
      </c>
      <c r="AI110" s="12"/>
      <c r="AJ110" s="132">
        <f t="shared" si="15"/>
        <v>0</v>
      </c>
      <c r="AK110" s="12"/>
      <c r="AL110" s="12"/>
      <c r="AM110" s="12"/>
      <c r="AN110" s="12"/>
      <c r="AO110" s="12"/>
      <c r="AP110" s="133">
        <f t="shared" si="16"/>
        <v>0</v>
      </c>
      <c r="AQ110" s="12"/>
      <c r="AR110" s="134">
        <f t="shared" si="17"/>
        <v>0</v>
      </c>
      <c r="AS110" s="135" t="e">
        <f t="shared" si="18"/>
        <v>#DIV/0!</v>
      </c>
      <c r="AT110" s="19"/>
      <c r="AU110" s="19"/>
      <c r="AV110" s="12" t="e">
        <f>VLOOKUP($AC110,デモテーブル[#All],3,FALSE)</f>
        <v>#VALUE!</v>
      </c>
      <c r="AW110" s="12" t="e">
        <f>VLOOKUP($AC110,デモテーブル[#All],4,FALSE)</f>
        <v>#VALUE!</v>
      </c>
      <c r="AX110" s="12" t="e">
        <f>VLOOKUP($AC110,デモテーブル[#All],5,FALSE)</f>
        <v>#VALUE!</v>
      </c>
      <c r="AY110" s="12" t="e">
        <f>VLOOKUP($AC110,デモテーブル[#All],6,FALSE)</f>
        <v>#VALUE!</v>
      </c>
      <c r="AZ110" s="12" t="e">
        <f>VLOOKUP($AC110,デモテーブル[#All],7,FALSE)</f>
        <v>#VALUE!</v>
      </c>
      <c r="BA110" s="222" t="e">
        <f>VLOOKUP($AC110,デモテーブル[#All],12,FALSE)</f>
        <v>#VALUE!</v>
      </c>
    </row>
    <row r="111" spans="2:53" x14ac:dyDescent="0.4">
      <c r="B111" s="21">
        <v>44723</v>
      </c>
      <c r="C111" s="22">
        <v>110</v>
      </c>
      <c r="D111" s="23" t="s">
        <v>330</v>
      </c>
      <c r="E111" s="114" t="s">
        <v>363</v>
      </c>
      <c r="G111" s="115" t="e">
        <f t="shared" si="11"/>
        <v>#VALUE!</v>
      </c>
      <c r="H111" s="127"/>
      <c r="I111" s="127"/>
      <c r="J111" s="127"/>
      <c r="K111" s="128"/>
      <c r="L111" s="129"/>
      <c r="M111" s="130"/>
      <c r="N111" s="130"/>
      <c r="O111" s="130"/>
      <c r="Z111" s="137"/>
      <c r="AA111" s="137"/>
      <c r="AB111" s="12"/>
      <c r="AC111" s="136" t="e">
        <f t="shared" si="12"/>
        <v>#VALUE!</v>
      </c>
      <c r="AD111" s="12" t="e">
        <f>VLOOKUP($AC111,デモテーブル[#All],2,FALSE)</f>
        <v>#VALUE!</v>
      </c>
      <c r="AE111" s="12" t="s">
        <v>17</v>
      </c>
      <c r="AF111" s="12">
        <f t="shared" si="13"/>
        <v>0</v>
      </c>
      <c r="AG111" s="12"/>
      <c r="AH111" s="132">
        <f t="shared" si="14"/>
        <v>0</v>
      </c>
      <c r="AI111" s="12"/>
      <c r="AJ111" s="132">
        <f t="shared" si="15"/>
        <v>0</v>
      </c>
      <c r="AK111" s="12"/>
      <c r="AL111" s="12"/>
      <c r="AM111" s="12"/>
      <c r="AN111" s="12"/>
      <c r="AO111" s="12"/>
      <c r="AP111" s="133">
        <f t="shared" si="16"/>
        <v>0</v>
      </c>
      <c r="AQ111" s="12"/>
      <c r="AR111" s="134">
        <f t="shared" si="17"/>
        <v>0</v>
      </c>
      <c r="AS111" s="135" t="e">
        <f t="shared" si="18"/>
        <v>#DIV/0!</v>
      </c>
      <c r="AT111" s="19"/>
      <c r="AU111" s="19"/>
      <c r="AV111" s="12" t="e">
        <f>VLOOKUP($AC111,デモテーブル[#All],3,FALSE)</f>
        <v>#VALUE!</v>
      </c>
      <c r="AW111" s="12" t="e">
        <f>VLOOKUP($AC111,デモテーブル[#All],4,FALSE)</f>
        <v>#VALUE!</v>
      </c>
      <c r="AX111" s="12" t="e">
        <f>VLOOKUP($AC111,デモテーブル[#All],5,FALSE)</f>
        <v>#VALUE!</v>
      </c>
      <c r="AY111" s="12" t="e">
        <f>VLOOKUP($AC111,デモテーブル[#All],6,FALSE)</f>
        <v>#VALUE!</v>
      </c>
      <c r="AZ111" s="12" t="e">
        <f>VLOOKUP($AC111,デモテーブル[#All],7,FALSE)</f>
        <v>#VALUE!</v>
      </c>
      <c r="BA111" s="222" t="e">
        <f>VLOOKUP($AC111,デモテーブル[#All],12,FALSE)</f>
        <v>#VALUE!</v>
      </c>
    </row>
    <row r="112" spans="2:53" x14ac:dyDescent="0.4">
      <c r="B112" s="21">
        <v>44723</v>
      </c>
      <c r="C112" s="22">
        <v>111</v>
      </c>
      <c r="D112" s="23" t="s">
        <v>330</v>
      </c>
      <c r="E112" s="114" t="s">
        <v>363</v>
      </c>
      <c r="G112" s="115" t="e">
        <f t="shared" si="11"/>
        <v>#VALUE!</v>
      </c>
      <c r="H112" s="127"/>
      <c r="I112" s="127"/>
      <c r="J112" s="127"/>
      <c r="K112" s="128"/>
      <c r="L112" s="129"/>
      <c r="M112" s="130"/>
      <c r="N112" s="130"/>
      <c r="O112" s="130"/>
      <c r="Z112" s="137"/>
      <c r="AA112" s="137"/>
      <c r="AB112" s="12"/>
      <c r="AC112" s="136" t="e">
        <f t="shared" si="12"/>
        <v>#VALUE!</v>
      </c>
      <c r="AD112" s="12" t="e">
        <f>VLOOKUP($AC112,デモテーブル[#All],2,FALSE)</f>
        <v>#VALUE!</v>
      </c>
      <c r="AE112" s="12" t="s">
        <v>17</v>
      </c>
      <c r="AF112" s="12">
        <f t="shared" si="13"/>
        <v>0</v>
      </c>
      <c r="AG112" s="12"/>
      <c r="AH112" s="132">
        <f t="shared" si="14"/>
        <v>0</v>
      </c>
      <c r="AI112" s="12"/>
      <c r="AJ112" s="132">
        <f t="shared" si="15"/>
        <v>0</v>
      </c>
      <c r="AK112" s="12"/>
      <c r="AL112" s="12"/>
      <c r="AM112" s="12"/>
      <c r="AN112" s="12"/>
      <c r="AO112" s="12"/>
      <c r="AP112" s="133">
        <f t="shared" si="16"/>
        <v>0</v>
      </c>
      <c r="AQ112" s="12"/>
      <c r="AR112" s="134">
        <f t="shared" si="17"/>
        <v>0</v>
      </c>
      <c r="AS112" s="135" t="e">
        <f t="shared" si="18"/>
        <v>#DIV/0!</v>
      </c>
      <c r="AT112" s="19"/>
      <c r="AU112" s="19"/>
      <c r="AV112" s="12" t="e">
        <f>VLOOKUP($AC112,デモテーブル[#All],3,FALSE)</f>
        <v>#VALUE!</v>
      </c>
      <c r="AW112" s="12" t="e">
        <f>VLOOKUP($AC112,デモテーブル[#All],4,FALSE)</f>
        <v>#VALUE!</v>
      </c>
      <c r="AX112" s="12" t="e">
        <f>VLOOKUP($AC112,デモテーブル[#All],5,FALSE)</f>
        <v>#VALUE!</v>
      </c>
      <c r="AY112" s="12" t="e">
        <f>VLOOKUP($AC112,デモテーブル[#All],6,FALSE)</f>
        <v>#VALUE!</v>
      </c>
      <c r="AZ112" s="12" t="e">
        <f>VLOOKUP($AC112,デモテーブル[#All],7,FALSE)</f>
        <v>#VALUE!</v>
      </c>
      <c r="BA112" s="222" t="e">
        <f>VLOOKUP($AC112,デモテーブル[#All],12,FALSE)</f>
        <v>#VALUE!</v>
      </c>
    </row>
    <row r="113" spans="2:53" ht="19.5" thickBot="1" x14ac:dyDescent="0.45">
      <c r="B113" s="21">
        <v>44723</v>
      </c>
      <c r="C113" s="22">
        <v>112</v>
      </c>
      <c r="D113" s="23" t="s">
        <v>330</v>
      </c>
      <c r="E113" s="114" t="s">
        <v>363</v>
      </c>
      <c r="G113" s="115" t="e">
        <f t="shared" si="11"/>
        <v>#VALUE!</v>
      </c>
      <c r="H113" s="127"/>
      <c r="I113" s="127"/>
      <c r="J113" s="127"/>
      <c r="K113" s="128"/>
      <c r="L113" s="129"/>
      <c r="M113" s="130"/>
      <c r="N113" s="130"/>
      <c r="O113" s="130"/>
      <c r="Z113" s="137"/>
      <c r="AA113" s="137"/>
      <c r="AB113" s="12"/>
      <c r="AC113" s="136" t="e">
        <f t="shared" si="12"/>
        <v>#VALUE!</v>
      </c>
      <c r="AD113" s="12" t="e">
        <f>VLOOKUP($AC113,デモテーブル[#All],2,FALSE)</f>
        <v>#VALUE!</v>
      </c>
      <c r="AE113" s="12" t="s">
        <v>17</v>
      </c>
      <c r="AF113" s="12">
        <f t="shared" si="13"/>
        <v>0</v>
      </c>
      <c r="AG113" s="12"/>
      <c r="AH113" s="132">
        <f t="shared" si="14"/>
        <v>0</v>
      </c>
      <c r="AI113" s="12"/>
      <c r="AJ113" s="132">
        <f t="shared" si="15"/>
        <v>0</v>
      </c>
      <c r="AK113" s="12"/>
      <c r="AL113" s="12"/>
      <c r="AM113" s="12"/>
      <c r="AN113" s="12"/>
      <c r="AO113" s="12"/>
      <c r="AP113" s="133">
        <f t="shared" si="16"/>
        <v>0</v>
      </c>
      <c r="AQ113" s="12"/>
      <c r="AR113" s="134">
        <f t="shared" si="17"/>
        <v>0</v>
      </c>
      <c r="AS113" s="135" t="e">
        <f t="shared" si="18"/>
        <v>#DIV/0!</v>
      </c>
      <c r="AT113" s="19"/>
      <c r="AU113" s="19"/>
      <c r="AV113" s="12" t="e">
        <f>VLOOKUP($AC113,デモテーブル[#All],3,FALSE)</f>
        <v>#VALUE!</v>
      </c>
      <c r="AW113" s="12" t="e">
        <f>VLOOKUP($AC113,デモテーブル[#All],4,FALSE)</f>
        <v>#VALUE!</v>
      </c>
      <c r="AX113" s="12" t="e">
        <f>VLOOKUP($AC113,デモテーブル[#All],5,FALSE)</f>
        <v>#VALUE!</v>
      </c>
      <c r="AY113" s="12" t="e">
        <f>VLOOKUP($AC113,デモテーブル[#All],6,FALSE)</f>
        <v>#VALUE!</v>
      </c>
      <c r="AZ113" s="12" t="e">
        <f>VLOOKUP($AC113,デモテーブル[#All],7,FALSE)</f>
        <v>#VALUE!</v>
      </c>
      <c r="BA113" s="222" t="e">
        <f>VLOOKUP($AC113,デモテーブル[#All],12,FALSE)</f>
        <v>#VALUE!</v>
      </c>
    </row>
    <row r="114" spans="2:53" ht="19.5" thickBot="1" x14ac:dyDescent="0.45">
      <c r="B114" s="21">
        <v>44723</v>
      </c>
      <c r="C114" s="22">
        <v>113</v>
      </c>
      <c r="D114" s="138" t="s">
        <v>337</v>
      </c>
      <c r="E114" s="72" t="s">
        <v>356</v>
      </c>
      <c r="F114" s="108" t="s">
        <v>364</v>
      </c>
      <c r="G114" s="74" t="s">
        <v>52</v>
      </c>
      <c r="H114" s="73" t="s">
        <v>308</v>
      </c>
      <c r="I114" s="75" t="s">
        <v>309</v>
      </c>
      <c r="J114" s="76" t="s">
        <v>310</v>
      </c>
      <c r="K114" s="76" t="s">
        <v>311</v>
      </c>
      <c r="L114" s="76" t="s">
        <v>312</v>
      </c>
      <c r="M114" s="76" t="s">
        <v>313</v>
      </c>
      <c r="N114" s="76" t="s">
        <v>314</v>
      </c>
      <c r="O114" s="76" t="s">
        <v>315</v>
      </c>
      <c r="P114" s="77" t="s">
        <v>357</v>
      </c>
      <c r="Q114" s="72"/>
      <c r="R114" s="72"/>
      <c r="S114" s="72"/>
      <c r="T114" s="72"/>
      <c r="U114" s="72"/>
      <c r="V114" s="72"/>
      <c r="W114" s="72"/>
      <c r="X114" s="72"/>
      <c r="Y114" s="72"/>
      <c r="Z114" s="137"/>
      <c r="AA114" s="137"/>
      <c r="AB114" s="108" t="s">
        <v>542</v>
      </c>
      <c r="AC114" s="79"/>
      <c r="AD114" s="78"/>
      <c r="AE114" s="78"/>
      <c r="AF114" s="78"/>
      <c r="AG114" s="78"/>
      <c r="AH114" s="80"/>
      <c r="AI114" s="78"/>
      <c r="AJ114" s="78"/>
      <c r="AK114" s="81"/>
      <c r="AL114" s="78"/>
      <c r="AM114" s="78"/>
      <c r="AN114" s="78"/>
      <c r="AO114" s="78"/>
      <c r="AP114" s="82"/>
      <c r="AQ114" s="78"/>
      <c r="AR114" s="82"/>
      <c r="AS114" s="78"/>
      <c r="AT114" s="83"/>
      <c r="AU114" s="83"/>
      <c r="AV114" s="84"/>
      <c r="AW114" s="84"/>
      <c r="AX114" s="84"/>
      <c r="AY114" s="84"/>
      <c r="AZ114" s="84"/>
      <c r="BA114" s="215"/>
    </row>
    <row r="115" spans="2:53" ht="19.5" thickBot="1" x14ac:dyDescent="0.45">
      <c r="B115" s="21">
        <v>44723</v>
      </c>
      <c r="C115" s="22">
        <v>114</v>
      </c>
      <c r="D115" s="138" t="s">
        <v>337</v>
      </c>
      <c r="E115" s="86" t="s">
        <v>356</v>
      </c>
      <c r="F115" s="46" t="s">
        <v>359</v>
      </c>
      <c r="G115" s="87" t="s">
        <v>52</v>
      </c>
      <c r="H115" s="88" t="s">
        <v>60</v>
      </c>
      <c r="I115" s="89">
        <v>866667</v>
      </c>
      <c r="J115" s="87" t="s">
        <v>343</v>
      </c>
      <c r="K115" s="87"/>
      <c r="L115" s="87"/>
      <c r="M115" s="87"/>
      <c r="N115" s="87"/>
      <c r="O115" s="87"/>
      <c r="P115" s="87"/>
      <c r="Q115" s="86"/>
      <c r="R115" s="86"/>
      <c r="S115" s="86"/>
      <c r="T115" s="86"/>
      <c r="U115" s="86"/>
      <c r="V115" s="86"/>
      <c r="W115" s="86"/>
      <c r="X115" s="86"/>
      <c r="Y115" s="86"/>
      <c r="Z115" s="137"/>
      <c r="AA115" s="137"/>
      <c r="AB115" s="90"/>
      <c r="AC115" s="38" t="s">
        <v>360</v>
      </c>
      <c r="AD115" s="90" t="str">
        <f>VLOOKUP($AC115,デモテーブル[#All],2,FALSE)</f>
        <v>現預金・住信SBIネット銀行・普通口座</v>
      </c>
      <c r="AE115" s="90" t="s">
        <v>336</v>
      </c>
      <c r="AF115" s="90"/>
      <c r="AG115" s="90"/>
      <c r="AH115" s="91"/>
      <c r="AI115" s="90"/>
      <c r="AJ115" s="90"/>
      <c r="AK115" s="92"/>
      <c r="AL115" s="90"/>
      <c r="AM115" s="90"/>
      <c r="AN115" s="90"/>
      <c r="AO115" s="90"/>
      <c r="AP115" s="91">
        <f>I115</f>
        <v>866667</v>
      </c>
      <c r="AQ115" s="90"/>
      <c r="AR115" s="93"/>
      <c r="AS115" s="90">
        <f t="shared" ref="AS115:AS120" si="19">AR115/(AP115-AR115)</f>
        <v>0</v>
      </c>
      <c r="AT115" s="83"/>
      <c r="AU115" s="83"/>
      <c r="AV115" s="90" t="str">
        <f>VLOOKUP($AC115,デモテーブル[#All],3,FALSE)</f>
        <v>2現金・米国債など</v>
      </c>
      <c r="AW115" s="90" t="str">
        <f>VLOOKUP($AC115,デモテーブル[#All],4,FALSE)</f>
        <v>2現金</v>
      </c>
      <c r="AX115" s="90" t="str">
        <f>VLOOKUP($AC115,デモテーブル[#All],5,FALSE)</f>
        <v>現預金</v>
      </c>
      <c r="AY115" s="90" t="str">
        <f>VLOOKUP($AC115,デモテーブル[#All],6,FALSE)</f>
        <v>現預金</v>
      </c>
      <c r="AZ115" s="90" t="str">
        <f>VLOOKUP($AC115,デモテーブル[#All],7,FALSE)</f>
        <v>01 日本円</v>
      </c>
      <c r="BA115" s="216" t="str">
        <f>VLOOKUP($AC115,デモテーブル[#All],12,FALSE)</f>
        <v>リスク・なし</v>
      </c>
    </row>
    <row r="116" spans="2:53" ht="19.5" thickBot="1" x14ac:dyDescent="0.45">
      <c r="B116" s="21">
        <v>44723</v>
      </c>
      <c r="C116" s="22">
        <v>115</v>
      </c>
      <c r="D116" s="138" t="s">
        <v>337</v>
      </c>
      <c r="E116" s="86" t="s">
        <v>356</v>
      </c>
      <c r="F116" s="87"/>
      <c r="G116" s="87" t="s">
        <v>52</v>
      </c>
      <c r="H116" s="88" t="s">
        <v>132</v>
      </c>
      <c r="I116" s="89">
        <v>708413</v>
      </c>
      <c r="J116" s="87" t="s">
        <v>343</v>
      </c>
      <c r="K116" s="87"/>
      <c r="L116" s="87"/>
      <c r="M116" s="87"/>
      <c r="N116" s="87"/>
      <c r="O116" s="87"/>
      <c r="P116" s="87"/>
      <c r="Q116" s="86"/>
      <c r="R116" s="86"/>
      <c r="S116" s="86"/>
      <c r="T116" s="86"/>
      <c r="U116" s="86"/>
      <c r="V116" s="86"/>
      <c r="W116" s="86"/>
      <c r="X116" s="86"/>
      <c r="Y116" s="86"/>
      <c r="Z116" s="137"/>
      <c r="AA116" s="137"/>
      <c r="AB116" s="90"/>
      <c r="AC116" s="38" t="s">
        <v>361</v>
      </c>
      <c r="AD116" s="90" t="str">
        <f>VLOOKUP($AC116,デモテーブル[#All],2,FALSE)</f>
        <v>現預金・住信SBIネット銀行・ハイブリッド口座</v>
      </c>
      <c r="AE116" s="90" t="s">
        <v>336</v>
      </c>
      <c r="AF116" s="90"/>
      <c r="AG116" s="90"/>
      <c r="AH116" s="91"/>
      <c r="AI116" s="90"/>
      <c r="AJ116" s="90"/>
      <c r="AK116" s="92"/>
      <c r="AL116" s="90"/>
      <c r="AM116" s="90"/>
      <c r="AN116" s="90"/>
      <c r="AO116" s="90"/>
      <c r="AP116" s="91">
        <f t="shared" ref="AP116:AP120" si="20">I116</f>
        <v>708413</v>
      </c>
      <c r="AQ116" s="90"/>
      <c r="AR116" s="93"/>
      <c r="AS116" s="90">
        <f t="shared" si="19"/>
        <v>0</v>
      </c>
      <c r="AT116" s="83"/>
      <c r="AU116" s="83"/>
      <c r="AV116" s="90" t="str">
        <f>VLOOKUP($AC116,デモテーブル[#All],3,FALSE)</f>
        <v>2現金・米国債など</v>
      </c>
      <c r="AW116" s="90" t="str">
        <f>VLOOKUP($AC116,デモテーブル[#All],4,FALSE)</f>
        <v>2現金</v>
      </c>
      <c r="AX116" s="90" t="str">
        <f>VLOOKUP($AC116,デモテーブル[#All],5,FALSE)</f>
        <v>現預金</v>
      </c>
      <c r="AY116" s="90" t="str">
        <f>VLOOKUP($AC116,デモテーブル[#All],6,FALSE)</f>
        <v>現預金</v>
      </c>
      <c r="AZ116" s="90" t="str">
        <f>VLOOKUP($AC116,デモテーブル[#All],7,FALSE)</f>
        <v>01 日本円</v>
      </c>
      <c r="BA116" s="216" t="str">
        <f>VLOOKUP($AC116,デモテーブル[#All],12,FALSE)</f>
        <v>リスク・なし</v>
      </c>
    </row>
    <row r="117" spans="2:53" x14ac:dyDescent="0.4">
      <c r="B117" s="21">
        <v>44723</v>
      </c>
      <c r="C117" s="22">
        <v>116</v>
      </c>
      <c r="D117" s="138" t="s">
        <v>337</v>
      </c>
      <c r="E117" s="86" t="s">
        <v>356</v>
      </c>
      <c r="F117" s="87"/>
      <c r="G117" s="87" t="s">
        <v>52</v>
      </c>
      <c r="H117" s="88" t="s">
        <v>59</v>
      </c>
      <c r="I117" s="88">
        <v>8</v>
      </c>
      <c r="J117" s="87" t="s">
        <v>343</v>
      </c>
      <c r="K117" s="87"/>
      <c r="L117" s="87"/>
      <c r="M117" s="87"/>
      <c r="N117" s="87"/>
      <c r="O117" s="87"/>
      <c r="P117" s="87"/>
      <c r="Q117" s="86"/>
      <c r="R117" s="86"/>
      <c r="S117" s="86"/>
      <c r="T117" s="86"/>
      <c r="U117" s="86"/>
      <c r="V117" s="86"/>
      <c r="W117" s="86"/>
      <c r="X117" s="86"/>
      <c r="Y117" s="86"/>
      <c r="Z117" s="137"/>
      <c r="AA117" s="137"/>
      <c r="AB117" s="90"/>
      <c r="AC117" s="38" t="s">
        <v>362</v>
      </c>
      <c r="AD117" s="90" t="str">
        <f>VLOOKUP($AC117,デモテーブル[#All],2,FALSE)</f>
        <v>現預金・住信SBIネット銀行・外貨預金</v>
      </c>
      <c r="AE117" s="90" t="s">
        <v>336</v>
      </c>
      <c r="AF117" s="90"/>
      <c r="AG117" s="90"/>
      <c r="AH117" s="91"/>
      <c r="AI117" s="90"/>
      <c r="AJ117" s="90"/>
      <c r="AK117" s="92"/>
      <c r="AL117" s="90"/>
      <c r="AM117" s="90"/>
      <c r="AN117" s="90"/>
      <c r="AO117" s="90"/>
      <c r="AP117" s="91">
        <f t="shared" si="20"/>
        <v>8</v>
      </c>
      <c r="AQ117" s="90"/>
      <c r="AR117" s="93"/>
      <c r="AS117" s="90">
        <f t="shared" si="19"/>
        <v>0</v>
      </c>
      <c r="AT117" s="83"/>
      <c r="AU117" s="83"/>
      <c r="AV117" s="90" t="str">
        <f>VLOOKUP($AC117,デモテーブル[#All],3,FALSE)</f>
        <v>2現金・米国債など</v>
      </c>
      <c r="AW117" s="90" t="str">
        <f>VLOOKUP($AC117,デモテーブル[#All],4,FALSE)</f>
        <v>2現金</v>
      </c>
      <c r="AX117" s="90" t="str">
        <f>VLOOKUP($AC117,デモテーブル[#All],5,FALSE)</f>
        <v>現預金</v>
      </c>
      <c r="AY117" s="90" t="str">
        <f>VLOOKUP($AC117,デモテーブル[#All],6,FALSE)</f>
        <v>現預金</v>
      </c>
      <c r="AZ117" s="90" t="str">
        <f>VLOOKUP($AC117,デモテーブル[#All],7,FALSE)</f>
        <v>90 その他（円換算）</v>
      </c>
      <c r="BA117" s="216" t="str">
        <f>VLOOKUP($AC117,デモテーブル[#All],12,FALSE)</f>
        <v>リスク・なし</v>
      </c>
    </row>
    <row r="118" spans="2:53" x14ac:dyDescent="0.4">
      <c r="B118" s="21">
        <v>44723</v>
      </c>
      <c r="C118" s="22">
        <v>117</v>
      </c>
      <c r="D118" s="138" t="s">
        <v>337</v>
      </c>
      <c r="E118" s="86" t="s">
        <v>356</v>
      </c>
      <c r="F118" s="87"/>
      <c r="G118" s="87" t="s">
        <v>52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6"/>
      <c r="R118" s="86"/>
      <c r="S118" s="86"/>
      <c r="T118" s="86"/>
      <c r="U118" s="86"/>
      <c r="V118" s="86"/>
      <c r="W118" s="86"/>
      <c r="X118" s="86"/>
      <c r="Y118" s="86"/>
      <c r="Z118" s="137"/>
      <c r="AA118" s="137"/>
      <c r="AB118" s="90"/>
      <c r="AC118" s="90"/>
      <c r="AD118" s="90" t="e">
        <f>VLOOKUP($AC118,デモテーブル[#All],2,FALSE)</f>
        <v>#N/A</v>
      </c>
      <c r="AE118" s="90" t="s">
        <v>336</v>
      </c>
      <c r="AF118" s="90"/>
      <c r="AG118" s="90"/>
      <c r="AH118" s="91"/>
      <c r="AI118" s="90"/>
      <c r="AJ118" s="90"/>
      <c r="AK118" s="92"/>
      <c r="AL118" s="90"/>
      <c r="AM118" s="90"/>
      <c r="AN118" s="90"/>
      <c r="AO118" s="90"/>
      <c r="AP118" s="91">
        <f t="shared" si="20"/>
        <v>0</v>
      </c>
      <c r="AQ118" s="90"/>
      <c r="AR118" s="93"/>
      <c r="AS118" s="90" t="e">
        <f t="shared" si="19"/>
        <v>#DIV/0!</v>
      </c>
      <c r="AT118" s="83"/>
      <c r="AU118" s="83"/>
      <c r="AV118" s="90" t="e">
        <f>VLOOKUP($AC118,デモテーブル[#All],3,FALSE)</f>
        <v>#N/A</v>
      </c>
      <c r="AW118" s="90" t="e">
        <f>VLOOKUP($AC118,デモテーブル[#All],4,FALSE)</f>
        <v>#N/A</v>
      </c>
      <c r="AX118" s="90" t="e">
        <f>VLOOKUP($AC118,デモテーブル[#All],5,FALSE)</f>
        <v>#N/A</v>
      </c>
      <c r="AY118" s="90" t="e">
        <f>VLOOKUP($AC118,デモテーブル[#All],6,FALSE)</f>
        <v>#N/A</v>
      </c>
      <c r="AZ118" s="90" t="e">
        <f>VLOOKUP($AC118,デモテーブル[#All],7,FALSE)</f>
        <v>#N/A</v>
      </c>
      <c r="BA118" s="216" t="e">
        <f>VLOOKUP($AC118,デモテーブル[#All],12,FALSE)</f>
        <v>#N/A</v>
      </c>
    </row>
    <row r="119" spans="2:53" x14ac:dyDescent="0.4">
      <c r="B119" s="21">
        <v>44723</v>
      </c>
      <c r="C119" s="22">
        <v>118</v>
      </c>
      <c r="D119" s="138" t="s">
        <v>337</v>
      </c>
      <c r="E119" s="86" t="s">
        <v>356</v>
      </c>
      <c r="F119" s="87"/>
      <c r="G119" s="87" t="s">
        <v>52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6"/>
      <c r="R119" s="86"/>
      <c r="S119" s="86"/>
      <c r="T119" s="86"/>
      <c r="U119" s="86"/>
      <c r="V119" s="86"/>
      <c r="W119" s="86"/>
      <c r="X119" s="86"/>
      <c r="Y119" s="86"/>
      <c r="Z119" s="137"/>
      <c r="AA119" s="137"/>
      <c r="AB119" s="90"/>
      <c r="AC119" s="90"/>
      <c r="AD119" s="90" t="e">
        <f>VLOOKUP($AC119,デモテーブル[#All],2,FALSE)</f>
        <v>#N/A</v>
      </c>
      <c r="AE119" s="90" t="s">
        <v>336</v>
      </c>
      <c r="AF119" s="90"/>
      <c r="AG119" s="90"/>
      <c r="AH119" s="91"/>
      <c r="AI119" s="90"/>
      <c r="AJ119" s="90"/>
      <c r="AK119" s="92"/>
      <c r="AL119" s="90"/>
      <c r="AM119" s="90"/>
      <c r="AN119" s="90"/>
      <c r="AO119" s="90"/>
      <c r="AP119" s="91">
        <f t="shared" si="20"/>
        <v>0</v>
      </c>
      <c r="AQ119" s="90"/>
      <c r="AR119" s="93"/>
      <c r="AS119" s="90" t="e">
        <f t="shared" si="19"/>
        <v>#DIV/0!</v>
      </c>
      <c r="AT119" s="83"/>
      <c r="AU119" s="83"/>
      <c r="AV119" s="90" t="e">
        <f>VLOOKUP($AC119,デモテーブル[#All],3,FALSE)</f>
        <v>#N/A</v>
      </c>
      <c r="AW119" s="90" t="e">
        <f>VLOOKUP($AC119,デモテーブル[#All],4,FALSE)</f>
        <v>#N/A</v>
      </c>
      <c r="AX119" s="90" t="e">
        <f>VLOOKUP($AC119,デモテーブル[#All],5,FALSE)</f>
        <v>#N/A</v>
      </c>
      <c r="AY119" s="90" t="e">
        <f>VLOOKUP($AC119,デモテーブル[#All],6,FALSE)</f>
        <v>#N/A</v>
      </c>
      <c r="AZ119" s="90" t="e">
        <f>VLOOKUP($AC119,デモテーブル[#All],7,FALSE)</f>
        <v>#N/A</v>
      </c>
      <c r="BA119" s="216" t="e">
        <f>VLOOKUP($AC119,デモテーブル[#All],12,FALSE)</f>
        <v>#N/A</v>
      </c>
    </row>
    <row r="120" spans="2:53" x14ac:dyDescent="0.4">
      <c r="B120" s="21">
        <v>44723</v>
      </c>
      <c r="C120" s="22">
        <v>119</v>
      </c>
      <c r="D120" s="138" t="s">
        <v>337</v>
      </c>
      <c r="E120" s="86" t="s">
        <v>356</v>
      </c>
      <c r="F120" s="87"/>
      <c r="G120" s="87" t="s">
        <v>52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6"/>
      <c r="R120" s="86"/>
      <c r="S120" s="86"/>
      <c r="T120" s="86"/>
      <c r="U120" s="86"/>
      <c r="V120" s="86"/>
      <c r="W120" s="86"/>
      <c r="X120" s="86"/>
      <c r="Y120" s="86"/>
      <c r="Z120" s="137"/>
      <c r="AA120" s="137"/>
      <c r="AB120" s="90"/>
      <c r="AC120" s="90"/>
      <c r="AD120" s="90" t="e">
        <f>VLOOKUP($AC120,デモテーブル[#All],2,FALSE)</f>
        <v>#N/A</v>
      </c>
      <c r="AE120" s="90" t="s">
        <v>336</v>
      </c>
      <c r="AF120" s="90"/>
      <c r="AG120" s="90"/>
      <c r="AH120" s="91"/>
      <c r="AI120" s="90"/>
      <c r="AJ120" s="90"/>
      <c r="AK120" s="92"/>
      <c r="AL120" s="90"/>
      <c r="AM120" s="90"/>
      <c r="AN120" s="90"/>
      <c r="AO120" s="90"/>
      <c r="AP120" s="91">
        <f t="shared" si="20"/>
        <v>0</v>
      </c>
      <c r="AQ120" s="90"/>
      <c r="AR120" s="93"/>
      <c r="AS120" s="90" t="e">
        <f t="shared" si="19"/>
        <v>#DIV/0!</v>
      </c>
      <c r="AT120" s="83"/>
      <c r="AU120" s="83"/>
      <c r="AV120" s="90" t="e">
        <f>VLOOKUP($AC120,デモテーブル[#All],3,FALSE)</f>
        <v>#N/A</v>
      </c>
      <c r="AW120" s="90" t="e">
        <f>VLOOKUP($AC120,デモテーブル[#All],4,FALSE)</f>
        <v>#N/A</v>
      </c>
      <c r="AX120" s="90" t="e">
        <f>VLOOKUP($AC120,デモテーブル[#All],5,FALSE)</f>
        <v>#N/A</v>
      </c>
      <c r="AY120" s="90" t="e">
        <f>VLOOKUP($AC120,デモテーブル[#All],6,FALSE)</f>
        <v>#N/A</v>
      </c>
      <c r="AZ120" s="90" t="e">
        <f>VLOOKUP($AC120,デモテーブル[#All],7,FALSE)</f>
        <v>#N/A</v>
      </c>
      <c r="BA120" s="216" t="e">
        <f>VLOOKUP($AC120,デモテーブル[#All],12,FALSE)</f>
        <v>#N/A</v>
      </c>
    </row>
    <row r="121" spans="2:53" ht="19.5" thickBot="1" x14ac:dyDescent="0.45">
      <c r="B121" s="21">
        <v>44723</v>
      </c>
      <c r="C121" s="22">
        <v>120</v>
      </c>
      <c r="D121" s="138" t="s">
        <v>337</v>
      </c>
      <c r="E121" s="72" t="s">
        <v>363</v>
      </c>
      <c r="F121" s="108" t="s">
        <v>364</v>
      </c>
      <c r="G121" s="79"/>
      <c r="H121" s="77" t="s">
        <v>308</v>
      </c>
      <c r="I121" s="77" t="s">
        <v>309</v>
      </c>
      <c r="J121" s="94" t="s">
        <v>310</v>
      </c>
      <c r="K121" s="94" t="s">
        <v>311</v>
      </c>
      <c r="L121" s="94" t="s">
        <v>312</v>
      </c>
      <c r="M121" s="94" t="s">
        <v>313</v>
      </c>
      <c r="N121" s="94" t="s">
        <v>314</v>
      </c>
      <c r="O121" s="94" t="s">
        <v>315</v>
      </c>
      <c r="P121" s="77"/>
      <c r="Q121" s="72"/>
      <c r="R121" s="72"/>
      <c r="S121" s="72"/>
      <c r="T121" s="72"/>
      <c r="U121" s="72"/>
      <c r="V121" s="72"/>
      <c r="W121" s="72"/>
      <c r="X121" s="72"/>
      <c r="Y121" s="72"/>
      <c r="Z121" s="137"/>
      <c r="AA121" s="137"/>
      <c r="AB121" s="108" t="s">
        <v>542</v>
      </c>
      <c r="AC121" s="95"/>
      <c r="AD121" s="84"/>
      <c r="AE121" s="84"/>
      <c r="AF121" s="84"/>
      <c r="AG121" s="84"/>
      <c r="AH121" s="96"/>
      <c r="AI121" s="84"/>
      <c r="AJ121" s="84"/>
      <c r="AK121" s="97"/>
      <c r="AL121" s="84"/>
      <c r="AM121" s="84"/>
      <c r="AN121" s="84"/>
      <c r="AO121" s="84"/>
      <c r="AP121" s="98"/>
      <c r="AQ121" s="84"/>
      <c r="AR121" s="98"/>
      <c r="AS121" s="84"/>
      <c r="AT121" s="83"/>
      <c r="AU121" s="83"/>
      <c r="AV121" s="84"/>
      <c r="AW121" s="84"/>
      <c r="AX121" s="84"/>
      <c r="AY121" s="84"/>
      <c r="AZ121" s="84"/>
      <c r="BA121" s="215"/>
    </row>
    <row r="122" spans="2:53" ht="19.5" thickBot="1" x14ac:dyDescent="0.45">
      <c r="B122" s="21">
        <v>44723</v>
      </c>
      <c r="C122" s="22">
        <v>121</v>
      </c>
      <c r="D122" s="138" t="s">
        <v>337</v>
      </c>
      <c r="E122" s="86" t="s">
        <v>363</v>
      </c>
      <c r="F122" s="35" t="s">
        <v>359</v>
      </c>
      <c r="G122" s="87" t="s">
        <v>52</v>
      </c>
      <c r="H122" s="99" t="s">
        <v>366</v>
      </c>
      <c r="I122" s="100">
        <v>100002</v>
      </c>
      <c r="J122" s="87" t="s">
        <v>343</v>
      </c>
      <c r="K122" s="101"/>
      <c r="L122" s="87"/>
      <c r="M122" s="87"/>
      <c r="N122" s="87"/>
      <c r="O122" s="87"/>
      <c r="P122" s="87"/>
      <c r="Q122" s="86"/>
      <c r="R122" s="86"/>
      <c r="S122" s="86"/>
      <c r="T122" s="86"/>
      <c r="U122" s="86"/>
      <c r="V122" s="86"/>
      <c r="W122" s="86"/>
      <c r="X122" s="86"/>
      <c r="Y122" s="86"/>
      <c r="Z122" s="137"/>
      <c r="AA122" s="137"/>
      <c r="AB122" s="87"/>
      <c r="AC122" s="38" t="s">
        <v>367</v>
      </c>
      <c r="AD122" s="90" t="str">
        <f>VLOOKUP($AC122,デモテーブル[#All],2,FALSE)</f>
        <v>現預金・SBI証券・日本円</v>
      </c>
      <c r="AE122" s="87" t="s">
        <v>336</v>
      </c>
      <c r="AF122" s="87"/>
      <c r="AG122" s="87"/>
      <c r="AH122" s="102"/>
      <c r="AI122" s="87"/>
      <c r="AJ122" s="102"/>
      <c r="AK122" s="87"/>
      <c r="AL122" s="87"/>
      <c r="AM122" s="87"/>
      <c r="AN122" s="87"/>
      <c r="AO122" s="87"/>
      <c r="AP122" s="103">
        <f>I122</f>
        <v>100002</v>
      </c>
      <c r="AQ122" s="87"/>
      <c r="AR122" s="91"/>
      <c r="AS122" s="90">
        <f t="shared" ref="AS122:AS124" si="21">AR122/(AP122-AR122)</f>
        <v>0</v>
      </c>
      <c r="AT122" s="104"/>
      <c r="AU122" s="104"/>
      <c r="AV122" s="87" t="str">
        <f>VLOOKUP($AC122,デモテーブル[#All],3,FALSE)</f>
        <v>2現金・米国債など</v>
      </c>
      <c r="AW122" s="87" t="str">
        <f>VLOOKUP($AC122,デモテーブル[#All],4,FALSE)</f>
        <v>2現金</v>
      </c>
      <c r="AX122" s="87" t="str">
        <f>VLOOKUP($AC122,デモテーブル[#All],5,FALSE)</f>
        <v>現預金</v>
      </c>
      <c r="AY122" s="87" t="str">
        <f>VLOOKUP($AC122,デモテーブル[#All],6,FALSE)</f>
        <v>現預金</v>
      </c>
      <c r="AZ122" s="87" t="str">
        <f>VLOOKUP($AC122,デモテーブル[#All],7,FALSE)</f>
        <v>01 日本円</v>
      </c>
      <c r="BA122" s="217" t="str">
        <f>VLOOKUP($AC122,デモテーブル[#All],12,FALSE)</f>
        <v>リスク・なし</v>
      </c>
    </row>
    <row r="123" spans="2:53" ht="19.5" thickBot="1" x14ac:dyDescent="0.45">
      <c r="B123" s="21">
        <v>44723</v>
      </c>
      <c r="C123" s="22">
        <v>122</v>
      </c>
      <c r="D123" s="138" t="s">
        <v>337</v>
      </c>
      <c r="E123" s="86" t="s">
        <v>363</v>
      </c>
      <c r="F123" s="87"/>
      <c r="G123" s="87" t="s">
        <v>52</v>
      </c>
      <c r="H123" s="99" t="s">
        <v>368</v>
      </c>
      <c r="I123" s="100">
        <v>40000</v>
      </c>
      <c r="J123" s="101" t="s">
        <v>557</v>
      </c>
      <c r="K123" s="101"/>
      <c r="L123" s="105" t="s">
        <v>369</v>
      </c>
      <c r="M123" s="106" t="s">
        <v>370</v>
      </c>
      <c r="N123" s="107">
        <v>133.88999999999999</v>
      </c>
      <c r="O123" s="101" t="s">
        <v>552</v>
      </c>
      <c r="P123" s="101"/>
      <c r="Q123" s="101" t="s">
        <v>553</v>
      </c>
      <c r="R123" s="86"/>
      <c r="S123" s="86"/>
      <c r="T123" s="86"/>
      <c r="U123" s="86"/>
      <c r="V123" s="86"/>
      <c r="W123" s="86"/>
      <c r="X123" s="86"/>
      <c r="Y123" s="86"/>
      <c r="Z123" s="137"/>
      <c r="AA123" s="137"/>
      <c r="AB123" s="87"/>
      <c r="AC123" s="38" t="s">
        <v>371</v>
      </c>
      <c r="AD123" s="90" t="str">
        <f>VLOOKUP($AC123,デモテーブル[#All],2,FALSE)</f>
        <v>現預金・SBI証券・米ドル</v>
      </c>
      <c r="AE123" s="87" t="s">
        <v>336</v>
      </c>
      <c r="AF123" s="87"/>
      <c r="AG123" s="87"/>
      <c r="AH123" s="102"/>
      <c r="AI123" s="87"/>
      <c r="AJ123" s="102"/>
      <c r="AK123" s="87"/>
      <c r="AL123" s="87"/>
      <c r="AM123" s="87"/>
      <c r="AN123" s="87"/>
      <c r="AO123" s="101" t="s">
        <v>553</v>
      </c>
      <c r="AP123" s="103">
        <f>I123*N123</f>
        <v>5355599.9999999991</v>
      </c>
      <c r="AQ123" s="87"/>
      <c r="AR123" s="91"/>
      <c r="AS123" s="90">
        <f t="shared" si="21"/>
        <v>0</v>
      </c>
      <c r="AT123" s="104"/>
      <c r="AU123" s="104"/>
      <c r="AV123" s="87" t="str">
        <f>VLOOKUP($AC123,デモテーブル[#All],3,FALSE)</f>
        <v>2現金・米国債など</v>
      </c>
      <c r="AW123" s="87" t="str">
        <f>VLOOKUP($AC123,デモテーブル[#All],4,FALSE)</f>
        <v>2現金</v>
      </c>
      <c r="AX123" s="87" t="str">
        <f>VLOOKUP($AC123,デモテーブル[#All],5,FALSE)</f>
        <v>現預金</v>
      </c>
      <c r="AY123" s="87" t="str">
        <f>VLOOKUP($AC123,デモテーブル[#All],6,FALSE)</f>
        <v>現預金</v>
      </c>
      <c r="AZ123" s="87" t="str">
        <f>VLOOKUP($AC123,デモテーブル[#All],7,FALSE)</f>
        <v>02 米ドル（円換算）</v>
      </c>
      <c r="BA123" s="217" t="str">
        <f>VLOOKUP($AC123,デモテーブル[#All],12,FALSE)</f>
        <v>リスク・有</v>
      </c>
    </row>
    <row r="124" spans="2:53" x14ac:dyDescent="0.4">
      <c r="B124" s="21">
        <v>44723</v>
      </c>
      <c r="C124" s="22">
        <v>123</v>
      </c>
      <c r="D124" s="138" t="s">
        <v>337</v>
      </c>
      <c r="E124" s="86" t="s">
        <v>363</v>
      </c>
      <c r="F124" s="87"/>
      <c r="G124" s="87" t="s">
        <v>52</v>
      </c>
      <c r="H124" s="99"/>
      <c r="I124" s="100"/>
      <c r="J124" s="87" t="s">
        <v>372</v>
      </c>
      <c r="K124" s="87"/>
      <c r="L124" s="105" t="s">
        <v>369</v>
      </c>
      <c r="M124" s="106"/>
      <c r="N124" s="107"/>
      <c r="O124" s="87"/>
      <c r="P124" s="87"/>
      <c r="Q124" s="101" t="s">
        <v>553</v>
      </c>
      <c r="R124" s="86"/>
      <c r="S124" s="86"/>
      <c r="T124" s="86"/>
      <c r="U124" s="86"/>
      <c r="V124" s="86"/>
      <c r="W124" s="86"/>
      <c r="X124" s="86"/>
      <c r="Y124" s="86"/>
      <c r="Z124" s="137"/>
      <c r="AA124" s="137"/>
      <c r="AB124" s="87"/>
      <c r="AC124" s="38"/>
      <c r="AD124" s="90" t="e">
        <f>VLOOKUP($AC124,デモテーブル[#All],2,FALSE)</f>
        <v>#N/A</v>
      </c>
      <c r="AE124" s="87" t="s">
        <v>336</v>
      </c>
      <c r="AF124" s="87"/>
      <c r="AG124" s="87"/>
      <c r="AH124" s="102"/>
      <c r="AI124" s="87"/>
      <c r="AJ124" s="102"/>
      <c r="AK124" s="87"/>
      <c r="AL124" s="87"/>
      <c r="AM124" s="87"/>
      <c r="AN124" s="87"/>
      <c r="AO124" s="101" t="s">
        <v>553</v>
      </c>
      <c r="AP124" s="103">
        <f>I124*N124</f>
        <v>0</v>
      </c>
      <c r="AQ124" s="87"/>
      <c r="AR124" s="91"/>
      <c r="AS124" s="90" t="e">
        <f t="shared" si="21"/>
        <v>#DIV/0!</v>
      </c>
      <c r="AT124" s="104"/>
      <c r="AU124" s="104"/>
      <c r="AV124" s="87" t="e">
        <f>VLOOKUP($AC124,デモテーブル[#All],3,FALSE)</f>
        <v>#N/A</v>
      </c>
      <c r="AW124" s="87" t="e">
        <f>VLOOKUP($AC124,デモテーブル[#All],4,FALSE)</f>
        <v>#N/A</v>
      </c>
      <c r="AX124" s="87" t="e">
        <f>VLOOKUP($AC124,デモテーブル[#All],5,FALSE)</f>
        <v>#N/A</v>
      </c>
      <c r="AY124" s="87" t="e">
        <f>VLOOKUP($AC124,デモテーブル[#All],6,FALSE)</f>
        <v>#N/A</v>
      </c>
      <c r="AZ124" s="87" t="e">
        <f>VLOOKUP($AC124,デモテーブル[#All],7,FALSE)</f>
        <v>#N/A</v>
      </c>
      <c r="BA124" s="217" t="e">
        <f>VLOOKUP($AC124,デモテーブル[#All],12,FALSE)</f>
        <v>#N/A</v>
      </c>
    </row>
    <row r="125" spans="2:53" x14ac:dyDescent="0.4">
      <c r="B125" s="21">
        <v>44723</v>
      </c>
      <c r="C125" s="22">
        <v>124</v>
      </c>
      <c r="D125" s="138" t="s">
        <v>337</v>
      </c>
      <c r="E125" s="72" t="s">
        <v>363</v>
      </c>
      <c r="F125" s="108" t="s">
        <v>364</v>
      </c>
      <c r="G125" s="108"/>
      <c r="H125" s="109" t="s">
        <v>373</v>
      </c>
      <c r="I125" s="94" t="s">
        <v>309</v>
      </c>
      <c r="J125" s="108" t="s">
        <v>310</v>
      </c>
      <c r="K125" s="108" t="s">
        <v>311</v>
      </c>
      <c r="L125" s="110" t="s">
        <v>374</v>
      </c>
      <c r="M125" s="108" t="s">
        <v>313</v>
      </c>
      <c r="N125" s="108" t="s">
        <v>314</v>
      </c>
      <c r="O125" s="108" t="s">
        <v>315</v>
      </c>
      <c r="P125" s="77" t="s">
        <v>357</v>
      </c>
      <c r="Q125" s="72"/>
      <c r="R125" s="72"/>
      <c r="S125" s="72"/>
      <c r="T125" s="72"/>
      <c r="U125" s="72"/>
      <c r="V125" s="72"/>
      <c r="W125" s="72"/>
      <c r="X125" s="72"/>
      <c r="Y125" s="72"/>
      <c r="Z125" s="137"/>
      <c r="AA125" s="137"/>
      <c r="AB125" s="108" t="s">
        <v>542</v>
      </c>
      <c r="AC125" s="95"/>
      <c r="AD125" s="108"/>
      <c r="AE125" s="108"/>
      <c r="AF125" s="108"/>
      <c r="AG125" s="108"/>
      <c r="AH125" s="111"/>
      <c r="AI125" s="108"/>
      <c r="AJ125" s="111"/>
      <c r="AK125" s="108"/>
      <c r="AL125" s="108"/>
      <c r="AM125" s="108"/>
      <c r="AN125" s="108"/>
      <c r="AO125" s="108"/>
      <c r="AP125" s="112"/>
      <c r="AQ125" s="108"/>
      <c r="AR125" s="96"/>
      <c r="AS125" s="113"/>
      <c r="AT125" s="33"/>
      <c r="AU125" s="33"/>
      <c r="AV125" s="108"/>
      <c r="AW125" s="108"/>
      <c r="AX125" s="108"/>
      <c r="AY125" s="108"/>
      <c r="AZ125" s="108"/>
      <c r="BA125" s="218"/>
    </row>
    <row r="126" spans="2:53" ht="13.5" customHeight="1" x14ac:dyDescent="0.4">
      <c r="B126" s="21">
        <v>44723</v>
      </c>
      <c r="C126" s="22">
        <v>125</v>
      </c>
      <c r="D126" s="138" t="s">
        <v>337</v>
      </c>
      <c r="E126" s="114" t="s">
        <v>363</v>
      </c>
      <c r="F126" s="46" t="s">
        <v>334</v>
      </c>
      <c r="G126" s="115" t="e">
        <f t="shared" ref="G126:G184" si="22">LEFT(H125, FIND(" ", H125) - 1 )</f>
        <v>#VALUE!</v>
      </c>
      <c r="H126" s="43" t="s">
        <v>376</v>
      </c>
      <c r="I126" s="43" t="s">
        <v>377</v>
      </c>
      <c r="J126" s="43"/>
      <c r="K126" s="48"/>
      <c r="L126" s="50" t="s">
        <v>376</v>
      </c>
      <c r="M126" s="50" t="s">
        <v>377</v>
      </c>
      <c r="N126" s="50"/>
      <c r="O126" s="50"/>
      <c r="P126" s="47" t="s">
        <v>378</v>
      </c>
      <c r="Z126" s="137"/>
      <c r="AA126" s="137"/>
      <c r="AB126" s="43"/>
      <c r="AC126" s="116" t="e">
        <f t="shared" ref="AC126:AC184" si="23">G126</f>
        <v>#VALUE!</v>
      </c>
      <c r="AD126" s="43" t="e">
        <f>VLOOKUP($AC126,デモテーブル[#All],2,FALSE)</f>
        <v>#VALUE!</v>
      </c>
      <c r="AE126" s="43" t="s">
        <v>17</v>
      </c>
      <c r="AF126" s="43" t="str">
        <f t="shared" ref="AF126:AF184" si="24">H126</f>
        <v>1541 純プラ信 メールアラート画面へ</v>
      </c>
      <c r="AG126" s="43"/>
      <c r="AH126" s="49" t="str">
        <f t="shared" ref="AH126:AH184" si="25">I126</f>
        <v xml:space="preserve">現買 現売 </v>
      </c>
      <c r="AI126" s="43"/>
      <c r="AJ126" s="49">
        <f t="shared" ref="AJ126:AJ184" si="26">J126</f>
        <v>0</v>
      </c>
      <c r="AK126" s="43"/>
      <c r="AL126" s="43"/>
      <c r="AM126" s="43"/>
      <c r="AN126" s="43"/>
      <c r="AO126" s="43"/>
      <c r="AP126" s="117">
        <f t="shared" ref="AP126:AP184" si="27">K126</f>
        <v>0</v>
      </c>
      <c r="AQ126" s="43"/>
      <c r="AR126" s="118">
        <f t="shared" ref="AR126:AR184" si="28">O126</f>
        <v>0</v>
      </c>
      <c r="AS126" s="119" t="e">
        <f>AR126/(AP126-AR126)</f>
        <v>#DIV/0!</v>
      </c>
      <c r="AT126" s="19"/>
      <c r="AU126" s="19"/>
      <c r="AV126" s="43" t="e">
        <f>VLOOKUP($AC126,デモテーブル[#All],3,FALSE)</f>
        <v>#VALUE!</v>
      </c>
      <c r="AW126" s="43" t="e">
        <f>VLOOKUP($AC126,デモテーブル[#All],4,FALSE)</f>
        <v>#VALUE!</v>
      </c>
      <c r="AX126" s="43" t="e">
        <f>VLOOKUP($AC126,デモテーブル[#All],5,FALSE)</f>
        <v>#VALUE!</v>
      </c>
      <c r="AY126" s="43" t="e">
        <f>VLOOKUP($AC126,デモテーブル[#All],6,FALSE)</f>
        <v>#VALUE!</v>
      </c>
      <c r="AZ126" s="43" t="e">
        <f>VLOOKUP($AC126,デモテーブル[#All],7,FALSE)</f>
        <v>#VALUE!</v>
      </c>
      <c r="BA126" s="219" t="e">
        <f>VLOOKUP($AC126,デモテーブル[#All],12,FALSE)</f>
        <v>#VALUE!</v>
      </c>
    </row>
    <row r="127" spans="2:53" x14ac:dyDescent="0.4">
      <c r="B127" s="21">
        <v>44723</v>
      </c>
      <c r="C127" s="22">
        <v>126</v>
      </c>
      <c r="D127" s="138" t="s">
        <v>337</v>
      </c>
      <c r="E127" s="114" t="s">
        <v>363</v>
      </c>
      <c r="F127" s="46" t="s">
        <v>379</v>
      </c>
      <c r="G127" s="115" t="str">
        <f t="shared" si="22"/>
        <v>1541</v>
      </c>
      <c r="H127" s="43">
        <v>13</v>
      </c>
      <c r="I127" s="49">
        <v>3710</v>
      </c>
      <c r="J127" s="49">
        <v>3610</v>
      </c>
      <c r="K127" s="48">
        <v>46930</v>
      </c>
      <c r="L127" s="120">
        <v>13</v>
      </c>
      <c r="M127" s="120">
        <v>3710</v>
      </c>
      <c r="N127" s="120">
        <v>3610</v>
      </c>
      <c r="O127" s="120">
        <v>-1300</v>
      </c>
      <c r="Z127" s="137"/>
      <c r="AA127" s="137"/>
      <c r="AB127" s="43"/>
      <c r="AC127" s="116" t="str">
        <f t="shared" si="23"/>
        <v>1541</v>
      </c>
      <c r="AD127" s="43" t="str">
        <f>VLOOKUP($AC127,デモテーブル[#All],2,FALSE)</f>
        <v>純プラチナ上場信託</v>
      </c>
      <c r="AE127" s="43" t="s">
        <v>17</v>
      </c>
      <c r="AF127" s="43">
        <f t="shared" si="24"/>
        <v>13</v>
      </c>
      <c r="AG127" s="43"/>
      <c r="AH127" s="49">
        <f t="shared" si="25"/>
        <v>3710</v>
      </c>
      <c r="AI127" s="43"/>
      <c r="AJ127" s="49">
        <f t="shared" si="26"/>
        <v>3610</v>
      </c>
      <c r="AK127" s="43"/>
      <c r="AL127" s="43"/>
      <c r="AM127" s="43"/>
      <c r="AN127" s="43"/>
      <c r="AO127" s="43"/>
      <c r="AP127" s="117">
        <f t="shared" si="27"/>
        <v>46930</v>
      </c>
      <c r="AQ127" s="43"/>
      <c r="AR127" s="118">
        <f t="shared" si="28"/>
        <v>-1300</v>
      </c>
      <c r="AS127" s="119">
        <f t="shared" ref="AS127:AS184" si="29">AR127/(AP127-AR127)</f>
        <v>-2.6954177897574125E-2</v>
      </c>
      <c r="AT127" s="19"/>
      <c r="AU127" s="19"/>
      <c r="AV127" s="43" t="str">
        <f>VLOOKUP($AC127,デモテーブル[#All],3,FALSE)</f>
        <v>3貴金属･ｺﾓ・仮通</v>
      </c>
      <c r="AW127" s="43" t="str">
        <f>VLOOKUP($AC127,デモテーブル[#All],4,FALSE)</f>
        <v>3貴金属</v>
      </c>
      <c r="AX127" s="43" t="str">
        <f>VLOOKUP($AC127,デモテーブル[#All],5,FALSE)</f>
        <v>プラチナ</v>
      </c>
      <c r="AY127" s="43" t="str">
        <f>VLOOKUP($AC127,デモテーブル[#All],6,FALSE)</f>
        <v>国内・プラチナ</v>
      </c>
      <c r="AZ127" s="43" t="str">
        <f>VLOOKUP($AC127,デモテーブル[#All],7,FALSE)</f>
        <v>01 日本円</v>
      </c>
      <c r="BA127" s="219" t="str">
        <f>VLOOKUP($AC127,デモテーブル[#All],12,FALSE)</f>
        <v>リスク・なし</v>
      </c>
    </row>
    <row r="128" spans="2:53" x14ac:dyDescent="0.4">
      <c r="B128" s="21">
        <v>44723</v>
      </c>
      <c r="C128" s="22">
        <v>127</v>
      </c>
      <c r="D128" s="138" t="s">
        <v>337</v>
      </c>
      <c r="E128" s="114" t="s">
        <v>363</v>
      </c>
      <c r="G128" s="115" t="e">
        <f t="shared" si="22"/>
        <v>#VALUE!</v>
      </c>
      <c r="H128" s="43" t="s">
        <v>380</v>
      </c>
      <c r="I128" s="43" t="s">
        <v>377</v>
      </c>
      <c r="J128" s="43"/>
      <c r="K128" s="48"/>
      <c r="L128" s="50" t="s">
        <v>380</v>
      </c>
      <c r="M128" s="50" t="s">
        <v>377</v>
      </c>
      <c r="N128" s="50"/>
      <c r="O128" s="50"/>
      <c r="Z128" s="137"/>
      <c r="AA128" s="137"/>
      <c r="AB128" s="43"/>
      <c r="AC128" s="116" t="e">
        <f t="shared" si="23"/>
        <v>#VALUE!</v>
      </c>
      <c r="AD128" s="43" t="e">
        <f>VLOOKUP($AC128,デモテーブル[#All],2,FALSE)</f>
        <v>#VALUE!</v>
      </c>
      <c r="AE128" s="43" t="s">
        <v>17</v>
      </c>
      <c r="AF128" s="43" t="str">
        <f t="shared" si="24"/>
        <v>9020 ＪＲ東 メールアラート画面へ</v>
      </c>
      <c r="AG128" s="43"/>
      <c r="AH128" s="49" t="str">
        <f t="shared" si="25"/>
        <v xml:space="preserve">現買 現売 </v>
      </c>
      <c r="AI128" s="43"/>
      <c r="AJ128" s="49">
        <f t="shared" si="26"/>
        <v>0</v>
      </c>
      <c r="AK128" s="43"/>
      <c r="AL128" s="43"/>
      <c r="AM128" s="43"/>
      <c r="AN128" s="43"/>
      <c r="AO128" s="43"/>
      <c r="AP128" s="117">
        <f t="shared" si="27"/>
        <v>0</v>
      </c>
      <c r="AQ128" s="43"/>
      <c r="AR128" s="118">
        <f t="shared" si="28"/>
        <v>0</v>
      </c>
      <c r="AS128" s="119" t="e">
        <f t="shared" si="29"/>
        <v>#DIV/0!</v>
      </c>
      <c r="AT128" s="19"/>
      <c r="AU128" s="19"/>
      <c r="AV128" s="43" t="e">
        <f>VLOOKUP($AC128,デモテーブル[#All],3,FALSE)</f>
        <v>#VALUE!</v>
      </c>
      <c r="AW128" s="43" t="e">
        <f>VLOOKUP($AC128,デモテーブル[#All],4,FALSE)</f>
        <v>#VALUE!</v>
      </c>
      <c r="AX128" s="43" t="e">
        <f>VLOOKUP($AC128,デモテーブル[#All],5,FALSE)</f>
        <v>#VALUE!</v>
      </c>
      <c r="AY128" s="43" t="e">
        <f>VLOOKUP($AC128,デモテーブル[#All],6,FALSE)</f>
        <v>#VALUE!</v>
      </c>
      <c r="AZ128" s="43" t="e">
        <f>VLOOKUP($AC128,デモテーブル[#All],7,FALSE)</f>
        <v>#VALUE!</v>
      </c>
      <c r="BA128" s="219" t="e">
        <f>VLOOKUP($AC128,デモテーブル[#All],12,FALSE)</f>
        <v>#VALUE!</v>
      </c>
    </row>
    <row r="129" spans="2:53" x14ac:dyDescent="0.4">
      <c r="B129" s="21">
        <v>44723</v>
      </c>
      <c r="C129" s="22">
        <v>128</v>
      </c>
      <c r="D129" s="138" t="s">
        <v>337</v>
      </c>
      <c r="E129" s="114" t="s">
        <v>363</v>
      </c>
      <c r="G129" s="115" t="str">
        <f t="shared" si="22"/>
        <v>9020</v>
      </c>
      <c r="H129" s="43">
        <v>9</v>
      </c>
      <c r="I129" s="49">
        <v>7749</v>
      </c>
      <c r="J129" s="49">
        <v>6785</v>
      </c>
      <c r="K129" s="48">
        <v>61065</v>
      </c>
      <c r="L129" s="120">
        <v>9</v>
      </c>
      <c r="M129" s="120">
        <v>7749</v>
      </c>
      <c r="N129" s="120">
        <v>6785</v>
      </c>
      <c r="O129" s="120">
        <v>-8676</v>
      </c>
      <c r="Z129" s="137"/>
      <c r="AA129" s="137"/>
      <c r="AB129" s="43"/>
      <c r="AC129" s="116" t="str">
        <f t="shared" si="23"/>
        <v>9020</v>
      </c>
      <c r="AD129" s="43" t="str">
        <f>VLOOKUP($AC129,デモテーブル[#All],2,FALSE)</f>
        <v>東日本旅客鉄道</v>
      </c>
      <c r="AE129" s="43" t="s">
        <v>17</v>
      </c>
      <c r="AF129" s="43">
        <f t="shared" si="24"/>
        <v>9</v>
      </c>
      <c r="AG129" s="43"/>
      <c r="AH129" s="49">
        <f t="shared" si="25"/>
        <v>7749</v>
      </c>
      <c r="AI129" s="43"/>
      <c r="AJ129" s="49">
        <f t="shared" si="26"/>
        <v>6785</v>
      </c>
      <c r="AK129" s="43"/>
      <c r="AL129" s="43"/>
      <c r="AM129" s="43"/>
      <c r="AN129" s="43"/>
      <c r="AO129" s="43"/>
      <c r="AP129" s="117">
        <f t="shared" si="27"/>
        <v>61065</v>
      </c>
      <c r="AQ129" s="43"/>
      <c r="AR129" s="118">
        <f t="shared" si="28"/>
        <v>-8676</v>
      </c>
      <c r="AS129" s="119">
        <f t="shared" si="29"/>
        <v>-0.12440314879339269</v>
      </c>
      <c r="AT129" s="19"/>
      <c r="AU129" s="19"/>
      <c r="AV129" s="43" t="str">
        <f>VLOOKUP($AC129,デモテーブル[#All],3,FALSE)</f>
        <v>1株式・投信等</v>
      </c>
      <c r="AW129" s="43" t="str">
        <f>VLOOKUP($AC129,デモテーブル[#All],4,FALSE)</f>
        <v>1株式</v>
      </c>
      <c r="AX129" s="43" t="str">
        <f>VLOOKUP($AC129,デモテーブル[#All],5,FALSE)</f>
        <v>観光</v>
      </c>
      <c r="AY129" s="43" t="str">
        <f>VLOOKUP($AC129,デモテーブル[#All],6,FALSE)</f>
        <v>鉄道</v>
      </c>
      <c r="AZ129" s="43" t="str">
        <f>VLOOKUP($AC129,デモテーブル[#All],7,FALSE)</f>
        <v>01 日本円</v>
      </c>
      <c r="BA129" s="219" t="str">
        <f>VLOOKUP($AC129,デモテーブル[#All],12,FALSE)</f>
        <v>リスク・なし</v>
      </c>
    </row>
    <row r="130" spans="2:53" x14ac:dyDescent="0.4">
      <c r="B130" s="21">
        <v>44723</v>
      </c>
      <c r="C130" s="22">
        <v>129</v>
      </c>
      <c r="D130" s="138" t="s">
        <v>337</v>
      </c>
      <c r="E130" s="114" t="s">
        <v>363</v>
      </c>
      <c r="G130" s="115" t="e">
        <f t="shared" si="22"/>
        <v>#VALUE!</v>
      </c>
      <c r="H130" s="43" t="s">
        <v>381</v>
      </c>
      <c r="I130" s="43" t="s">
        <v>377</v>
      </c>
      <c r="J130" s="43"/>
      <c r="K130" s="48"/>
      <c r="L130" s="50" t="s">
        <v>381</v>
      </c>
      <c r="M130" s="50" t="s">
        <v>377</v>
      </c>
      <c r="N130" s="50"/>
      <c r="O130" s="50"/>
      <c r="Z130" s="137"/>
      <c r="AA130" s="137"/>
      <c r="AB130" s="43"/>
      <c r="AC130" s="116" t="e">
        <f t="shared" si="23"/>
        <v>#VALUE!</v>
      </c>
      <c r="AD130" s="43" t="e">
        <f>VLOOKUP($AC130,デモテーブル[#All],2,FALSE)</f>
        <v>#VALUE!</v>
      </c>
      <c r="AE130" s="43" t="s">
        <v>17</v>
      </c>
      <c r="AF130" s="43" t="str">
        <f t="shared" si="24"/>
        <v>9021 ＪＲ西 メールアラート画面へ</v>
      </c>
      <c r="AG130" s="43"/>
      <c r="AH130" s="49" t="str">
        <f t="shared" si="25"/>
        <v xml:space="preserve">現買 現売 </v>
      </c>
      <c r="AI130" s="43"/>
      <c r="AJ130" s="49">
        <f t="shared" si="26"/>
        <v>0</v>
      </c>
      <c r="AK130" s="43"/>
      <c r="AL130" s="43"/>
      <c r="AM130" s="43"/>
      <c r="AN130" s="43"/>
      <c r="AO130" s="43"/>
      <c r="AP130" s="117">
        <f t="shared" si="27"/>
        <v>0</v>
      </c>
      <c r="AQ130" s="43"/>
      <c r="AR130" s="118">
        <f t="shared" si="28"/>
        <v>0</v>
      </c>
      <c r="AS130" s="119" t="e">
        <f t="shared" si="29"/>
        <v>#DIV/0!</v>
      </c>
      <c r="AT130" s="19"/>
      <c r="AU130" s="19"/>
      <c r="AV130" s="43" t="e">
        <f>VLOOKUP($AC130,デモテーブル[#All],3,FALSE)</f>
        <v>#VALUE!</v>
      </c>
      <c r="AW130" s="43" t="e">
        <f>VLOOKUP($AC130,デモテーブル[#All],4,FALSE)</f>
        <v>#VALUE!</v>
      </c>
      <c r="AX130" s="43" t="e">
        <f>VLOOKUP($AC130,デモテーブル[#All],5,FALSE)</f>
        <v>#VALUE!</v>
      </c>
      <c r="AY130" s="43" t="e">
        <f>VLOOKUP($AC130,デモテーブル[#All],6,FALSE)</f>
        <v>#VALUE!</v>
      </c>
      <c r="AZ130" s="43" t="e">
        <f>VLOOKUP($AC130,デモテーブル[#All],7,FALSE)</f>
        <v>#VALUE!</v>
      </c>
      <c r="BA130" s="219" t="e">
        <f>VLOOKUP($AC130,デモテーブル[#All],12,FALSE)</f>
        <v>#VALUE!</v>
      </c>
    </row>
    <row r="131" spans="2:53" x14ac:dyDescent="0.4">
      <c r="B131" s="21">
        <v>44723</v>
      </c>
      <c r="C131" s="22">
        <v>130</v>
      </c>
      <c r="D131" s="138" t="s">
        <v>337</v>
      </c>
      <c r="E131" s="114" t="s">
        <v>363</v>
      </c>
      <c r="G131" s="115" t="str">
        <f t="shared" si="22"/>
        <v>9021</v>
      </c>
      <c r="H131" s="43">
        <v>10</v>
      </c>
      <c r="I131" s="49">
        <v>6343</v>
      </c>
      <c r="J131" s="49">
        <v>4900</v>
      </c>
      <c r="K131" s="48">
        <v>49000</v>
      </c>
      <c r="L131" s="120">
        <v>10</v>
      </c>
      <c r="M131" s="120">
        <v>6343</v>
      </c>
      <c r="N131" s="120">
        <v>4900</v>
      </c>
      <c r="O131" s="120">
        <v>-14430</v>
      </c>
      <c r="Z131" s="137"/>
      <c r="AA131" s="137"/>
      <c r="AB131" s="43"/>
      <c r="AC131" s="116" t="str">
        <f t="shared" si="23"/>
        <v>9021</v>
      </c>
      <c r="AD131" s="43" t="str">
        <f>VLOOKUP($AC131,デモテーブル[#All],2,FALSE)</f>
        <v>西日本旅客鉄道</v>
      </c>
      <c r="AE131" s="43" t="s">
        <v>17</v>
      </c>
      <c r="AF131" s="43">
        <f t="shared" si="24"/>
        <v>10</v>
      </c>
      <c r="AG131" s="43"/>
      <c r="AH131" s="49">
        <f t="shared" si="25"/>
        <v>6343</v>
      </c>
      <c r="AI131" s="43"/>
      <c r="AJ131" s="49">
        <f t="shared" si="26"/>
        <v>4900</v>
      </c>
      <c r="AK131" s="43"/>
      <c r="AL131" s="43"/>
      <c r="AM131" s="43"/>
      <c r="AN131" s="43"/>
      <c r="AO131" s="43"/>
      <c r="AP131" s="117">
        <f t="shared" si="27"/>
        <v>49000</v>
      </c>
      <c r="AQ131" s="43"/>
      <c r="AR131" s="118">
        <f t="shared" si="28"/>
        <v>-14430</v>
      </c>
      <c r="AS131" s="119">
        <f t="shared" si="29"/>
        <v>-0.22749487624152609</v>
      </c>
      <c r="AT131" s="19"/>
      <c r="AU131" s="19"/>
      <c r="AV131" s="43" t="str">
        <f>VLOOKUP($AC131,デモテーブル[#All],3,FALSE)</f>
        <v>1株式・投信等</v>
      </c>
      <c r="AW131" s="43" t="str">
        <f>VLOOKUP($AC131,デモテーブル[#All],4,FALSE)</f>
        <v>1株式</v>
      </c>
      <c r="AX131" s="43" t="str">
        <f>VLOOKUP($AC131,デモテーブル[#All],5,FALSE)</f>
        <v>観光</v>
      </c>
      <c r="AY131" s="43" t="str">
        <f>VLOOKUP($AC131,デモテーブル[#All],6,FALSE)</f>
        <v>鉄道</v>
      </c>
      <c r="AZ131" s="43" t="str">
        <f>VLOOKUP($AC131,デモテーブル[#All],7,FALSE)</f>
        <v>01 日本円</v>
      </c>
      <c r="BA131" s="219" t="str">
        <f>VLOOKUP($AC131,デモテーブル[#All],12,FALSE)</f>
        <v>リスク・なし</v>
      </c>
    </row>
    <row r="132" spans="2:53" x14ac:dyDescent="0.4">
      <c r="B132" s="21">
        <v>44723</v>
      </c>
      <c r="C132" s="22">
        <v>131</v>
      </c>
      <c r="D132" s="138" t="s">
        <v>337</v>
      </c>
      <c r="E132" s="114" t="s">
        <v>363</v>
      </c>
      <c r="G132" s="115" t="e">
        <f t="shared" si="22"/>
        <v>#VALUE!</v>
      </c>
      <c r="H132" s="43" t="s">
        <v>382</v>
      </c>
      <c r="I132" s="43" t="s">
        <v>377</v>
      </c>
      <c r="J132" s="43"/>
      <c r="K132" s="48"/>
      <c r="L132" s="50" t="s">
        <v>382</v>
      </c>
      <c r="M132" s="50" t="s">
        <v>377</v>
      </c>
      <c r="N132" s="50"/>
      <c r="O132" s="50"/>
      <c r="Z132" s="137"/>
      <c r="AA132" s="137"/>
      <c r="AB132" s="43"/>
      <c r="AC132" s="116" t="e">
        <f t="shared" si="23"/>
        <v>#VALUE!</v>
      </c>
      <c r="AD132" s="43" t="e">
        <f>VLOOKUP($AC132,デモテーブル[#All],2,FALSE)</f>
        <v>#VALUE!</v>
      </c>
      <c r="AE132" s="43" t="s">
        <v>17</v>
      </c>
      <c r="AF132" s="43" t="str">
        <f t="shared" si="24"/>
        <v>9022 ＪＲ東海 メールアラート画面へ</v>
      </c>
      <c r="AG132" s="43"/>
      <c r="AH132" s="49" t="str">
        <f t="shared" si="25"/>
        <v xml:space="preserve">現買 現売 </v>
      </c>
      <c r="AI132" s="43"/>
      <c r="AJ132" s="49">
        <f t="shared" si="26"/>
        <v>0</v>
      </c>
      <c r="AK132" s="43"/>
      <c r="AL132" s="43"/>
      <c r="AM132" s="43"/>
      <c r="AN132" s="43"/>
      <c r="AO132" s="43"/>
      <c r="AP132" s="117">
        <f t="shared" si="27"/>
        <v>0</v>
      </c>
      <c r="AQ132" s="43"/>
      <c r="AR132" s="118">
        <f t="shared" si="28"/>
        <v>0</v>
      </c>
      <c r="AS132" s="119" t="e">
        <f t="shared" si="29"/>
        <v>#DIV/0!</v>
      </c>
      <c r="AT132" s="19"/>
      <c r="AU132" s="19"/>
      <c r="AV132" s="43" t="e">
        <f>VLOOKUP($AC132,デモテーブル[#All],3,FALSE)</f>
        <v>#VALUE!</v>
      </c>
      <c r="AW132" s="43" t="e">
        <f>VLOOKUP($AC132,デモテーブル[#All],4,FALSE)</f>
        <v>#VALUE!</v>
      </c>
      <c r="AX132" s="43" t="e">
        <f>VLOOKUP($AC132,デモテーブル[#All],5,FALSE)</f>
        <v>#VALUE!</v>
      </c>
      <c r="AY132" s="43" t="e">
        <f>VLOOKUP($AC132,デモテーブル[#All],6,FALSE)</f>
        <v>#VALUE!</v>
      </c>
      <c r="AZ132" s="43" t="e">
        <f>VLOOKUP($AC132,デモテーブル[#All],7,FALSE)</f>
        <v>#VALUE!</v>
      </c>
      <c r="BA132" s="219" t="e">
        <f>VLOOKUP($AC132,デモテーブル[#All],12,FALSE)</f>
        <v>#VALUE!</v>
      </c>
    </row>
    <row r="133" spans="2:53" x14ac:dyDescent="0.4">
      <c r="B133" s="21">
        <v>44723</v>
      </c>
      <c r="C133" s="22">
        <v>132</v>
      </c>
      <c r="D133" s="138" t="s">
        <v>337</v>
      </c>
      <c r="E133" s="114" t="s">
        <v>363</v>
      </c>
      <c r="G133" s="115" t="str">
        <f t="shared" si="22"/>
        <v>9022</v>
      </c>
      <c r="H133" s="43">
        <v>5</v>
      </c>
      <c r="I133" s="49">
        <v>16881</v>
      </c>
      <c r="J133" s="49">
        <v>15485</v>
      </c>
      <c r="K133" s="48">
        <v>77425</v>
      </c>
      <c r="L133" s="120">
        <v>5</v>
      </c>
      <c r="M133" s="120">
        <v>16881</v>
      </c>
      <c r="N133" s="120">
        <v>15485</v>
      </c>
      <c r="O133" s="120">
        <v>-6980</v>
      </c>
      <c r="Z133" s="137"/>
      <c r="AA133" s="137"/>
      <c r="AB133" s="43"/>
      <c r="AC133" s="116" t="str">
        <f t="shared" si="23"/>
        <v>9022</v>
      </c>
      <c r="AD133" s="43" t="str">
        <f>VLOOKUP($AC133,デモテーブル[#All],2,FALSE)</f>
        <v>東海旅客鉄道</v>
      </c>
      <c r="AE133" s="43" t="s">
        <v>17</v>
      </c>
      <c r="AF133" s="43">
        <f t="shared" si="24"/>
        <v>5</v>
      </c>
      <c r="AG133" s="43"/>
      <c r="AH133" s="49">
        <f t="shared" si="25"/>
        <v>16881</v>
      </c>
      <c r="AI133" s="43"/>
      <c r="AJ133" s="49">
        <f t="shared" si="26"/>
        <v>15485</v>
      </c>
      <c r="AK133" s="43"/>
      <c r="AL133" s="43"/>
      <c r="AM133" s="43"/>
      <c r="AN133" s="43"/>
      <c r="AO133" s="43"/>
      <c r="AP133" s="117">
        <f t="shared" si="27"/>
        <v>77425</v>
      </c>
      <c r="AQ133" s="43"/>
      <c r="AR133" s="118">
        <f t="shared" si="28"/>
        <v>-6980</v>
      </c>
      <c r="AS133" s="119">
        <f t="shared" si="29"/>
        <v>-8.269652271784847E-2</v>
      </c>
      <c r="AT133" s="19"/>
      <c r="AU133" s="19"/>
      <c r="AV133" s="43" t="str">
        <f>VLOOKUP($AC133,デモテーブル[#All],3,FALSE)</f>
        <v>1株式・投信等</v>
      </c>
      <c r="AW133" s="43" t="str">
        <f>VLOOKUP($AC133,デモテーブル[#All],4,FALSE)</f>
        <v>1株式</v>
      </c>
      <c r="AX133" s="43" t="str">
        <f>VLOOKUP($AC133,デモテーブル[#All],5,FALSE)</f>
        <v>観光</v>
      </c>
      <c r="AY133" s="43" t="str">
        <f>VLOOKUP($AC133,デモテーブル[#All],6,FALSE)</f>
        <v>鉄道</v>
      </c>
      <c r="AZ133" s="43" t="str">
        <f>VLOOKUP($AC133,デモテーブル[#All],7,FALSE)</f>
        <v>01 日本円</v>
      </c>
      <c r="BA133" s="219" t="str">
        <f>VLOOKUP($AC133,デモテーブル[#All],12,FALSE)</f>
        <v>リスク・なし</v>
      </c>
    </row>
    <row r="134" spans="2:53" x14ac:dyDescent="0.4">
      <c r="B134" s="21">
        <v>44723</v>
      </c>
      <c r="C134" s="22">
        <v>133</v>
      </c>
      <c r="D134" s="138" t="s">
        <v>337</v>
      </c>
      <c r="E134" s="114" t="s">
        <v>363</v>
      </c>
      <c r="G134" s="115" t="e">
        <f t="shared" si="22"/>
        <v>#VALUE!</v>
      </c>
      <c r="H134" s="43" t="s">
        <v>383</v>
      </c>
      <c r="I134" s="43" t="s">
        <v>377</v>
      </c>
      <c r="J134" s="43"/>
      <c r="K134" s="48"/>
      <c r="L134" s="50" t="s">
        <v>383</v>
      </c>
      <c r="M134" s="50" t="s">
        <v>377</v>
      </c>
      <c r="N134" s="50"/>
      <c r="O134" s="50"/>
      <c r="Z134" s="137"/>
      <c r="AA134" s="137"/>
      <c r="AB134" s="43"/>
      <c r="AC134" s="116" t="e">
        <f t="shared" si="23"/>
        <v>#VALUE!</v>
      </c>
      <c r="AD134" s="43" t="e">
        <f>VLOOKUP($AC134,デモテーブル[#All],2,FALSE)</f>
        <v>#VALUE!</v>
      </c>
      <c r="AE134" s="43" t="s">
        <v>17</v>
      </c>
      <c r="AF134" s="43" t="str">
        <f t="shared" si="24"/>
        <v>9142 ＪＲ九州 メールアラート画面へ</v>
      </c>
      <c r="AG134" s="43"/>
      <c r="AH134" s="49" t="str">
        <f t="shared" si="25"/>
        <v xml:space="preserve">現買 現売 </v>
      </c>
      <c r="AI134" s="43"/>
      <c r="AJ134" s="49">
        <f t="shared" si="26"/>
        <v>0</v>
      </c>
      <c r="AK134" s="43"/>
      <c r="AL134" s="43"/>
      <c r="AM134" s="43"/>
      <c r="AN134" s="43"/>
      <c r="AO134" s="43"/>
      <c r="AP134" s="117">
        <f t="shared" si="27"/>
        <v>0</v>
      </c>
      <c r="AQ134" s="43"/>
      <c r="AR134" s="118">
        <f t="shared" si="28"/>
        <v>0</v>
      </c>
      <c r="AS134" s="119" t="e">
        <f t="shared" si="29"/>
        <v>#DIV/0!</v>
      </c>
      <c r="AT134" s="19"/>
      <c r="AU134" s="19"/>
      <c r="AV134" s="43" t="e">
        <f>VLOOKUP($AC134,デモテーブル[#All],3,FALSE)</f>
        <v>#VALUE!</v>
      </c>
      <c r="AW134" s="43" t="e">
        <f>VLOOKUP($AC134,デモテーブル[#All],4,FALSE)</f>
        <v>#VALUE!</v>
      </c>
      <c r="AX134" s="43" t="e">
        <f>VLOOKUP($AC134,デモテーブル[#All],5,FALSE)</f>
        <v>#VALUE!</v>
      </c>
      <c r="AY134" s="43" t="e">
        <f>VLOOKUP($AC134,デモテーブル[#All],6,FALSE)</f>
        <v>#VALUE!</v>
      </c>
      <c r="AZ134" s="43" t="e">
        <f>VLOOKUP($AC134,デモテーブル[#All],7,FALSE)</f>
        <v>#VALUE!</v>
      </c>
      <c r="BA134" s="219" t="e">
        <f>VLOOKUP($AC134,デモテーブル[#All],12,FALSE)</f>
        <v>#VALUE!</v>
      </c>
    </row>
    <row r="135" spans="2:53" x14ac:dyDescent="0.4">
      <c r="B135" s="21">
        <v>44723</v>
      </c>
      <c r="C135" s="22">
        <v>134</v>
      </c>
      <c r="D135" s="138" t="s">
        <v>337</v>
      </c>
      <c r="E135" s="114" t="s">
        <v>363</v>
      </c>
      <c r="G135" s="115" t="str">
        <f t="shared" si="22"/>
        <v>9142</v>
      </c>
      <c r="H135" s="43">
        <v>23</v>
      </c>
      <c r="I135" s="49">
        <v>2548</v>
      </c>
      <c r="J135" s="49">
        <v>2537</v>
      </c>
      <c r="K135" s="48">
        <v>58351</v>
      </c>
      <c r="L135" s="120">
        <v>23</v>
      </c>
      <c r="M135" s="120">
        <v>2548</v>
      </c>
      <c r="N135" s="120">
        <v>2537</v>
      </c>
      <c r="O135" s="120">
        <v>-253</v>
      </c>
      <c r="Z135" s="137"/>
      <c r="AA135" s="137"/>
      <c r="AB135" s="43"/>
      <c r="AC135" s="116" t="str">
        <f t="shared" si="23"/>
        <v>9142</v>
      </c>
      <c r="AD135" s="43" t="str">
        <f>VLOOKUP($AC135,デモテーブル[#All],2,FALSE)</f>
        <v>九州旅客鉄道</v>
      </c>
      <c r="AE135" s="43" t="s">
        <v>17</v>
      </c>
      <c r="AF135" s="43">
        <f t="shared" si="24"/>
        <v>23</v>
      </c>
      <c r="AG135" s="43"/>
      <c r="AH135" s="49">
        <f t="shared" si="25"/>
        <v>2548</v>
      </c>
      <c r="AI135" s="43"/>
      <c r="AJ135" s="49">
        <f t="shared" si="26"/>
        <v>2537</v>
      </c>
      <c r="AK135" s="43"/>
      <c r="AL135" s="43"/>
      <c r="AM135" s="43"/>
      <c r="AN135" s="43"/>
      <c r="AO135" s="43"/>
      <c r="AP135" s="117">
        <f t="shared" si="27"/>
        <v>58351</v>
      </c>
      <c r="AQ135" s="43"/>
      <c r="AR135" s="118">
        <f t="shared" si="28"/>
        <v>-253</v>
      </c>
      <c r="AS135" s="119">
        <f t="shared" si="29"/>
        <v>-4.3171114599686025E-3</v>
      </c>
      <c r="AT135" s="19"/>
      <c r="AU135" s="19"/>
      <c r="AV135" s="43" t="str">
        <f>VLOOKUP($AC135,デモテーブル[#All],3,FALSE)</f>
        <v>1株式・投信等</v>
      </c>
      <c r="AW135" s="43" t="str">
        <f>VLOOKUP($AC135,デモテーブル[#All],4,FALSE)</f>
        <v>1株式</v>
      </c>
      <c r="AX135" s="43" t="str">
        <f>VLOOKUP($AC135,デモテーブル[#All],5,FALSE)</f>
        <v>観光</v>
      </c>
      <c r="AY135" s="43" t="str">
        <f>VLOOKUP($AC135,デモテーブル[#All],6,FALSE)</f>
        <v>鉄道</v>
      </c>
      <c r="AZ135" s="43" t="str">
        <f>VLOOKUP($AC135,デモテーブル[#All],7,FALSE)</f>
        <v>01 日本円</v>
      </c>
      <c r="BA135" s="219" t="str">
        <f>VLOOKUP($AC135,デモテーブル[#All],12,FALSE)</f>
        <v>リスク・なし</v>
      </c>
    </row>
    <row r="136" spans="2:53" x14ac:dyDescent="0.4">
      <c r="B136" s="21">
        <v>44723</v>
      </c>
      <c r="C136" s="22">
        <v>135</v>
      </c>
      <c r="D136" s="138" t="s">
        <v>337</v>
      </c>
      <c r="E136" s="114" t="s">
        <v>363</v>
      </c>
      <c r="G136" s="115" t="e">
        <f>LEFT(#REF!, FIND(" ",#REF!) - 1 )</f>
        <v>#REF!</v>
      </c>
      <c r="H136" s="43"/>
      <c r="I136" s="43"/>
      <c r="J136" s="43"/>
      <c r="K136" s="48"/>
      <c r="L136" s="50"/>
      <c r="M136" s="50"/>
      <c r="N136" s="50"/>
      <c r="O136" s="50"/>
      <c r="Z136" s="137"/>
      <c r="AA136" s="137"/>
      <c r="AB136" s="43"/>
      <c r="AC136" s="116" t="e">
        <f t="shared" si="23"/>
        <v>#REF!</v>
      </c>
      <c r="AD136" s="43" t="e">
        <f>VLOOKUP($AC136,デモテーブル[#All],2,FALSE)</f>
        <v>#REF!</v>
      </c>
      <c r="AE136" s="43" t="s">
        <v>17</v>
      </c>
      <c r="AF136" s="43">
        <f t="shared" si="24"/>
        <v>0</v>
      </c>
      <c r="AG136" s="43"/>
      <c r="AH136" s="49">
        <f t="shared" si="25"/>
        <v>0</v>
      </c>
      <c r="AI136" s="43"/>
      <c r="AJ136" s="49">
        <f t="shared" si="26"/>
        <v>0</v>
      </c>
      <c r="AK136" s="43"/>
      <c r="AL136" s="43"/>
      <c r="AM136" s="43"/>
      <c r="AN136" s="43"/>
      <c r="AO136" s="43"/>
      <c r="AP136" s="117">
        <f t="shared" si="27"/>
        <v>0</v>
      </c>
      <c r="AQ136" s="43"/>
      <c r="AR136" s="118">
        <f t="shared" si="28"/>
        <v>0</v>
      </c>
      <c r="AS136" s="119" t="e">
        <f t="shared" si="29"/>
        <v>#DIV/0!</v>
      </c>
      <c r="AT136" s="19"/>
      <c r="AU136" s="19"/>
      <c r="AV136" s="43" t="e">
        <f>VLOOKUP($AC136,デモテーブル[#All],3,FALSE)</f>
        <v>#REF!</v>
      </c>
      <c r="AW136" s="43" t="e">
        <f>VLOOKUP($AC136,デモテーブル[#All],4,FALSE)</f>
        <v>#REF!</v>
      </c>
      <c r="AX136" s="43" t="e">
        <f>VLOOKUP($AC136,デモテーブル[#All],5,FALSE)</f>
        <v>#REF!</v>
      </c>
      <c r="AY136" s="43" t="e">
        <f>VLOOKUP($AC136,デモテーブル[#All],6,FALSE)</f>
        <v>#REF!</v>
      </c>
      <c r="AZ136" s="43" t="e">
        <f>VLOOKUP($AC136,デモテーブル[#All],7,FALSE)</f>
        <v>#REF!</v>
      </c>
      <c r="BA136" s="219" t="e">
        <f>VLOOKUP($AC136,デモテーブル[#All],12,FALSE)</f>
        <v>#REF!</v>
      </c>
    </row>
    <row r="137" spans="2:53" x14ac:dyDescent="0.4">
      <c r="B137" s="21">
        <v>44723</v>
      </c>
      <c r="C137" s="22">
        <v>136</v>
      </c>
      <c r="D137" s="138" t="s">
        <v>337</v>
      </c>
      <c r="E137" s="114" t="s">
        <v>363</v>
      </c>
      <c r="G137" s="115" t="e">
        <f t="shared" si="22"/>
        <v>#VALUE!</v>
      </c>
      <c r="H137" s="43"/>
      <c r="I137" s="43"/>
      <c r="J137" s="43"/>
      <c r="K137" s="48"/>
      <c r="L137" s="50"/>
      <c r="M137" s="50"/>
      <c r="N137" s="50"/>
      <c r="O137" s="50"/>
      <c r="Z137" s="137"/>
      <c r="AA137" s="137"/>
      <c r="AB137" s="43"/>
      <c r="AC137" s="116" t="e">
        <f t="shared" si="23"/>
        <v>#VALUE!</v>
      </c>
      <c r="AD137" s="43" t="e">
        <f>VLOOKUP($AC137,デモテーブル[#All],2,FALSE)</f>
        <v>#VALUE!</v>
      </c>
      <c r="AE137" s="43" t="s">
        <v>17</v>
      </c>
      <c r="AF137" s="43">
        <f t="shared" si="24"/>
        <v>0</v>
      </c>
      <c r="AG137" s="43"/>
      <c r="AH137" s="49">
        <f t="shared" si="25"/>
        <v>0</v>
      </c>
      <c r="AI137" s="43"/>
      <c r="AJ137" s="49">
        <f t="shared" si="26"/>
        <v>0</v>
      </c>
      <c r="AK137" s="43"/>
      <c r="AL137" s="43"/>
      <c r="AM137" s="43"/>
      <c r="AN137" s="43"/>
      <c r="AO137" s="43"/>
      <c r="AP137" s="117">
        <f t="shared" si="27"/>
        <v>0</v>
      </c>
      <c r="AQ137" s="43"/>
      <c r="AR137" s="118">
        <f t="shared" si="28"/>
        <v>0</v>
      </c>
      <c r="AS137" s="119" t="e">
        <f t="shared" si="29"/>
        <v>#DIV/0!</v>
      </c>
      <c r="AT137" s="19"/>
      <c r="AU137" s="19"/>
      <c r="AV137" s="43" t="e">
        <f>VLOOKUP($AC137,デモテーブル[#All],3,FALSE)</f>
        <v>#VALUE!</v>
      </c>
      <c r="AW137" s="43" t="e">
        <f>VLOOKUP($AC137,デモテーブル[#All],4,FALSE)</f>
        <v>#VALUE!</v>
      </c>
      <c r="AX137" s="43" t="e">
        <f>VLOOKUP($AC137,デモテーブル[#All],5,FALSE)</f>
        <v>#VALUE!</v>
      </c>
      <c r="AY137" s="43" t="e">
        <f>VLOOKUP($AC137,デモテーブル[#All],6,FALSE)</f>
        <v>#VALUE!</v>
      </c>
      <c r="AZ137" s="43" t="e">
        <f>VLOOKUP($AC137,デモテーブル[#All],7,FALSE)</f>
        <v>#VALUE!</v>
      </c>
      <c r="BA137" s="219" t="e">
        <f>VLOOKUP($AC137,デモテーブル[#All],12,FALSE)</f>
        <v>#VALUE!</v>
      </c>
    </row>
    <row r="138" spans="2:53" x14ac:dyDescent="0.4">
      <c r="B138" s="21">
        <v>44723</v>
      </c>
      <c r="C138" s="22">
        <v>137</v>
      </c>
      <c r="D138" s="138" t="s">
        <v>337</v>
      </c>
      <c r="E138" s="114" t="s">
        <v>363</v>
      </c>
      <c r="G138" s="115" t="e">
        <f t="shared" si="22"/>
        <v>#VALUE!</v>
      </c>
      <c r="H138" s="43"/>
      <c r="I138" s="43"/>
      <c r="J138" s="43"/>
      <c r="K138" s="48"/>
      <c r="L138" s="50"/>
      <c r="M138" s="50"/>
      <c r="N138" s="50"/>
      <c r="O138" s="50"/>
      <c r="Z138" s="137"/>
      <c r="AA138" s="137"/>
      <c r="AB138" s="43"/>
      <c r="AC138" s="116" t="e">
        <f t="shared" si="23"/>
        <v>#VALUE!</v>
      </c>
      <c r="AD138" s="43" t="e">
        <f>VLOOKUP($AC138,デモテーブル[#All],2,FALSE)</f>
        <v>#VALUE!</v>
      </c>
      <c r="AE138" s="43" t="s">
        <v>17</v>
      </c>
      <c r="AF138" s="43">
        <f t="shared" si="24"/>
        <v>0</v>
      </c>
      <c r="AG138" s="43"/>
      <c r="AH138" s="49">
        <f t="shared" si="25"/>
        <v>0</v>
      </c>
      <c r="AI138" s="43"/>
      <c r="AJ138" s="49">
        <f t="shared" si="26"/>
        <v>0</v>
      </c>
      <c r="AK138" s="43"/>
      <c r="AL138" s="43"/>
      <c r="AM138" s="43"/>
      <c r="AN138" s="43"/>
      <c r="AO138" s="43"/>
      <c r="AP138" s="117">
        <f t="shared" si="27"/>
        <v>0</v>
      </c>
      <c r="AQ138" s="43"/>
      <c r="AR138" s="118">
        <f t="shared" si="28"/>
        <v>0</v>
      </c>
      <c r="AS138" s="119" t="e">
        <f t="shared" si="29"/>
        <v>#DIV/0!</v>
      </c>
      <c r="AT138" s="19"/>
      <c r="AU138" s="19"/>
      <c r="AV138" s="43" t="e">
        <f>VLOOKUP($AC138,デモテーブル[#All],3,FALSE)</f>
        <v>#VALUE!</v>
      </c>
      <c r="AW138" s="43" t="e">
        <f>VLOOKUP($AC138,デモテーブル[#All],4,FALSE)</f>
        <v>#VALUE!</v>
      </c>
      <c r="AX138" s="43" t="e">
        <f>VLOOKUP($AC138,デモテーブル[#All],5,FALSE)</f>
        <v>#VALUE!</v>
      </c>
      <c r="AY138" s="43" t="e">
        <f>VLOOKUP($AC138,デモテーブル[#All],6,FALSE)</f>
        <v>#VALUE!</v>
      </c>
      <c r="AZ138" s="43" t="e">
        <f>VLOOKUP($AC138,デモテーブル[#All],7,FALSE)</f>
        <v>#VALUE!</v>
      </c>
      <c r="BA138" s="219" t="e">
        <f>VLOOKUP($AC138,デモテーブル[#All],12,FALSE)</f>
        <v>#VALUE!</v>
      </c>
    </row>
    <row r="139" spans="2:53" x14ac:dyDescent="0.4">
      <c r="B139" s="21">
        <v>44723</v>
      </c>
      <c r="C139" s="22">
        <v>138</v>
      </c>
      <c r="D139" s="138" t="s">
        <v>337</v>
      </c>
      <c r="E139" s="114" t="s">
        <v>363</v>
      </c>
      <c r="G139" s="115" t="e">
        <f t="shared" si="22"/>
        <v>#VALUE!</v>
      </c>
      <c r="H139" s="43"/>
      <c r="I139" s="43"/>
      <c r="J139" s="43"/>
      <c r="K139" s="48"/>
      <c r="L139" s="50"/>
      <c r="M139" s="50"/>
      <c r="N139" s="50"/>
      <c r="O139" s="50"/>
      <c r="Z139" s="137"/>
      <c r="AA139" s="137"/>
      <c r="AB139" s="43"/>
      <c r="AC139" s="116" t="e">
        <f t="shared" si="23"/>
        <v>#VALUE!</v>
      </c>
      <c r="AD139" s="43" t="e">
        <f>VLOOKUP($AC139,デモテーブル[#All],2,FALSE)</f>
        <v>#VALUE!</v>
      </c>
      <c r="AE139" s="43" t="s">
        <v>17</v>
      </c>
      <c r="AF139" s="43">
        <f t="shared" si="24"/>
        <v>0</v>
      </c>
      <c r="AG139" s="43"/>
      <c r="AH139" s="49">
        <f t="shared" si="25"/>
        <v>0</v>
      </c>
      <c r="AI139" s="43"/>
      <c r="AJ139" s="49">
        <f t="shared" si="26"/>
        <v>0</v>
      </c>
      <c r="AK139" s="43"/>
      <c r="AL139" s="43"/>
      <c r="AM139" s="43"/>
      <c r="AN139" s="43"/>
      <c r="AO139" s="43"/>
      <c r="AP139" s="117">
        <f t="shared" si="27"/>
        <v>0</v>
      </c>
      <c r="AQ139" s="43"/>
      <c r="AR139" s="118">
        <f t="shared" si="28"/>
        <v>0</v>
      </c>
      <c r="AS139" s="119" t="e">
        <f t="shared" si="29"/>
        <v>#DIV/0!</v>
      </c>
      <c r="AT139" s="19"/>
      <c r="AU139" s="19"/>
      <c r="AV139" s="43" t="e">
        <f>VLOOKUP($AC139,デモテーブル[#All],3,FALSE)</f>
        <v>#VALUE!</v>
      </c>
      <c r="AW139" s="43" t="e">
        <f>VLOOKUP($AC139,デモテーブル[#All],4,FALSE)</f>
        <v>#VALUE!</v>
      </c>
      <c r="AX139" s="43" t="e">
        <f>VLOOKUP($AC139,デモテーブル[#All],5,FALSE)</f>
        <v>#VALUE!</v>
      </c>
      <c r="AY139" s="43" t="e">
        <f>VLOOKUP($AC139,デモテーブル[#All],6,FALSE)</f>
        <v>#VALUE!</v>
      </c>
      <c r="AZ139" s="43" t="e">
        <f>VLOOKUP($AC139,デモテーブル[#All],7,FALSE)</f>
        <v>#VALUE!</v>
      </c>
      <c r="BA139" s="219" t="e">
        <f>VLOOKUP($AC139,デモテーブル[#All],12,FALSE)</f>
        <v>#VALUE!</v>
      </c>
    </row>
    <row r="140" spans="2:53" x14ac:dyDescent="0.4">
      <c r="B140" s="21">
        <v>44723</v>
      </c>
      <c r="C140" s="22">
        <v>139</v>
      </c>
      <c r="D140" s="138" t="s">
        <v>337</v>
      </c>
      <c r="E140" s="114" t="s">
        <v>363</v>
      </c>
      <c r="G140" s="115" t="e">
        <f t="shared" si="22"/>
        <v>#VALUE!</v>
      </c>
      <c r="H140" s="43"/>
      <c r="I140" s="43"/>
      <c r="J140" s="43"/>
      <c r="K140" s="48"/>
      <c r="L140" s="50"/>
      <c r="M140" s="50"/>
      <c r="N140" s="50"/>
      <c r="O140" s="50"/>
      <c r="Z140" s="137"/>
      <c r="AA140" s="137"/>
      <c r="AB140" s="43"/>
      <c r="AC140" s="116" t="e">
        <f t="shared" si="23"/>
        <v>#VALUE!</v>
      </c>
      <c r="AD140" s="43" t="e">
        <f>VLOOKUP($AC140,デモテーブル[#All],2,FALSE)</f>
        <v>#VALUE!</v>
      </c>
      <c r="AE140" s="43" t="s">
        <v>17</v>
      </c>
      <c r="AF140" s="43">
        <f t="shared" si="24"/>
        <v>0</v>
      </c>
      <c r="AG140" s="43"/>
      <c r="AH140" s="49">
        <f t="shared" si="25"/>
        <v>0</v>
      </c>
      <c r="AI140" s="43"/>
      <c r="AJ140" s="49">
        <f t="shared" si="26"/>
        <v>0</v>
      </c>
      <c r="AK140" s="43"/>
      <c r="AL140" s="43"/>
      <c r="AM140" s="43"/>
      <c r="AN140" s="43"/>
      <c r="AO140" s="43"/>
      <c r="AP140" s="117">
        <f t="shared" si="27"/>
        <v>0</v>
      </c>
      <c r="AQ140" s="43"/>
      <c r="AR140" s="118">
        <f t="shared" si="28"/>
        <v>0</v>
      </c>
      <c r="AS140" s="119" t="e">
        <f t="shared" si="29"/>
        <v>#DIV/0!</v>
      </c>
      <c r="AT140" s="19"/>
      <c r="AU140" s="19"/>
      <c r="AV140" s="43" t="e">
        <f>VLOOKUP($AC140,デモテーブル[#All],3,FALSE)</f>
        <v>#VALUE!</v>
      </c>
      <c r="AW140" s="43" t="e">
        <f>VLOOKUP($AC140,デモテーブル[#All],4,FALSE)</f>
        <v>#VALUE!</v>
      </c>
      <c r="AX140" s="43" t="e">
        <f>VLOOKUP($AC140,デモテーブル[#All],5,FALSE)</f>
        <v>#VALUE!</v>
      </c>
      <c r="AY140" s="43" t="e">
        <f>VLOOKUP($AC140,デモテーブル[#All],6,FALSE)</f>
        <v>#VALUE!</v>
      </c>
      <c r="AZ140" s="43" t="e">
        <f>VLOOKUP($AC140,デモテーブル[#All],7,FALSE)</f>
        <v>#VALUE!</v>
      </c>
      <c r="BA140" s="219" t="e">
        <f>VLOOKUP($AC140,デモテーブル[#All],12,FALSE)</f>
        <v>#VALUE!</v>
      </c>
    </row>
    <row r="141" spans="2:53" x14ac:dyDescent="0.4">
      <c r="B141" s="21">
        <v>44723</v>
      </c>
      <c r="C141" s="22">
        <v>140</v>
      </c>
      <c r="D141" s="138" t="s">
        <v>337</v>
      </c>
      <c r="E141" s="114" t="s">
        <v>363</v>
      </c>
      <c r="G141" s="115" t="e">
        <f t="shared" si="22"/>
        <v>#VALUE!</v>
      </c>
      <c r="H141" s="43"/>
      <c r="I141" s="43"/>
      <c r="J141" s="43"/>
      <c r="K141" s="48"/>
      <c r="L141" s="50"/>
      <c r="M141" s="50"/>
      <c r="N141" s="50"/>
      <c r="O141" s="50"/>
      <c r="Z141" s="137"/>
      <c r="AA141" s="137"/>
      <c r="AB141" s="43"/>
      <c r="AC141" s="116" t="e">
        <f t="shared" si="23"/>
        <v>#VALUE!</v>
      </c>
      <c r="AD141" s="43" t="e">
        <f>VLOOKUP($AC141,デモテーブル[#All],2,FALSE)</f>
        <v>#VALUE!</v>
      </c>
      <c r="AE141" s="43" t="s">
        <v>17</v>
      </c>
      <c r="AF141" s="43">
        <f t="shared" si="24"/>
        <v>0</v>
      </c>
      <c r="AG141" s="43"/>
      <c r="AH141" s="49">
        <f t="shared" si="25"/>
        <v>0</v>
      </c>
      <c r="AI141" s="43"/>
      <c r="AJ141" s="49">
        <f t="shared" si="26"/>
        <v>0</v>
      </c>
      <c r="AK141" s="43"/>
      <c r="AL141" s="43"/>
      <c r="AM141" s="43"/>
      <c r="AN141" s="43"/>
      <c r="AO141" s="43"/>
      <c r="AP141" s="117">
        <f t="shared" si="27"/>
        <v>0</v>
      </c>
      <c r="AQ141" s="43"/>
      <c r="AR141" s="118">
        <f t="shared" si="28"/>
        <v>0</v>
      </c>
      <c r="AS141" s="119" t="e">
        <f t="shared" si="29"/>
        <v>#DIV/0!</v>
      </c>
      <c r="AT141" s="19"/>
      <c r="AU141" s="19"/>
      <c r="AV141" s="43" t="e">
        <f>VLOOKUP($AC141,デモテーブル[#All],3,FALSE)</f>
        <v>#VALUE!</v>
      </c>
      <c r="AW141" s="43" t="e">
        <f>VLOOKUP($AC141,デモテーブル[#All],4,FALSE)</f>
        <v>#VALUE!</v>
      </c>
      <c r="AX141" s="43" t="e">
        <f>VLOOKUP($AC141,デモテーブル[#All],5,FALSE)</f>
        <v>#VALUE!</v>
      </c>
      <c r="AY141" s="43" t="e">
        <f>VLOOKUP($AC141,デモテーブル[#All],6,FALSE)</f>
        <v>#VALUE!</v>
      </c>
      <c r="AZ141" s="43" t="e">
        <f>VLOOKUP($AC141,デモテーブル[#All],7,FALSE)</f>
        <v>#VALUE!</v>
      </c>
      <c r="BA141" s="219" t="e">
        <f>VLOOKUP($AC141,デモテーブル[#All],12,FALSE)</f>
        <v>#VALUE!</v>
      </c>
    </row>
    <row r="142" spans="2:53" x14ac:dyDescent="0.4">
      <c r="B142" s="21">
        <v>44723</v>
      </c>
      <c r="C142" s="22">
        <v>141</v>
      </c>
      <c r="D142" s="138" t="s">
        <v>337</v>
      </c>
      <c r="E142" s="114" t="s">
        <v>363</v>
      </c>
      <c r="G142" s="115" t="e">
        <f t="shared" si="22"/>
        <v>#VALUE!</v>
      </c>
      <c r="H142" s="43"/>
      <c r="I142" s="43"/>
      <c r="J142" s="43"/>
      <c r="K142" s="48"/>
      <c r="L142" s="50"/>
      <c r="M142" s="50"/>
      <c r="N142" s="50"/>
      <c r="O142" s="50"/>
      <c r="Z142" s="137"/>
      <c r="AA142" s="137"/>
      <c r="AB142" s="43"/>
      <c r="AC142" s="116" t="e">
        <f t="shared" si="23"/>
        <v>#VALUE!</v>
      </c>
      <c r="AD142" s="43" t="e">
        <f>VLOOKUP($AC142,デモテーブル[#All],2,FALSE)</f>
        <v>#VALUE!</v>
      </c>
      <c r="AE142" s="43" t="s">
        <v>17</v>
      </c>
      <c r="AF142" s="43">
        <f t="shared" si="24"/>
        <v>0</v>
      </c>
      <c r="AG142" s="43"/>
      <c r="AH142" s="49">
        <f t="shared" si="25"/>
        <v>0</v>
      </c>
      <c r="AI142" s="43"/>
      <c r="AJ142" s="49">
        <f t="shared" si="26"/>
        <v>0</v>
      </c>
      <c r="AK142" s="43"/>
      <c r="AL142" s="43"/>
      <c r="AM142" s="43"/>
      <c r="AN142" s="43"/>
      <c r="AO142" s="43"/>
      <c r="AP142" s="117">
        <f t="shared" si="27"/>
        <v>0</v>
      </c>
      <c r="AQ142" s="43"/>
      <c r="AR142" s="118">
        <f t="shared" si="28"/>
        <v>0</v>
      </c>
      <c r="AS142" s="119" t="e">
        <f t="shared" si="29"/>
        <v>#DIV/0!</v>
      </c>
      <c r="AT142" s="19"/>
      <c r="AU142" s="19"/>
      <c r="AV142" s="43" t="e">
        <f>VLOOKUP($AC142,デモテーブル[#All],3,FALSE)</f>
        <v>#VALUE!</v>
      </c>
      <c r="AW142" s="43" t="e">
        <f>VLOOKUP($AC142,デモテーブル[#All],4,FALSE)</f>
        <v>#VALUE!</v>
      </c>
      <c r="AX142" s="43" t="e">
        <f>VLOOKUP($AC142,デモテーブル[#All],5,FALSE)</f>
        <v>#VALUE!</v>
      </c>
      <c r="AY142" s="43" t="e">
        <f>VLOOKUP($AC142,デモテーブル[#All],6,FALSE)</f>
        <v>#VALUE!</v>
      </c>
      <c r="AZ142" s="43" t="e">
        <f>VLOOKUP($AC142,デモテーブル[#All],7,FALSE)</f>
        <v>#VALUE!</v>
      </c>
      <c r="BA142" s="219" t="e">
        <f>VLOOKUP($AC142,デモテーブル[#All],12,FALSE)</f>
        <v>#VALUE!</v>
      </c>
    </row>
    <row r="143" spans="2:53" x14ac:dyDescent="0.4">
      <c r="B143" s="21">
        <v>44723</v>
      </c>
      <c r="C143" s="22">
        <v>142</v>
      </c>
      <c r="D143" s="138" t="s">
        <v>337</v>
      </c>
      <c r="E143" s="114" t="s">
        <v>363</v>
      </c>
      <c r="G143" s="115" t="e">
        <f t="shared" si="22"/>
        <v>#VALUE!</v>
      </c>
      <c r="H143" s="43"/>
      <c r="I143" s="43"/>
      <c r="J143" s="43"/>
      <c r="K143" s="48"/>
      <c r="L143" s="50"/>
      <c r="M143" s="50"/>
      <c r="N143" s="50"/>
      <c r="O143" s="50"/>
      <c r="Z143" s="137"/>
      <c r="AA143" s="137"/>
      <c r="AB143" s="43"/>
      <c r="AC143" s="116" t="e">
        <f t="shared" si="23"/>
        <v>#VALUE!</v>
      </c>
      <c r="AD143" s="43" t="e">
        <f>VLOOKUP($AC143,デモテーブル[#All],2,FALSE)</f>
        <v>#VALUE!</v>
      </c>
      <c r="AE143" s="43" t="s">
        <v>17</v>
      </c>
      <c r="AF143" s="43">
        <f t="shared" si="24"/>
        <v>0</v>
      </c>
      <c r="AG143" s="43"/>
      <c r="AH143" s="49">
        <f t="shared" si="25"/>
        <v>0</v>
      </c>
      <c r="AI143" s="43"/>
      <c r="AJ143" s="49">
        <f t="shared" si="26"/>
        <v>0</v>
      </c>
      <c r="AK143" s="43"/>
      <c r="AL143" s="43"/>
      <c r="AM143" s="43"/>
      <c r="AN143" s="43"/>
      <c r="AO143" s="43"/>
      <c r="AP143" s="117">
        <f t="shared" si="27"/>
        <v>0</v>
      </c>
      <c r="AQ143" s="43"/>
      <c r="AR143" s="118">
        <f t="shared" si="28"/>
        <v>0</v>
      </c>
      <c r="AS143" s="119" t="e">
        <f t="shared" si="29"/>
        <v>#DIV/0!</v>
      </c>
      <c r="AT143" s="19"/>
      <c r="AU143" s="19"/>
      <c r="AV143" s="43" t="e">
        <f>VLOOKUP($AC143,デモテーブル[#All],3,FALSE)</f>
        <v>#VALUE!</v>
      </c>
      <c r="AW143" s="43" t="e">
        <f>VLOOKUP($AC143,デモテーブル[#All],4,FALSE)</f>
        <v>#VALUE!</v>
      </c>
      <c r="AX143" s="43" t="e">
        <f>VLOOKUP($AC143,デモテーブル[#All],5,FALSE)</f>
        <v>#VALUE!</v>
      </c>
      <c r="AY143" s="43" t="e">
        <f>VLOOKUP($AC143,デモテーブル[#All],6,FALSE)</f>
        <v>#VALUE!</v>
      </c>
      <c r="AZ143" s="43" t="e">
        <f>VLOOKUP($AC143,デモテーブル[#All],7,FALSE)</f>
        <v>#VALUE!</v>
      </c>
      <c r="BA143" s="219" t="e">
        <f>VLOOKUP($AC143,デモテーブル[#All],12,FALSE)</f>
        <v>#VALUE!</v>
      </c>
    </row>
    <row r="144" spans="2:53" x14ac:dyDescent="0.4">
      <c r="B144" s="21">
        <v>44723</v>
      </c>
      <c r="C144" s="22">
        <v>143</v>
      </c>
      <c r="D144" s="138" t="s">
        <v>337</v>
      </c>
      <c r="E144" s="114" t="s">
        <v>363</v>
      </c>
      <c r="G144" s="115" t="e">
        <f t="shared" si="22"/>
        <v>#VALUE!</v>
      </c>
      <c r="H144" s="43"/>
      <c r="I144" s="43"/>
      <c r="J144" s="43"/>
      <c r="K144" s="48"/>
      <c r="L144" s="50"/>
      <c r="M144" s="50"/>
      <c r="N144" s="50"/>
      <c r="O144" s="50"/>
      <c r="Z144" s="137"/>
      <c r="AA144" s="137"/>
      <c r="AB144" s="43"/>
      <c r="AC144" s="116" t="e">
        <f t="shared" si="23"/>
        <v>#VALUE!</v>
      </c>
      <c r="AD144" s="43" t="e">
        <f>VLOOKUP($AC144,デモテーブル[#All],2,FALSE)</f>
        <v>#VALUE!</v>
      </c>
      <c r="AE144" s="43" t="s">
        <v>17</v>
      </c>
      <c r="AF144" s="43">
        <f t="shared" si="24"/>
        <v>0</v>
      </c>
      <c r="AG144" s="43"/>
      <c r="AH144" s="49">
        <f t="shared" si="25"/>
        <v>0</v>
      </c>
      <c r="AI144" s="43"/>
      <c r="AJ144" s="49">
        <f t="shared" si="26"/>
        <v>0</v>
      </c>
      <c r="AK144" s="43"/>
      <c r="AL144" s="43"/>
      <c r="AM144" s="43"/>
      <c r="AN144" s="43"/>
      <c r="AO144" s="43"/>
      <c r="AP144" s="117">
        <f t="shared" si="27"/>
        <v>0</v>
      </c>
      <c r="AQ144" s="43"/>
      <c r="AR144" s="118">
        <f t="shared" si="28"/>
        <v>0</v>
      </c>
      <c r="AS144" s="119" t="e">
        <f t="shared" si="29"/>
        <v>#DIV/0!</v>
      </c>
      <c r="AT144" s="19"/>
      <c r="AU144" s="19"/>
      <c r="AV144" s="43" t="e">
        <f>VLOOKUP($AC144,デモテーブル[#All],3,FALSE)</f>
        <v>#VALUE!</v>
      </c>
      <c r="AW144" s="43" t="e">
        <f>VLOOKUP($AC144,デモテーブル[#All],4,FALSE)</f>
        <v>#VALUE!</v>
      </c>
      <c r="AX144" s="43" t="e">
        <f>VLOOKUP($AC144,デモテーブル[#All],5,FALSE)</f>
        <v>#VALUE!</v>
      </c>
      <c r="AY144" s="43" t="e">
        <f>VLOOKUP($AC144,デモテーブル[#All],6,FALSE)</f>
        <v>#VALUE!</v>
      </c>
      <c r="AZ144" s="43" t="e">
        <f>VLOOKUP($AC144,デモテーブル[#All],7,FALSE)</f>
        <v>#VALUE!</v>
      </c>
      <c r="BA144" s="219" t="e">
        <f>VLOOKUP($AC144,デモテーブル[#All],12,FALSE)</f>
        <v>#VALUE!</v>
      </c>
    </row>
    <row r="145" spans="2:53" x14ac:dyDescent="0.4">
      <c r="B145" s="21">
        <v>44723</v>
      </c>
      <c r="C145" s="22">
        <v>144</v>
      </c>
      <c r="D145" s="138" t="s">
        <v>337</v>
      </c>
      <c r="E145" s="114" t="s">
        <v>363</v>
      </c>
      <c r="G145" s="115" t="e">
        <f t="shared" si="22"/>
        <v>#VALUE!</v>
      </c>
      <c r="H145" s="43"/>
      <c r="I145" s="43"/>
      <c r="J145" s="43"/>
      <c r="K145" s="48"/>
      <c r="L145" s="50"/>
      <c r="M145" s="50"/>
      <c r="N145" s="50"/>
      <c r="O145" s="50"/>
      <c r="Z145" s="137"/>
      <c r="AA145" s="137"/>
      <c r="AB145" s="43"/>
      <c r="AC145" s="116" t="e">
        <f t="shared" si="23"/>
        <v>#VALUE!</v>
      </c>
      <c r="AD145" s="43" t="e">
        <f>VLOOKUP($AC145,デモテーブル[#All],2,FALSE)</f>
        <v>#VALUE!</v>
      </c>
      <c r="AE145" s="43" t="s">
        <v>17</v>
      </c>
      <c r="AF145" s="43">
        <f t="shared" si="24"/>
        <v>0</v>
      </c>
      <c r="AG145" s="43"/>
      <c r="AH145" s="49">
        <f t="shared" si="25"/>
        <v>0</v>
      </c>
      <c r="AI145" s="43"/>
      <c r="AJ145" s="49">
        <f t="shared" si="26"/>
        <v>0</v>
      </c>
      <c r="AK145" s="43"/>
      <c r="AL145" s="43"/>
      <c r="AM145" s="43"/>
      <c r="AN145" s="43"/>
      <c r="AO145" s="43"/>
      <c r="AP145" s="117">
        <f t="shared" si="27"/>
        <v>0</v>
      </c>
      <c r="AQ145" s="43"/>
      <c r="AR145" s="118">
        <f t="shared" si="28"/>
        <v>0</v>
      </c>
      <c r="AS145" s="119" t="e">
        <f t="shared" si="29"/>
        <v>#DIV/0!</v>
      </c>
      <c r="AT145" s="19"/>
      <c r="AU145" s="19"/>
      <c r="AV145" s="43" t="e">
        <f>VLOOKUP($AC145,デモテーブル[#All],3,FALSE)</f>
        <v>#VALUE!</v>
      </c>
      <c r="AW145" s="43" t="e">
        <f>VLOOKUP($AC145,デモテーブル[#All],4,FALSE)</f>
        <v>#VALUE!</v>
      </c>
      <c r="AX145" s="43" t="e">
        <f>VLOOKUP($AC145,デモテーブル[#All],5,FALSE)</f>
        <v>#VALUE!</v>
      </c>
      <c r="AY145" s="43" t="e">
        <f>VLOOKUP($AC145,デモテーブル[#All],6,FALSE)</f>
        <v>#VALUE!</v>
      </c>
      <c r="AZ145" s="43" t="e">
        <f>VLOOKUP($AC145,デモテーブル[#All],7,FALSE)</f>
        <v>#VALUE!</v>
      </c>
      <c r="BA145" s="219" t="e">
        <f>VLOOKUP($AC145,デモテーブル[#All],12,FALSE)</f>
        <v>#VALUE!</v>
      </c>
    </row>
    <row r="146" spans="2:53" x14ac:dyDescent="0.4">
      <c r="B146" s="21">
        <v>44723</v>
      </c>
      <c r="C146" s="22">
        <v>145</v>
      </c>
      <c r="D146" s="138" t="s">
        <v>337</v>
      </c>
      <c r="E146" s="114" t="s">
        <v>363</v>
      </c>
      <c r="G146" s="115" t="e">
        <f t="shared" si="22"/>
        <v>#VALUE!</v>
      </c>
      <c r="H146" s="43"/>
      <c r="I146" s="43"/>
      <c r="J146" s="43"/>
      <c r="K146" s="48"/>
      <c r="L146" s="50"/>
      <c r="M146" s="50"/>
      <c r="N146" s="50"/>
      <c r="O146" s="50"/>
      <c r="Z146" s="137"/>
      <c r="AA146" s="137"/>
      <c r="AB146" s="43"/>
      <c r="AC146" s="116" t="e">
        <f t="shared" si="23"/>
        <v>#VALUE!</v>
      </c>
      <c r="AD146" s="43" t="e">
        <f>VLOOKUP($AC146,デモテーブル[#All],2,FALSE)</f>
        <v>#VALUE!</v>
      </c>
      <c r="AE146" s="43" t="s">
        <v>17</v>
      </c>
      <c r="AF146" s="43">
        <f t="shared" si="24"/>
        <v>0</v>
      </c>
      <c r="AG146" s="43"/>
      <c r="AH146" s="49">
        <f t="shared" si="25"/>
        <v>0</v>
      </c>
      <c r="AI146" s="43"/>
      <c r="AJ146" s="49">
        <f t="shared" si="26"/>
        <v>0</v>
      </c>
      <c r="AK146" s="43"/>
      <c r="AL146" s="43"/>
      <c r="AM146" s="43"/>
      <c r="AN146" s="43"/>
      <c r="AO146" s="43"/>
      <c r="AP146" s="117">
        <f t="shared" si="27"/>
        <v>0</v>
      </c>
      <c r="AQ146" s="43"/>
      <c r="AR146" s="118">
        <f t="shared" si="28"/>
        <v>0</v>
      </c>
      <c r="AS146" s="119" t="e">
        <f t="shared" si="29"/>
        <v>#DIV/0!</v>
      </c>
      <c r="AT146" s="19"/>
      <c r="AU146" s="19"/>
      <c r="AV146" s="43" t="e">
        <f>VLOOKUP($AC146,デモテーブル[#All],3,FALSE)</f>
        <v>#VALUE!</v>
      </c>
      <c r="AW146" s="43" t="e">
        <f>VLOOKUP($AC146,デモテーブル[#All],4,FALSE)</f>
        <v>#VALUE!</v>
      </c>
      <c r="AX146" s="43" t="e">
        <f>VLOOKUP($AC146,デモテーブル[#All],5,FALSE)</f>
        <v>#VALUE!</v>
      </c>
      <c r="AY146" s="43" t="e">
        <f>VLOOKUP($AC146,デモテーブル[#All],6,FALSE)</f>
        <v>#VALUE!</v>
      </c>
      <c r="AZ146" s="43" t="e">
        <f>VLOOKUP($AC146,デモテーブル[#All],7,FALSE)</f>
        <v>#VALUE!</v>
      </c>
      <c r="BA146" s="219" t="e">
        <f>VLOOKUP($AC146,デモテーブル[#All],12,FALSE)</f>
        <v>#VALUE!</v>
      </c>
    </row>
    <row r="147" spans="2:53" x14ac:dyDescent="0.4">
      <c r="B147" s="21">
        <v>44723</v>
      </c>
      <c r="C147" s="22">
        <v>146</v>
      </c>
      <c r="D147" s="138" t="s">
        <v>337</v>
      </c>
      <c r="E147" s="114" t="s">
        <v>363</v>
      </c>
      <c r="G147" s="115" t="e">
        <f t="shared" si="22"/>
        <v>#VALUE!</v>
      </c>
      <c r="H147" s="43"/>
      <c r="I147" s="43"/>
      <c r="J147" s="43"/>
      <c r="K147" s="48"/>
      <c r="L147" s="50"/>
      <c r="M147" s="50"/>
      <c r="N147" s="50"/>
      <c r="O147" s="50"/>
      <c r="Z147" s="137"/>
      <c r="AA147" s="137"/>
      <c r="AB147" s="43"/>
      <c r="AC147" s="116" t="e">
        <f t="shared" si="23"/>
        <v>#VALUE!</v>
      </c>
      <c r="AD147" s="43" t="e">
        <f>VLOOKUP($AC147,デモテーブル[#All],2,FALSE)</f>
        <v>#VALUE!</v>
      </c>
      <c r="AE147" s="43" t="s">
        <v>17</v>
      </c>
      <c r="AF147" s="43">
        <f t="shared" si="24"/>
        <v>0</v>
      </c>
      <c r="AG147" s="43"/>
      <c r="AH147" s="49">
        <f t="shared" si="25"/>
        <v>0</v>
      </c>
      <c r="AI147" s="43"/>
      <c r="AJ147" s="49">
        <f t="shared" si="26"/>
        <v>0</v>
      </c>
      <c r="AK147" s="43"/>
      <c r="AL147" s="43"/>
      <c r="AM147" s="43"/>
      <c r="AN147" s="43"/>
      <c r="AO147" s="43"/>
      <c r="AP147" s="117">
        <f t="shared" si="27"/>
        <v>0</v>
      </c>
      <c r="AQ147" s="43"/>
      <c r="AR147" s="118">
        <f t="shared" si="28"/>
        <v>0</v>
      </c>
      <c r="AS147" s="119" t="e">
        <f t="shared" si="29"/>
        <v>#DIV/0!</v>
      </c>
      <c r="AT147" s="19"/>
      <c r="AU147" s="19"/>
      <c r="AV147" s="43" t="e">
        <f>VLOOKUP($AC147,デモテーブル[#All],3,FALSE)</f>
        <v>#VALUE!</v>
      </c>
      <c r="AW147" s="43" t="e">
        <f>VLOOKUP($AC147,デモテーブル[#All],4,FALSE)</f>
        <v>#VALUE!</v>
      </c>
      <c r="AX147" s="43" t="e">
        <f>VLOOKUP($AC147,デモテーブル[#All],5,FALSE)</f>
        <v>#VALUE!</v>
      </c>
      <c r="AY147" s="43" t="e">
        <f>VLOOKUP($AC147,デモテーブル[#All],6,FALSE)</f>
        <v>#VALUE!</v>
      </c>
      <c r="AZ147" s="43" t="e">
        <f>VLOOKUP($AC147,デモテーブル[#All],7,FALSE)</f>
        <v>#VALUE!</v>
      </c>
      <c r="BA147" s="219" t="e">
        <f>VLOOKUP($AC147,デモテーブル[#All],12,FALSE)</f>
        <v>#VALUE!</v>
      </c>
    </row>
    <row r="148" spans="2:53" x14ac:dyDescent="0.4">
      <c r="B148" s="21">
        <v>44723</v>
      </c>
      <c r="C148" s="22">
        <v>147</v>
      </c>
      <c r="D148" s="138" t="s">
        <v>337</v>
      </c>
      <c r="E148" s="114" t="s">
        <v>363</v>
      </c>
      <c r="G148" s="115" t="e">
        <f t="shared" si="22"/>
        <v>#VALUE!</v>
      </c>
      <c r="H148" s="43"/>
      <c r="I148" s="43"/>
      <c r="J148" s="43"/>
      <c r="K148" s="48"/>
      <c r="L148" s="50"/>
      <c r="M148" s="50"/>
      <c r="N148" s="50"/>
      <c r="O148" s="50"/>
      <c r="Z148" s="137"/>
      <c r="AA148" s="137"/>
      <c r="AB148" s="43"/>
      <c r="AC148" s="116" t="e">
        <f t="shared" si="23"/>
        <v>#VALUE!</v>
      </c>
      <c r="AD148" s="43" t="e">
        <f>VLOOKUP($AC148,デモテーブル[#All],2,FALSE)</f>
        <v>#VALUE!</v>
      </c>
      <c r="AE148" s="43" t="s">
        <v>17</v>
      </c>
      <c r="AF148" s="43">
        <f t="shared" si="24"/>
        <v>0</v>
      </c>
      <c r="AG148" s="43"/>
      <c r="AH148" s="49">
        <f t="shared" si="25"/>
        <v>0</v>
      </c>
      <c r="AI148" s="43"/>
      <c r="AJ148" s="49">
        <f t="shared" si="26"/>
        <v>0</v>
      </c>
      <c r="AK148" s="43"/>
      <c r="AL148" s="43"/>
      <c r="AM148" s="43"/>
      <c r="AN148" s="43"/>
      <c r="AO148" s="43"/>
      <c r="AP148" s="117">
        <f t="shared" si="27"/>
        <v>0</v>
      </c>
      <c r="AQ148" s="43"/>
      <c r="AR148" s="118">
        <f t="shared" si="28"/>
        <v>0</v>
      </c>
      <c r="AS148" s="119" t="e">
        <f t="shared" si="29"/>
        <v>#DIV/0!</v>
      </c>
      <c r="AT148" s="19"/>
      <c r="AU148" s="19"/>
      <c r="AV148" s="43" t="e">
        <f>VLOOKUP($AC148,デモテーブル[#All],3,FALSE)</f>
        <v>#VALUE!</v>
      </c>
      <c r="AW148" s="43" t="e">
        <f>VLOOKUP($AC148,デモテーブル[#All],4,FALSE)</f>
        <v>#VALUE!</v>
      </c>
      <c r="AX148" s="43" t="e">
        <f>VLOOKUP($AC148,デモテーブル[#All],5,FALSE)</f>
        <v>#VALUE!</v>
      </c>
      <c r="AY148" s="43" t="e">
        <f>VLOOKUP($AC148,デモテーブル[#All],6,FALSE)</f>
        <v>#VALUE!</v>
      </c>
      <c r="AZ148" s="43" t="e">
        <f>VLOOKUP($AC148,デモテーブル[#All],7,FALSE)</f>
        <v>#VALUE!</v>
      </c>
      <c r="BA148" s="219" t="e">
        <f>VLOOKUP($AC148,デモテーブル[#All],12,FALSE)</f>
        <v>#VALUE!</v>
      </c>
    </row>
    <row r="149" spans="2:53" x14ac:dyDescent="0.4">
      <c r="B149" s="21">
        <v>44723</v>
      </c>
      <c r="C149" s="22">
        <v>148</v>
      </c>
      <c r="D149" s="138" t="s">
        <v>337</v>
      </c>
      <c r="E149" s="114" t="s">
        <v>363</v>
      </c>
      <c r="G149" s="115" t="e">
        <f t="shared" si="22"/>
        <v>#VALUE!</v>
      </c>
      <c r="H149" s="43"/>
      <c r="I149" s="43"/>
      <c r="J149" s="43"/>
      <c r="K149" s="48"/>
      <c r="L149" s="50"/>
      <c r="M149" s="50"/>
      <c r="N149" s="50"/>
      <c r="O149" s="50"/>
      <c r="Z149" s="137"/>
      <c r="AA149" s="137"/>
      <c r="AB149" s="43"/>
      <c r="AC149" s="116" t="e">
        <f t="shared" si="23"/>
        <v>#VALUE!</v>
      </c>
      <c r="AD149" s="43" t="e">
        <f>VLOOKUP($AC149,デモテーブル[#All],2,FALSE)</f>
        <v>#VALUE!</v>
      </c>
      <c r="AE149" s="43" t="s">
        <v>17</v>
      </c>
      <c r="AF149" s="43">
        <f t="shared" si="24"/>
        <v>0</v>
      </c>
      <c r="AG149" s="43"/>
      <c r="AH149" s="49">
        <f t="shared" si="25"/>
        <v>0</v>
      </c>
      <c r="AI149" s="43"/>
      <c r="AJ149" s="49">
        <f t="shared" si="26"/>
        <v>0</v>
      </c>
      <c r="AK149" s="43"/>
      <c r="AL149" s="43"/>
      <c r="AM149" s="43"/>
      <c r="AN149" s="43"/>
      <c r="AO149" s="43"/>
      <c r="AP149" s="117">
        <f t="shared" si="27"/>
        <v>0</v>
      </c>
      <c r="AQ149" s="43"/>
      <c r="AR149" s="118">
        <f t="shared" si="28"/>
        <v>0</v>
      </c>
      <c r="AS149" s="119" t="e">
        <f t="shared" si="29"/>
        <v>#DIV/0!</v>
      </c>
      <c r="AT149" s="19"/>
      <c r="AU149" s="19"/>
      <c r="AV149" s="43" t="e">
        <f>VLOOKUP($AC149,デモテーブル[#All],3,FALSE)</f>
        <v>#VALUE!</v>
      </c>
      <c r="AW149" s="43" t="e">
        <f>VLOOKUP($AC149,デモテーブル[#All],4,FALSE)</f>
        <v>#VALUE!</v>
      </c>
      <c r="AX149" s="43" t="e">
        <f>VLOOKUP($AC149,デモテーブル[#All],5,FALSE)</f>
        <v>#VALUE!</v>
      </c>
      <c r="AY149" s="43" t="e">
        <f>VLOOKUP($AC149,デモテーブル[#All],6,FALSE)</f>
        <v>#VALUE!</v>
      </c>
      <c r="AZ149" s="43" t="e">
        <f>VLOOKUP($AC149,デモテーブル[#All],7,FALSE)</f>
        <v>#VALUE!</v>
      </c>
      <c r="BA149" s="219" t="e">
        <f>VLOOKUP($AC149,デモテーブル[#All],12,FALSE)</f>
        <v>#VALUE!</v>
      </c>
    </row>
    <row r="150" spans="2:53" x14ac:dyDescent="0.4">
      <c r="B150" s="21">
        <v>44723</v>
      </c>
      <c r="C150" s="22">
        <v>149</v>
      </c>
      <c r="D150" s="138" t="s">
        <v>337</v>
      </c>
      <c r="E150" s="114" t="s">
        <v>363</v>
      </c>
      <c r="G150" s="115" t="e">
        <f t="shared" si="22"/>
        <v>#VALUE!</v>
      </c>
      <c r="H150" s="43"/>
      <c r="I150" s="43"/>
      <c r="J150" s="43"/>
      <c r="K150" s="48"/>
      <c r="L150" s="50"/>
      <c r="M150" s="50"/>
      <c r="N150" s="50"/>
      <c r="O150" s="50"/>
      <c r="Z150" s="137"/>
      <c r="AA150" s="137"/>
      <c r="AB150" s="43"/>
      <c r="AC150" s="116" t="e">
        <f t="shared" si="23"/>
        <v>#VALUE!</v>
      </c>
      <c r="AD150" s="43" t="e">
        <f>VLOOKUP($AC150,デモテーブル[#All],2,FALSE)</f>
        <v>#VALUE!</v>
      </c>
      <c r="AE150" s="43" t="s">
        <v>17</v>
      </c>
      <c r="AF150" s="43">
        <f t="shared" si="24"/>
        <v>0</v>
      </c>
      <c r="AG150" s="43"/>
      <c r="AH150" s="49">
        <f t="shared" si="25"/>
        <v>0</v>
      </c>
      <c r="AI150" s="43"/>
      <c r="AJ150" s="49">
        <f t="shared" si="26"/>
        <v>0</v>
      </c>
      <c r="AK150" s="43"/>
      <c r="AL150" s="43"/>
      <c r="AM150" s="43"/>
      <c r="AN150" s="43"/>
      <c r="AO150" s="43"/>
      <c r="AP150" s="117">
        <f t="shared" si="27"/>
        <v>0</v>
      </c>
      <c r="AQ150" s="43"/>
      <c r="AR150" s="118">
        <f t="shared" si="28"/>
        <v>0</v>
      </c>
      <c r="AS150" s="119" t="e">
        <f t="shared" si="29"/>
        <v>#DIV/0!</v>
      </c>
      <c r="AT150" s="19"/>
      <c r="AU150" s="19"/>
      <c r="AV150" s="43" t="e">
        <f>VLOOKUP($AC150,デモテーブル[#All],3,FALSE)</f>
        <v>#VALUE!</v>
      </c>
      <c r="AW150" s="43" t="e">
        <f>VLOOKUP($AC150,デモテーブル[#All],4,FALSE)</f>
        <v>#VALUE!</v>
      </c>
      <c r="AX150" s="43" t="e">
        <f>VLOOKUP($AC150,デモテーブル[#All],5,FALSE)</f>
        <v>#VALUE!</v>
      </c>
      <c r="AY150" s="43" t="e">
        <f>VLOOKUP($AC150,デモテーブル[#All],6,FALSE)</f>
        <v>#VALUE!</v>
      </c>
      <c r="AZ150" s="43" t="e">
        <f>VLOOKUP($AC150,デモテーブル[#All],7,FALSE)</f>
        <v>#VALUE!</v>
      </c>
      <c r="BA150" s="219" t="e">
        <f>VLOOKUP($AC150,デモテーブル[#All],12,FALSE)</f>
        <v>#VALUE!</v>
      </c>
    </row>
    <row r="151" spans="2:53" x14ac:dyDescent="0.4">
      <c r="B151" s="21">
        <v>44723</v>
      </c>
      <c r="C151" s="22">
        <v>150</v>
      </c>
      <c r="D151" s="138" t="s">
        <v>337</v>
      </c>
      <c r="E151" s="114" t="s">
        <v>363</v>
      </c>
      <c r="G151" s="115" t="e">
        <f t="shared" si="22"/>
        <v>#VALUE!</v>
      </c>
      <c r="H151" s="43"/>
      <c r="I151" s="43"/>
      <c r="J151" s="43"/>
      <c r="K151" s="48"/>
      <c r="L151" s="50"/>
      <c r="M151" s="50"/>
      <c r="N151" s="50"/>
      <c r="O151" s="50"/>
      <c r="Z151" s="137"/>
      <c r="AA151" s="137"/>
      <c r="AB151" s="43"/>
      <c r="AC151" s="116" t="e">
        <f t="shared" si="23"/>
        <v>#VALUE!</v>
      </c>
      <c r="AD151" s="43" t="e">
        <f>VLOOKUP($AC151,デモテーブル[#All],2,FALSE)</f>
        <v>#VALUE!</v>
      </c>
      <c r="AE151" s="43" t="s">
        <v>17</v>
      </c>
      <c r="AF151" s="43">
        <f t="shared" si="24"/>
        <v>0</v>
      </c>
      <c r="AG151" s="43"/>
      <c r="AH151" s="49">
        <f t="shared" si="25"/>
        <v>0</v>
      </c>
      <c r="AI151" s="43"/>
      <c r="AJ151" s="49">
        <f t="shared" si="26"/>
        <v>0</v>
      </c>
      <c r="AK151" s="43"/>
      <c r="AL151" s="43"/>
      <c r="AM151" s="43"/>
      <c r="AN151" s="43"/>
      <c r="AO151" s="43"/>
      <c r="AP151" s="117">
        <f t="shared" si="27"/>
        <v>0</v>
      </c>
      <c r="AQ151" s="43"/>
      <c r="AR151" s="118">
        <f t="shared" si="28"/>
        <v>0</v>
      </c>
      <c r="AS151" s="119" t="e">
        <f t="shared" si="29"/>
        <v>#DIV/0!</v>
      </c>
      <c r="AT151" s="19"/>
      <c r="AU151" s="19"/>
      <c r="AV151" s="43" t="e">
        <f>VLOOKUP($AC151,デモテーブル[#All],3,FALSE)</f>
        <v>#VALUE!</v>
      </c>
      <c r="AW151" s="43" t="e">
        <f>VLOOKUP($AC151,デモテーブル[#All],4,FALSE)</f>
        <v>#VALUE!</v>
      </c>
      <c r="AX151" s="43" t="e">
        <f>VLOOKUP($AC151,デモテーブル[#All],5,FALSE)</f>
        <v>#VALUE!</v>
      </c>
      <c r="AY151" s="43" t="e">
        <f>VLOOKUP($AC151,デモテーブル[#All],6,FALSE)</f>
        <v>#VALUE!</v>
      </c>
      <c r="AZ151" s="43" t="e">
        <f>VLOOKUP($AC151,デモテーブル[#All],7,FALSE)</f>
        <v>#VALUE!</v>
      </c>
      <c r="BA151" s="219" t="e">
        <f>VLOOKUP($AC151,デモテーブル[#All],12,FALSE)</f>
        <v>#VALUE!</v>
      </c>
    </row>
    <row r="152" spans="2:53" x14ac:dyDescent="0.4">
      <c r="B152" s="21">
        <v>44723</v>
      </c>
      <c r="C152" s="22">
        <v>151</v>
      </c>
      <c r="D152" s="138" t="s">
        <v>337</v>
      </c>
      <c r="E152" s="114" t="s">
        <v>363</v>
      </c>
      <c r="G152" s="115" t="e">
        <f t="shared" si="22"/>
        <v>#VALUE!</v>
      </c>
      <c r="H152" s="43"/>
      <c r="I152" s="43"/>
      <c r="J152" s="43"/>
      <c r="K152" s="48"/>
      <c r="L152" s="50"/>
      <c r="M152" s="50"/>
      <c r="N152" s="50"/>
      <c r="O152" s="50"/>
      <c r="Z152" s="137"/>
      <c r="AA152" s="137"/>
      <c r="AB152" s="43"/>
      <c r="AC152" s="116" t="e">
        <f t="shared" si="23"/>
        <v>#VALUE!</v>
      </c>
      <c r="AD152" s="43" t="e">
        <f>VLOOKUP($AC152,デモテーブル[#All],2,FALSE)</f>
        <v>#VALUE!</v>
      </c>
      <c r="AE152" s="43" t="s">
        <v>17</v>
      </c>
      <c r="AF152" s="43">
        <f t="shared" si="24"/>
        <v>0</v>
      </c>
      <c r="AG152" s="43"/>
      <c r="AH152" s="49">
        <f t="shared" si="25"/>
        <v>0</v>
      </c>
      <c r="AI152" s="43"/>
      <c r="AJ152" s="49">
        <f t="shared" si="26"/>
        <v>0</v>
      </c>
      <c r="AK152" s="43"/>
      <c r="AL152" s="43"/>
      <c r="AM152" s="43"/>
      <c r="AN152" s="43"/>
      <c r="AO152" s="43"/>
      <c r="AP152" s="117">
        <f t="shared" si="27"/>
        <v>0</v>
      </c>
      <c r="AQ152" s="43"/>
      <c r="AR152" s="118">
        <f t="shared" si="28"/>
        <v>0</v>
      </c>
      <c r="AS152" s="119" t="e">
        <f t="shared" si="29"/>
        <v>#DIV/0!</v>
      </c>
      <c r="AT152" s="19"/>
      <c r="AU152" s="19"/>
      <c r="AV152" s="43" t="e">
        <f>VLOOKUP($AC152,デモテーブル[#All],3,FALSE)</f>
        <v>#VALUE!</v>
      </c>
      <c r="AW152" s="43" t="e">
        <f>VLOOKUP($AC152,デモテーブル[#All],4,FALSE)</f>
        <v>#VALUE!</v>
      </c>
      <c r="AX152" s="43" t="e">
        <f>VLOOKUP($AC152,デモテーブル[#All],5,FALSE)</f>
        <v>#VALUE!</v>
      </c>
      <c r="AY152" s="43" t="e">
        <f>VLOOKUP($AC152,デモテーブル[#All],6,FALSE)</f>
        <v>#VALUE!</v>
      </c>
      <c r="AZ152" s="43" t="e">
        <f>VLOOKUP($AC152,デモテーブル[#All],7,FALSE)</f>
        <v>#VALUE!</v>
      </c>
      <c r="BA152" s="219" t="e">
        <f>VLOOKUP($AC152,デモテーブル[#All],12,FALSE)</f>
        <v>#VALUE!</v>
      </c>
    </row>
    <row r="153" spans="2:53" x14ac:dyDescent="0.4">
      <c r="B153" s="21">
        <v>44723</v>
      </c>
      <c r="C153" s="22">
        <v>152</v>
      </c>
      <c r="D153" s="138" t="s">
        <v>337</v>
      </c>
      <c r="E153" s="114" t="s">
        <v>363</v>
      </c>
      <c r="G153" s="115" t="e">
        <f t="shared" si="22"/>
        <v>#VALUE!</v>
      </c>
      <c r="H153" s="43"/>
      <c r="I153" s="43"/>
      <c r="J153" s="43"/>
      <c r="K153" s="48"/>
      <c r="L153" s="50"/>
      <c r="M153" s="50"/>
      <c r="N153" s="50"/>
      <c r="O153" s="50"/>
      <c r="Z153" s="137"/>
      <c r="AA153" s="137"/>
      <c r="AB153" s="43"/>
      <c r="AC153" s="116" t="e">
        <f t="shared" si="23"/>
        <v>#VALUE!</v>
      </c>
      <c r="AD153" s="43" t="e">
        <f>VLOOKUP($AC153,デモテーブル[#All],2,FALSE)</f>
        <v>#VALUE!</v>
      </c>
      <c r="AE153" s="43" t="s">
        <v>17</v>
      </c>
      <c r="AF153" s="43">
        <f t="shared" si="24"/>
        <v>0</v>
      </c>
      <c r="AG153" s="43"/>
      <c r="AH153" s="49">
        <f t="shared" si="25"/>
        <v>0</v>
      </c>
      <c r="AI153" s="43"/>
      <c r="AJ153" s="49">
        <f t="shared" si="26"/>
        <v>0</v>
      </c>
      <c r="AK153" s="43"/>
      <c r="AL153" s="43"/>
      <c r="AM153" s="43"/>
      <c r="AN153" s="43"/>
      <c r="AO153" s="43"/>
      <c r="AP153" s="117">
        <f t="shared" si="27"/>
        <v>0</v>
      </c>
      <c r="AQ153" s="43"/>
      <c r="AR153" s="118">
        <f t="shared" si="28"/>
        <v>0</v>
      </c>
      <c r="AS153" s="119" t="e">
        <f t="shared" si="29"/>
        <v>#DIV/0!</v>
      </c>
      <c r="AT153" s="19"/>
      <c r="AU153" s="19"/>
      <c r="AV153" s="43" t="e">
        <f>VLOOKUP($AC153,デモテーブル[#All],3,FALSE)</f>
        <v>#VALUE!</v>
      </c>
      <c r="AW153" s="43" t="e">
        <f>VLOOKUP($AC153,デモテーブル[#All],4,FALSE)</f>
        <v>#VALUE!</v>
      </c>
      <c r="AX153" s="43" t="e">
        <f>VLOOKUP($AC153,デモテーブル[#All],5,FALSE)</f>
        <v>#VALUE!</v>
      </c>
      <c r="AY153" s="43" t="e">
        <f>VLOOKUP($AC153,デモテーブル[#All],6,FALSE)</f>
        <v>#VALUE!</v>
      </c>
      <c r="AZ153" s="43" t="e">
        <f>VLOOKUP($AC153,デモテーブル[#All],7,FALSE)</f>
        <v>#VALUE!</v>
      </c>
      <c r="BA153" s="219" t="e">
        <f>VLOOKUP($AC153,デモテーブル[#All],12,FALSE)</f>
        <v>#VALUE!</v>
      </c>
    </row>
    <row r="154" spans="2:53" x14ac:dyDescent="0.4">
      <c r="B154" s="21">
        <v>44723</v>
      </c>
      <c r="C154" s="22">
        <v>153</v>
      </c>
      <c r="D154" s="138" t="s">
        <v>337</v>
      </c>
      <c r="E154" s="114" t="s">
        <v>363</v>
      </c>
      <c r="G154" s="115" t="e">
        <f t="shared" si="22"/>
        <v>#VALUE!</v>
      </c>
      <c r="H154" s="43"/>
      <c r="I154" s="43"/>
      <c r="J154" s="43"/>
      <c r="K154" s="48"/>
      <c r="L154" s="50"/>
      <c r="M154" s="50"/>
      <c r="N154" s="50"/>
      <c r="O154" s="50"/>
      <c r="Z154" s="137"/>
      <c r="AA154" s="137"/>
      <c r="AB154" s="43"/>
      <c r="AC154" s="116" t="e">
        <f t="shared" si="23"/>
        <v>#VALUE!</v>
      </c>
      <c r="AD154" s="43" t="e">
        <f>VLOOKUP($AC154,デモテーブル[#All],2,FALSE)</f>
        <v>#VALUE!</v>
      </c>
      <c r="AE154" s="43" t="s">
        <v>17</v>
      </c>
      <c r="AF154" s="43">
        <f t="shared" si="24"/>
        <v>0</v>
      </c>
      <c r="AG154" s="43"/>
      <c r="AH154" s="49">
        <f t="shared" si="25"/>
        <v>0</v>
      </c>
      <c r="AI154" s="43"/>
      <c r="AJ154" s="49">
        <f t="shared" si="26"/>
        <v>0</v>
      </c>
      <c r="AK154" s="43"/>
      <c r="AL154" s="43"/>
      <c r="AM154" s="43"/>
      <c r="AN154" s="43"/>
      <c r="AO154" s="43"/>
      <c r="AP154" s="117">
        <f t="shared" si="27"/>
        <v>0</v>
      </c>
      <c r="AQ154" s="43"/>
      <c r="AR154" s="118">
        <f t="shared" si="28"/>
        <v>0</v>
      </c>
      <c r="AS154" s="119" t="e">
        <f t="shared" si="29"/>
        <v>#DIV/0!</v>
      </c>
      <c r="AT154" s="19"/>
      <c r="AU154" s="19"/>
      <c r="AV154" s="43" t="e">
        <f>VLOOKUP($AC154,デモテーブル[#All],3,FALSE)</f>
        <v>#VALUE!</v>
      </c>
      <c r="AW154" s="43" t="e">
        <f>VLOOKUP($AC154,デモテーブル[#All],4,FALSE)</f>
        <v>#VALUE!</v>
      </c>
      <c r="AX154" s="43" t="e">
        <f>VLOOKUP($AC154,デモテーブル[#All],5,FALSE)</f>
        <v>#VALUE!</v>
      </c>
      <c r="AY154" s="43" t="e">
        <f>VLOOKUP($AC154,デモテーブル[#All],6,FALSE)</f>
        <v>#VALUE!</v>
      </c>
      <c r="AZ154" s="43" t="e">
        <f>VLOOKUP($AC154,デモテーブル[#All],7,FALSE)</f>
        <v>#VALUE!</v>
      </c>
      <c r="BA154" s="219" t="e">
        <f>VLOOKUP($AC154,デモテーブル[#All],12,FALSE)</f>
        <v>#VALUE!</v>
      </c>
    </row>
    <row r="155" spans="2:53" x14ac:dyDescent="0.4">
      <c r="B155" s="21">
        <v>44723</v>
      </c>
      <c r="C155" s="22">
        <v>154</v>
      </c>
      <c r="D155" s="138" t="s">
        <v>337</v>
      </c>
      <c r="E155" s="114" t="s">
        <v>363</v>
      </c>
      <c r="G155" s="115" t="e">
        <f t="shared" si="22"/>
        <v>#VALUE!</v>
      </c>
      <c r="H155" s="43"/>
      <c r="I155" s="43"/>
      <c r="J155" s="43"/>
      <c r="K155" s="48"/>
      <c r="L155" s="50"/>
      <c r="M155" s="50"/>
      <c r="N155" s="50"/>
      <c r="O155" s="50"/>
      <c r="Z155" s="137"/>
      <c r="AA155" s="137"/>
      <c r="AB155" s="43"/>
      <c r="AC155" s="116" t="e">
        <f t="shared" si="23"/>
        <v>#VALUE!</v>
      </c>
      <c r="AD155" s="43" t="e">
        <f>VLOOKUP($AC155,デモテーブル[#All],2,FALSE)</f>
        <v>#VALUE!</v>
      </c>
      <c r="AE155" s="43" t="s">
        <v>17</v>
      </c>
      <c r="AF155" s="43">
        <f t="shared" si="24"/>
        <v>0</v>
      </c>
      <c r="AG155" s="43"/>
      <c r="AH155" s="49">
        <f t="shared" si="25"/>
        <v>0</v>
      </c>
      <c r="AI155" s="43"/>
      <c r="AJ155" s="49">
        <f t="shared" si="26"/>
        <v>0</v>
      </c>
      <c r="AK155" s="43"/>
      <c r="AL155" s="43"/>
      <c r="AM155" s="43"/>
      <c r="AN155" s="43"/>
      <c r="AO155" s="43"/>
      <c r="AP155" s="117">
        <f t="shared" si="27"/>
        <v>0</v>
      </c>
      <c r="AQ155" s="43"/>
      <c r="AR155" s="118">
        <f t="shared" si="28"/>
        <v>0</v>
      </c>
      <c r="AS155" s="119" t="e">
        <f t="shared" si="29"/>
        <v>#DIV/0!</v>
      </c>
      <c r="AT155" s="19"/>
      <c r="AU155" s="19"/>
      <c r="AV155" s="43" t="e">
        <f>VLOOKUP($AC155,デモテーブル[#All],3,FALSE)</f>
        <v>#VALUE!</v>
      </c>
      <c r="AW155" s="43" t="e">
        <f>VLOOKUP($AC155,デモテーブル[#All],4,FALSE)</f>
        <v>#VALUE!</v>
      </c>
      <c r="AX155" s="43" t="e">
        <f>VLOOKUP($AC155,デモテーブル[#All],5,FALSE)</f>
        <v>#VALUE!</v>
      </c>
      <c r="AY155" s="43" t="e">
        <f>VLOOKUP($AC155,デモテーブル[#All],6,FALSE)</f>
        <v>#VALUE!</v>
      </c>
      <c r="AZ155" s="43" t="e">
        <f>VLOOKUP($AC155,デモテーブル[#All],7,FALSE)</f>
        <v>#VALUE!</v>
      </c>
      <c r="BA155" s="219" t="e">
        <f>VLOOKUP($AC155,デモテーブル[#All],12,FALSE)</f>
        <v>#VALUE!</v>
      </c>
    </row>
    <row r="156" spans="2:53" x14ac:dyDescent="0.4">
      <c r="B156" s="21">
        <v>44723</v>
      </c>
      <c r="C156" s="22">
        <v>155</v>
      </c>
      <c r="D156" s="138" t="s">
        <v>337</v>
      </c>
      <c r="E156" s="114" t="s">
        <v>363</v>
      </c>
      <c r="G156" s="115" t="e">
        <f t="shared" si="22"/>
        <v>#VALUE!</v>
      </c>
      <c r="H156" s="49"/>
      <c r="I156" s="49"/>
      <c r="J156" s="49"/>
      <c r="K156" s="48"/>
      <c r="L156" s="120"/>
      <c r="M156" s="120"/>
      <c r="N156" s="120"/>
      <c r="O156" s="120"/>
      <c r="Z156" s="137"/>
      <c r="AA156" s="137"/>
      <c r="AB156" s="43"/>
      <c r="AC156" s="116" t="e">
        <f t="shared" si="23"/>
        <v>#VALUE!</v>
      </c>
      <c r="AD156" s="43" t="e">
        <f>VLOOKUP($AC156,デモテーブル[#All],2,FALSE)</f>
        <v>#VALUE!</v>
      </c>
      <c r="AE156" s="43" t="s">
        <v>17</v>
      </c>
      <c r="AF156" s="43">
        <f t="shared" si="24"/>
        <v>0</v>
      </c>
      <c r="AG156" s="43"/>
      <c r="AH156" s="49">
        <f t="shared" si="25"/>
        <v>0</v>
      </c>
      <c r="AI156" s="43"/>
      <c r="AJ156" s="49">
        <f t="shared" si="26"/>
        <v>0</v>
      </c>
      <c r="AK156" s="43"/>
      <c r="AL156" s="43"/>
      <c r="AM156" s="43"/>
      <c r="AN156" s="43"/>
      <c r="AO156" s="43"/>
      <c r="AP156" s="117">
        <f t="shared" si="27"/>
        <v>0</v>
      </c>
      <c r="AQ156" s="43"/>
      <c r="AR156" s="118">
        <f t="shared" si="28"/>
        <v>0</v>
      </c>
      <c r="AS156" s="119" t="e">
        <f t="shared" si="29"/>
        <v>#DIV/0!</v>
      </c>
      <c r="AT156" s="19"/>
      <c r="AU156" s="19"/>
      <c r="AV156" s="43" t="e">
        <f>VLOOKUP($AC156,デモテーブル[#All],3,FALSE)</f>
        <v>#VALUE!</v>
      </c>
      <c r="AW156" s="43" t="e">
        <f>VLOOKUP($AC156,デモテーブル[#All],4,FALSE)</f>
        <v>#VALUE!</v>
      </c>
      <c r="AX156" s="43" t="e">
        <f>VLOOKUP($AC156,デモテーブル[#All],5,FALSE)</f>
        <v>#VALUE!</v>
      </c>
      <c r="AY156" s="43" t="e">
        <f>VLOOKUP($AC156,デモテーブル[#All],6,FALSE)</f>
        <v>#VALUE!</v>
      </c>
      <c r="AZ156" s="43" t="e">
        <f>VLOOKUP($AC156,デモテーブル[#All],7,FALSE)</f>
        <v>#VALUE!</v>
      </c>
      <c r="BA156" s="219" t="e">
        <f>VLOOKUP($AC156,デモテーブル[#All],12,FALSE)</f>
        <v>#VALUE!</v>
      </c>
    </row>
    <row r="157" spans="2:53" x14ac:dyDescent="0.4">
      <c r="B157" s="21">
        <v>44723</v>
      </c>
      <c r="C157" s="22">
        <v>156</v>
      </c>
      <c r="D157" s="138" t="s">
        <v>337</v>
      </c>
      <c r="E157" s="114" t="s">
        <v>363</v>
      </c>
      <c r="G157" s="115" t="e">
        <f t="shared" si="22"/>
        <v>#VALUE!</v>
      </c>
      <c r="H157" s="43"/>
      <c r="I157" s="43"/>
      <c r="J157" s="43"/>
      <c r="K157" s="48"/>
      <c r="L157" s="50"/>
      <c r="M157" s="50"/>
      <c r="N157" s="50"/>
      <c r="O157" s="50"/>
      <c r="Z157" s="137"/>
      <c r="AA157" s="137"/>
      <c r="AB157" s="43"/>
      <c r="AC157" s="116" t="e">
        <f t="shared" si="23"/>
        <v>#VALUE!</v>
      </c>
      <c r="AD157" s="43" t="e">
        <f>VLOOKUP($AC157,デモテーブル[#All],2,FALSE)</f>
        <v>#VALUE!</v>
      </c>
      <c r="AE157" s="43" t="s">
        <v>17</v>
      </c>
      <c r="AF157" s="43">
        <f t="shared" si="24"/>
        <v>0</v>
      </c>
      <c r="AG157" s="43"/>
      <c r="AH157" s="49">
        <f t="shared" si="25"/>
        <v>0</v>
      </c>
      <c r="AI157" s="43"/>
      <c r="AJ157" s="49">
        <f t="shared" si="26"/>
        <v>0</v>
      </c>
      <c r="AK157" s="43"/>
      <c r="AL157" s="43"/>
      <c r="AM157" s="43"/>
      <c r="AN157" s="43"/>
      <c r="AO157" s="43"/>
      <c r="AP157" s="117">
        <f t="shared" si="27"/>
        <v>0</v>
      </c>
      <c r="AQ157" s="43"/>
      <c r="AR157" s="118">
        <f t="shared" si="28"/>
        <v>0</v>
      </c>
      <c r="AS157" s="119" t="e">
        <f t="shared" si="29"/>
        <v>#DIV/0!</v>
      </c>
      <c r="AT157" s="19"/>
      <c r="AU157" s="19"/>
      <c r="AV157" s="43" t="e">
        <f>VLOOKUP($AC157,デモテーブル[#All],3,FALSE)</f>
        <v>#VALUE!</v>
      </c>
      <c r="AW157" s="43" t="e">
        <f>VLOOKUP($AC157,デモテーブル[#All],4,FALSE)</f>
        <v>#VALUE!</v>
      </c>
      <c r="AX157" s="43" t="e">
        <f>VLOOKUP($AC157,デモテーブル[#All],5,FALSE)</f>
        <v>#VALUE!</v>
      </c>
      <c r="AY157" s="43" t="e">
        <f>VLOOKUP($AC157,デモテーブル[#All],6,FALSE)</f>
        <v>#VALUE!</v>
      </c>
      <c r="AZ157" s="43" t="e">
        <f>VLOOKUP($AC157,デモテーブル[#All],7,FALSE)</f>
        <v>#VALUE!</v>
      </c>
      <c r="BA157" s="219" t="e">
        <f>VLOOKUP($AC157,デモテーブル[#All],12,FALSE)</f>
        <v>#VALUE!</v>
      </c>
    </row>
    <row r="158" spans="2:53" x14ac:dyDescent="0.4">
      <c r="B158" s="21">
        <v>44723</v>
      </c>
      <c r="C158" s="22">
        <v>157</v>
      </c>
      <c r="D158" s="138" t="s">
        <v>337</v>
      </c>
      <c r="E158" s="114" t="s">
        <v>363</v>
      </c>
      <c r="G158" s="115" t="e">
        <f t="shared" si="22"/>
        <v>#VALUE!</v>
      </c>
      <c r="H158" s="110" t="s">
        <v>373</v>
      </c>
      <c r="I158" s="49"/>
      <c r="J158" s="49"/>
      <c r="K158" s="48"/>
      <c r="L158" s="110" t="s">
        <v>374</v>
      </c>
      <c r="M158" s="120"/>
      <c r="N158" s="120"/>
      <c r="O158" s="120"/>
      <c r="Z158" s="137"/>
      <c r="AA158" s="137"/>
      <c r="AB158" s="43"/>
      <c r="AC158" s="116" t="e">
        <f t="shared" si="23"/>
        <v>#VALUE!</v>
      </c>
      <c r="AD158" s="43" t="e">
        <f>VLOOKUP($AC158,デモテーブル[#All],2,FALSE)</f>
        <v>#VALUE!</v>
      </c>
      <c r="AE158" s="43" t="s">
        <v>17</v>
      </c>
      <c r="AF158" s="43" t="str">
        <f t="shared" si="24"/>
        <v>●↓評価額(円）</v>
      </c>
      <c r="AG158" s="43"/>
      <c r="AH158" s="49">
        <f t="shared" si="25"/>
        <v>0</v>
      </c>
      <c r="AI158" s="43"/>
      <c r="AJ158" s="49">
        <f t="shared" si="26"/>
        <v>0</v>
      </c>
      <c r="AK158" s="43"/>
      <c r="AL158" s="43"/>
      <c r="AM158" s="43"/>
      <c r="AN158" s="43"/>
      <c r="AO158" s="43"/>
      <c r="AP158" s="117">
        <f t="shared" si="27"/>
        <v>0</v>
      </c>
      <c r="AQ158" s="43"/>
      <c r="AR158" s="118">
        <f t="shared" si="28"/>
        <v>0</v>
      </c>
      <c r="AS158" s="119" t="e">
        <f t="shared" si="29"/>
        <v>#DIV/0!</v>
      </c>
      <c r="AT158" s="19"/>
      <c r="AU158" s="19"/>
      <c r="AV158" s="43" t="e">
        <f>VLOOKUP($AC158,デモテーブル[#All],3,FALSE)</f>
        <v>#VALUE!</v>
      </c>
      <c r="AW158" s="43" t="e">
        <f>VLOOKUP($AC158,デモテーブル[#All],4,FALSE)</f>
        <v>#VALUE!</v>
      </c>
      <c r="AX158" s="43" t="e">
        <f>VLOOKUP($AC158,デモテーブル[#All],5,FALSE)</f>
        <v>#VALUE!</v>
      </c>
      <c r="AY158" s="43" t="e">
        <f>VLOOKUP($AC158,デモテーブル[#All],6,FALSE)</f>
        <v>#VALUE!</v>
      </c>
      <c r="AZ158" s="43" t="e">
        <f>VLOOKUP($AC158,デモテーブル[#All],7,FALSE)</f>
        <v>#VALUE!</v>
      </c>
      <c r="BA158" s="219" t="e">
        <f>VLOOKUP($AC158,デモテーブル[#All],12,FALSE)</f>
        <v>#VALUE!</v>
      </c>
    </row>
    <row r="159" spans="2:53" x14ac:dyDescent="0.4">
      <c r="B159" s="21">
        <v>44723</v>
      </c>
      <c r="C159" s="22">
        <v>158</v>
      </c>
      <c r="D159" s="138" t="s">
        <v>337</v>
      </c>
      <c r="E159" s="114" t="s">
        <v>363</v>
      </c>
      <c r="F159" s="46" t="s">
        <v>334</v>
      </c>
      <c r="G159" s="115" t="e">
        <f t="shared" si="22"/>
        <v>#VALUE!</v>
      </c>
      <c r="H159" s="121" t="s">
        <v>387</v>
      </c>
      <c r="I159" s="122"/>
      <c r="J159" s="123"/>
      <c r="K159" s="124"/>
      <c r="L159" s="122" t="s">
        <v>387</v>
      </c>
      <c r="M159" s="122"/>
      <c r="N159" s="123"/>
      <c r="O159" s="122"/>
      <c r="P159" s="125" t="s">
        <v>388</v>
      </c>
      <c r="Q159" s="122"/>
      <c r="R159" s="122"/>
      <c r="S159" s="122"/>
      <c r="T159" s="122"/>
      <c r="U159" s="122"/>
      <c r="V159" s="122"/>
      <c r="W159" s="122"/>
      <c r="X159" s="122"/>
      <c r="Y159" s="122"/>
      <c r="Z159" s="137"/>
      <c r="AA159" s="137"/>
      <c r="AB159" s="122"/>
      <c r="AC159" s="122" t="e">
        <f t="shared" si="23"/>
        <v>#VALUE!</v>
      </c>
      <c r="AD159" s="122" t="e">
        <f>VLOOKUP($AC159,デモテーブル[#All],2,FALSE)</f>
        <v>#VALUE!</v>
      </c>
      <c r="AE159" s="125" t="s">
        <v>388</v>
      </c>
      <c r="AF159" s="122" t="str">
        <f t="shared" si="24"/>
        <v>投資信託（金額/つみたてNISA預り）</v>
      </c>
      <c r="AG159" s="122"/>
      <c r="AH159" s="122">
        <f t="shared" si="25"/>
        <v>0</v>
      </c>
      <c r="AI159" s="122"/>
      <c r="AJ159" s="122">
        <f t="shared" si="26"/>
        <v>0</v>
      </c>
      <c r="AK159" s="122"/>
      <c r="AL159" s="122"/>
      <c r="AM159" s="122"/>
      <c r="AN159" s="122"/>
      <c r="AO159" s="122"/>
      <c r="AP159" s="122">
        <f t="shared" si="27"/>
        <v>0</v>
      </c>
      <c r="AQ159" s="122"/>
      <c r="AR159" s="122">
        <f t="shared" si="28"/>
        <v>0</v>
      </c>
      <c r="AS159" s="122" t="e">
        <f t="shared" si="29"/>
        <v>#DIV/0!</v>
      </c>
      <c r="AT159" s="19"/>
      <c r="AU159" s="19"/>
      <c r="AV159" s="122" t="e">
        <f>VLOOKUP($AC159,デモテーブル[#All],3,FALSE)</f>
        <v>#VALUE!</v>
      </c>
      <c r="AW159" s="122" t="e">
        <f>VLOOKUP($AC159,デモテーブル[#All],4,FALSE)</f>
        <v>#VALUE!</v>
      </c>
      <c r="AX159" s="122" t="e">
        <f>VLOOKUP($AC159,デモテーブル[#All],5,FALSE)</f>
        <v>#VALUE!</v>
      </c>
      <c r="AY159" s="122" t="e">
        <f>VLOOKUP($AC159,デモテーブル[#All],6,FALSE)</f>
        <v>#VALUE!</v>
      </c>
      <c r="AZ159" s="122" t="e">
        <f>VLOOKUP($AC159,デモテーブル[#All],7,FALSE)</f>
        <v>#VALUE!</v>
      </c>
      <c r="BA159" s="220" t="e">
        <f>VLOOKUP($AC159,デモテーブル[#All],12,FALSE)</f>
        <v>#VALUE!</v>
      </c>
    </row>
    <row r="160" spans="2:53" x14ac:dyDescent="0.4">
      <c r="B160" s="21">
        <v>44723</v>
      </c>
      <c r="C160" s="22">
        <v>159</v>
      </c>
      <c r="D160" s="138" t="s">
        <v>337</v>
      </c>
      <c r="E160" s="114" t="s">
        <v>363</v>
      </c>
      <c r="F160" s="46" t="s">
        <v>389</v>
      </c>
      <c r="G160" s="115" t="e">
        <f t="shared" si="22"/>
        <v>#VALUE!</v>
      </c>
      <c r="H160" s="121" t="s">
        <v>390</v>
      </c>
      <c r="I160" s="121" t="s">
        <v>391</v>
      </c>
      <c r="J160" s="121" t="s">
        <v>392</v>
      </c>
      <c r="K160" s="124" t="s">
        <v>393</v>
      </c>
      <c r="L160" s="121" t="s">
        <v>390</v>
      </c>
      <c r="M160" s="121" t="s">
        <v>391</v>
      </c>
      <c r="N160" s="121" t="s">
        <v>392</v>
      </c>
      <c r="O160" s="121" t="s">
        <v>394</v>
      </c>
      <c r="P160" s="125" t="s">
        <v>388</v>
      </c>
      <c r="Q160" s="121"/>
      <c r="R160" s="121"/>
      <c r="S160" s="121"/>
      <c r="T160" s="121"/>
      <c r="U160" s="121"/>
      <c r="V160" s="121"/>
      <c r="W160" s="121"/>
      <c r="X160" s="121"/>
      <c r="Y160" s="121"/>
      <c r="Z160" s="137"/>
      <c r="AA160" s="137"/>
      <c r="AB160" s="122"/>
      <c r="AC160" s="122" t="e">
        <f t="shared" si="23"/>
        <v>#VALUE!</v>
      </c>
      <c r="AD160" s="122" t="e">
        <f>VLOOKUP($AC160,デモテーブル[#All],2,FALSE)</f>
        <v>#VALUE!</v>
      </c>
      <c r="AE160" s="125" t="s">
        <v>388</v>
      </c>
      <c r="AF160" s="122" t="str">
        <f t="shared" si="24"/>
        <v>保有口数</v>
      </c>
      <c r="AG160" s="122"/>
      <c r="AH160" s="122" t="str">
        <f t="shared" si="25"/>
        <v>取得単価</v>
      </c>
      <c r="AI160" s="122"/>
      <c r="AJ160" s="122" t="str">
        <f t="shared" si="26"/>
        <v>基準価額</v>
      </c>
      <c r="AK160" s="122"/>
      <c r="AL160" s="122"/>
      <c r="AM160" s="122"/>
      <c r="AN160" s="122"/>
      <c r="AO160" s="122"/>
      <c r="AP160" s="122" t="str">
        <f t="shared" si="27"/>
        <v>評価額</v>
      </c>
      <c r="AQ160" s="122"/>
      <c r="AR160" s="122" t="str">
        <f t="shared" si="28"/>
        <v>評価損益</v>
      </c>
      <c r="AS160" s="122" t="e">
        <f t="shared" si="29"/>
        <v>#VALUE!</v>
      </c>
      <c r="AT160" s="19"/>
      <c r="AU160" s="19"/>
      <c r="AV160" s="121" t="e">
        <f>VLOOKUP($AC160,デモテーブル[#All],3,FALSE)</f>
        <v>#VALUE!</v>
      </c>
      <c r="AW160" s="121" t="e">
        <f>VLOOKUP($AC160,デモテーブル[#All],4,FALSE)</f>
        <v>#VALUE!</v>
      </c>
      <c r="AX160" s="121" t="e">
        <f>VLOOKUP($AC160,デモテーブル[#All],5,FALSE)</f>
        <v>#VALUE!</v>
      </c>
      <c r="AY160" s="121" t="e">
        <f>VLOOKUP($AC160,デモテーブル[#All],6,FALSE)</f>
        <v>#VALUE!</v>
      </c>
      <c r="AZ160" s="121" t="e">
        <f>VLOOKUP($AC160,デモテーブル[#All],7,FALSE)</f>
        <v>#VALUE!</v>
      </c>
      <c r="BA160" s="221" t="e">
        <f>VLOOKUP($AC160,デモテーブル[#All],12,FALSE)</f>
        <v>#VALUE!</v>
      </c>
    </row>
    <row r="161" spans="2:53" x14ac:dyDescent="0.4">
      <c r="B161" s="21">
        <v>44723</v>
      </c>
      <c r="C161" s="22">
        <v>160</v>
      </c>
      <c r="D161" s="138" t="s">
        <v>337</v>
      </c>
      <c r="E161" s="114" t="s">
        <v>363</v>
      </c>
      <c r="F161" s="46" t="s">
        <v>395</v>
      </c>
      <c r="G161" s="115" t="e">
        <f t="shared" si="22"/>
        <v>#VALUE!</v>
      </c>
      <c r="H161" s="121" t="s">
        <v>396</v>
      </c>
      <c r="I161" s="122" t="s">
        <v>397</v>
      </c>
      <c r="J161" s="122"/>
      <c r="K161" s="124"/>
      <c r="L161" s="121" t="s">
        <v>396</v>
      </c>
      <c r="M161" s="122" t="s">
        <v>397</v>
      </c>
      <c r="N161" s="122"/>
      <c r="O161" s="122"/>
      <c r="P161" s="125" t="s">
        <v>388</v>
      </c>
      <c r="Q161" s="122"/>
      <c r="R161" s="122"/>
      <c r="S161" s="122"/>
      <c r="T161" s="122"/>
      <c r="U161" s="122"/>
      <c r="V161" s="122"/>
      <c r="W161" s="122"/>
      <c r="X161" s="122"/>
      <c r="Y161" s="122"/>
      <c r="Z161" s="137"/>
      <c r="AA161" s="137"/>
      <c r="AB161" s="122"/>
      <c r="AC161" s="122" t="e">
        <f t="shared" si="23"/>
        <v>#VALUE!</v>
      </c>
      <c r="AD161" s="122" t="e">
        <f>VLOOKUP($AC161,デモテーブル[#All],2,FALSE)</f>
        <v>#VALUE!</v>
      </c>
      <c r="AE161" s="125" t="s">
        <v>388</v>
      </c>
      <c r="AF161" s="122" t="str">
        <f t="shared" si="24"/>
        <v>三菱ＵＦＪ国際－ｅＭＡＸＩＳ　Ｓｌｉｍ　全世界株式（オール・カントリー） メールアラート画面へ</v>
      </c>
      <c r="AG161" s="122"/>
      <c r="AH161" s="122" t="str">
        <f t="shared" si="25"/>
        <v xml:space="preserve">積立 売却 </v>
      </c>
      <c r="AI161" s="122"/>
      <c r="AJ161" s="122">
        <f t="shared" si="26"/>
        <v>0</v>
      </c>
      <c r="AK161" s="122"/>
      <c r="AL161" s="122"/>
      <c r="AM161" s="122"/>
      <c r="AN161" s="122"/>
      <c r="AO161" s="122"/>
      <c r="AP161" s="122">
        <f t="shared" si="27"/>
        <v>0</v>
      </c>
      <c r="AQ161" s="122"/>
      <c r="AR161" s="122">
        <f t="shared" si="28"/>
        <v>0</v>
      </c>
      <c r="AS161" s="122" t="e">
        <f t="shared" si="29"/>
        <v>#DIV/0!</v>
      </c>
      <c r="AT161" s="19"/>
      <c r="AU161" s="19"/>
      <c r="AV161" s="122" t="e">
        <f>VLOOKUP($AC161,デモテーブル[#All],3,FALSE)</f>
        <v>#VALUE!</v>
      </c>
      <c r="AW161" s="122" t="e">
        <f>VLOOKUP($AC161,デモテーブル[#All],4,FALSE)</f>
        <v>#VALUE!</v>
      </c>
      <c r="AX161" s="122" t="e">
        <f>VLOOKUP($AC161,デモテーブル[#All],5,FALSE)</f>
        <v>#VALUE!</v>
      </c>
      <c r="AY161" s="122" t="e">
        <f>VLOOKUP($AC161,デモテーブル[#All],6,FALSE)</f>
        <v>#VALUE!</v>
      </c>
      <c r="AZ161" s="122" t="e">
        <f>VLOOKUP($AC161,デモテーブル[#All],7,FALSE)</f>
        <v>#VALUE!</v>
      </c>
      <c r="BA161" s="220" t="e">
        <f>VLOOKUP($AC161,デモテーブル[#All],12,FALSE)</f>
        <v>#VALUE!</v>
      </c>
    </row>
    <row r="162" spans="2:53" x14ac:dyDescent="0.4">
      <c r="B162" s="21">
        <v>44723</v>
      </c>
      <c r="C162" s="22">
        <v>161</v>
      </c>
      <c r="D162" s="138" t="s">
        <v>337</v>
      </c>
      <c r="E162" s="114" t="s">
        <v>363</v>
      </c>
      <c r="G162" s="115" t="str">
        <f t="shared" si="22"/>
        <v>三菱ＵＦＪ国際－ｅＭＡＸＩＳ　Ｓｌｉｍ　全世界株式（オール・カントリー）</v>
      </c>
      <c r="H162" s="122">
        <v>474098</v>
      </c>
      <c r="I162" s="122">
        <v>13344</v>
      </c>
      <c r="J162" s="122">
        <v>15929</v>
      </c>
      <c r="K162" s="124">
        <v>755190</v>
      </c>
      <c r="L162" s="122">
        <v>474098</v>
      </c>
      <c r="M162" s="122">
        <v>13344</v>
      </c>
      <c r="N162" s="122">
        <v>15771</v>
      </c>
      <c r="O162" s="122">
        <v>115063</v>
      </c>
      <c r="P162" s="125" t="s">
        <v>388</v>
      </c>
      <c r="Q162" s="122"/>
      <c r="R162" s="122"/>
      <c r="S162" s="122"/>
      <c r="T162" s="122"/>
      <c r="U162" s="122"/>
      <c r="V162" s="122"/>
      <c r="W162" s="122"/>
      <c r="X162" s="122"/>
      <c r="Y162" s="122"/>
      <c r="Z162" s="137"/>
      <c r="AA162" s="137"/>
      <c r="AB162" s="122"/>
      <c r="AC162" s="122" t="str">
        <f t="shared" si="23"/>
        <v>三菱ＵＦＪ国際－ｅＭＡＸＩＳ　Ｓｌｉｍ　全世界株式（オール・カントリー）</v>
      </c>
      <c r="AD162" s="122" t="str">
        <f>VLOOKUP($AC162,デモテーブル[#All],2,FALSE)</f>
        <v>三菱ＵＦＪ国際－ｅＭＡＸＩＳ　Ｓｌｉｍ　全世界株式（オール・カントリー）</v>
      </c>
      <c r="AE162" s="125" t="s">
        <v>388</v>
      </c>
      <c r="AF162" s="122">
        <f t="shared" si="24"/>
        <v>474098</v>
      </c>
      <c r="AG162" s="122"/>
      <c r="AH162" s="122">
        <f t="shared" si="25"/>
        <v>13344</v>
      </c>
      <c r="AI162" s="122"/>
      <c r="AJ162" s="122">
        <f t="shared" si="26"/>
        <v>15929</v>
      </c>
      <c r="AK162" s="122"/>
      <c r="AL162" s="122"/>
      <c r="AM162" s="122"/>
      <c r="AN162" s="122"/>
      <c r="AO162" s="122"/>
      <c r="AP162" s="122">
        <f t="shared" si="27"/>
        <v>755190</v>
      </c>
      <c r="AQ162" s="122"/>
      <c r="AR162" s="122">
        <f t="shared" si="28"/>
        <v>115063</v>
      </c>
      <c r="AS162" s="122">
        <f t="shared" si="29"/>
        <v>0.179750268306133</v>
      </c>
      <c r="AT162" s="19"/>
      <c r="AU162" s="19"/>
      <c r="AV162" s="122" t="str">
        <f>VLOOKUP($AC162,デモテーブル[#All],3,FALSE)</f>
        <v>1株式・投信等</v>
      </c>
      <c r="AW162" s="122" t="str">
        <f>VLOOKUP($AC162,デモテーブル[#All],4,FALSE)</f>
        <v>1投信</v>
      </c>
      <c r="AX162" s="122" t="str">
        <f>VLOOKUP($AC162,デモテーブル[#All],5,FALSE)</f>
        <v>指数</v>
      </c>
      <c r="AY162" s="122" t="str">
        <f>VLOOKUP($AC162,デモテーブル[#All],6,FALSE)</f>
        <v>全世界指数</v>
      </c>
      <c r="AZ162" s="122" t="str">
        <f>VLOOKUP($AC162,デモテーブル[#All],7,FALSE)</f>
        <v>01 日本円</v>
      </c>
      <c r="BA162" s="220" t="str">
        <f>VLOOKUP($AC162,デモテーブル[#All],12,FALSE)</f>
        <v>リスク・有</v>
      </c>
    </row>
    <row r="163" spans="2:53" x14ac:dyDescent="0.4">
      <c r="B163" s="21">
        <v>44723</v>
      </c>
      <c r="C163" s="22">
        <v>162</v>
      </c>
      <c r="D163" s="138" t="s">
        <v>337</v>
      </c>
      <c r="E163" s="114" t="s">
        <v>363</v>
      </c>
      <c r="G163" s="115" t="e">
        <f t="shared" si="22"/>
        <v>#VALUE!</v>
      </c>
      <c r="H163" s="121" t="s">
        <v>398</v>
      </c>
      <c r="I163" s="122" t="s">
        <v>397</v>
      </c>
      <c r="J163" s="122"/>
      <c r="K163" s="124"/>
      <c r="L163" s="122" t="s">
        <v>398</v>
      </c>
      <c r="M163" s="122" t="s">
        <v>397</v>
      </c>
      <c r="N163" s="122"/>
      <c r="O163" s="122"/>
      <c r="P163" s="125" t="s">
        <v>388</v>
      </c>
      <c r="Q163" s="122"/>
      <c r="R163" s="122"/>
      <c r="S163" s="122"/>
      <c r="T163" s="122"/>
      <c r="U163" s="122"/>
      <c r="V163" s="122"/>
      <c r="W163" s="122"/>
      <c r="X163" s="122"/>
      <c r="Y163" s="122"/>
      <c r="Z163" s="137"/>
      <c r="AA163" s="137"/>
      <c r="AB163" s="122"/>
      <c r="AC163" s="122" t="e">
        <f t="shared" si="23"/>
        <v>#VALUE!</v>
      </c>
      <c r="AD163" s="122" t="e">
        <f>VLOOKUP($AC163,デモテーブル[#All],2,FALSE)</f>
        <v>#VALUE!</v>
      </c>
      <c r="AE163" s="125" t="s">
        <v>388</v>
      </c>
      <c r="AF163" s="122" t="str">
        <f t="shared" si="24"/>
        <v>ＳＢＩ－ＳＢＩ・Ｖ・Ｓ＆Ｐ５００インデックス・ファンド メールアラート画面へ</v>
      </c>
      <c r="AG163" s="122"/>
      <c r="AH163" s="122" t="str">
        <f t="shared" si="25"/>
        <v xml:space="preserve">積立 売却 </v>
      </c>
      <c r="AI163" s="122"/>
      <c r="AJ163" s="122">
        <f t="shared" si="26"/>
        <v>0</v>
      </c>
      <c r="AK163" s="122"/>
      <c r="AL163" s="122"/>
      <c r="AM163" s="122"/>
      <c r="AN163" s="122"/>
      <c r="AO163" s="122"/>
      <c r="AP163" s="122">
        <f t="shared" si="27"/>
        <v>0</v>
      </c>
      <c r="AQ163" s="122"/>
      <c r="AR163" s="122">
        <f t="shared" si="28"/>
        <v>0</v>
      </c>
      <c r="AS163" s="122" t="e">
        <f t="shared" si="29"/>
        <v>#DIV/0!</v>
      </c>
      <c r="AT163" s="19"/>
      <c r="AU163" s="19"/>
      <c r="AV163" s="122" t="e">
        <f>VLOOKUP($AC163,デモテーブル[#All],3,FALSE)</f>
        <v>#VALUE!</v>
      </c>
      <c r="AW163" s="122" t="e">
        <f>VLOOKUP($AC163,デモテーブル[#All],4,FALSE)</f>
        <v>#VALUE!</v>
      </c>
      <c r="AX163" s="122" t="e">
        <f>VLOOKUP($AC163,デモテーブル[#All],5,FALSE)</f>
        <v>#VALUE!</v>
      </c>
      <c r="AY163" s="122" t="e">
        <f>VLOOKUP($AC163,デモテーブル[#All],6,FALSE)</f>
        <v>#VALUE!</v>
      </c>
      <c r="AZ163" s="122" t="e">
        <f>VLOOKUP($AC163,デモテーブル[#All],7,FALSE)</f>
        <v>#VALUE!</v>
      </c>
      <c r="BA163" s="220" t="e">
        <f>VLOOKUP($AC163,デモテーブル[#All],12,FALSE)</f>
        <v>#VALUE!</v>
      </c>
    </row>
    <row r="164" spans="2:53" x14ac:dyDescent="0.4">
      <c r="B164" s="21">
        <v>44723</v>
      </c>
      <c r="C164" s="22">
        <v>163</v>
      </c>
      <c r="D164" s="138" t="s">
        <v>337</v>
      </c>
      <c r="E164" s="114" t="s">
        <v>363</v>
      </c>
      <c r="F164" s="46"/>
      <c r="G164" s="115" t="str">
        <f t="shared" si="22"/>
        <v>ＳＢＩ－ＳＢＩ・Ｖ・Ｓ＆Ｐ５００インデックス・ファンド</v>
      </c>
      <c r="H164" s="122">
        <v>208955</v>
      </c>
      <c r="I164" s="122">
        <v>11201</v>
      </c>
      <c r="J164" s="122">
        <v>16110</v>
      </c>
      <c r="K164" s="124">
        <v>336626</v>
      </c>
      <c r="L164" s="122">
        <v>208955</v>
      </c>
      <c r="M164" s="122">
        <v>11201</v>
      </c>
      <c r="N164" s="122">
        <v>16212</v>
      </c>
      <c r="O164" s="122">
        <v>104707</v>
      </c>
      <c r="P164" s="125" t="s">
        <v>388</v>
      </c>
      <c r="Q164" s="122"/>
      <c r="R164" s="122"/>
      <c r="S164" s="122"/>
      <c r="T164" s="122"/>
      <c r="U164" s="122"/>
      <c r="V164" s="122"/>
      <c r="W164" s="122"/>
      <c r="X164" s="122"/>
      <c r="Y164" s="122"/>
      <c r="Z164" s="137"/>
      <c r="AA164" s="137"/>
      <c r="AB164" s="122"/>
      <c r="AC164" s="122" t="str">
        <f t="shared" si="23"/>
        <v>ＳＢＩ－ＳＢＩ・Ｖ・Ｓ＆Ｐ５００インデックス・ファンド</v>
      </c>
      <c r="AD164" s="122" t="str">
        <f>VLOOKUP($AC164,デモテーブル[#All],2,FALSE)</f>
        <v>ＳＢＩ－ＳＢＩ・Ｖ・Ｓ＆Ｐ５００インデックス・ファンド</v>
      </c>
      <c r="AE164" s="125" t="s">
        <v>388</v>
      </c>
      <c r="AF164" s="122">
        <f t="shared" si="24"/>
        <v>208955</v>
      </c>
      <c r="AG164" s="122"/>
      <c r="AH164" s="122">
        <f t="shared" si="25"/>
        <v>11201</v>
      </c>
      <c r="AI164" s="122"/>
      <c r="AJ164" s="122">
        <f t="shared" si="26"/>
        <v>16110</v>
      </c>
      <c r="AK164" s="122"/>
      <c r="AL164" s="122"/>
      <c r="AM164" s="122"/>
      <c r="AN164" s="122"/>
      <c r="AO164" s="122"/>
      <c r="AP164" s="122">
        <f t="shared" si="27"/>
        <v>336626</v>
      </c>
      <c r="AQ164" s="122"/>
      <c r="AR164" s="122">
        <f t="shared" si="28"/>
        <v>104707</v>
      </c>
      <c r="AS164" s="122">
        <f t="shared" si="29"/>
        <v>0.45148090497113214</v>
      </c>
      <c r="AT164" s="19"/>
      <c r="AU164" s="19"/>
      <c r="AV164" s="122" t="str">
        <f>VLOOKUP($AC164,デモテーブル[#All],3,FALSE)</f>
        <v>1株式・投信等</v>
      </c>
      <c r="AW164" s="122" t="str">
        <f>VLOOKUP($AC164,デモテーブル[#All],4,FALSE)</f>
        <v>1投信</v>
      </c>
      <c r="AX164" s="122" t="str">
        <f>VLOOKUP($AC164,デモテーブル[#All],5,FALSE)</f>
        <v>指数</v>
      </c>
      <c r="AY164" s="122" t="str">
        <f>VLOOKUP($AC164,デモテーブル[#All],6,FALSE)</f>
        <v>SP500指数</v>
      </c>
      <c r="AZ164" s="122" t="str">
        <f>VLOOKUP($AC164,デモテーブル[#All],7,FALSE)</f>
        <v>01 日本円</v>
      </c>
      <c r="BA164" s="220" t="str">
        <f>VLOOKUP($AC164,デモテーブル[#All],12,FALSE)</f>
        <v>リスク・有</v>
      </c>
    </row>
    <row r="165" spans="2:53" x14ac:dyDescent="0.4">
      <c r="B165" s="21">
        <v>44723</v>
      </c>
      <c r="C165" s="22">
        <v>164</v>
      </c>
      <c r="D165" s="138" t="s">
        <v>337</v>
      </c>
      <c r="E165" s="114" t="s">
        <v>363</v>
      </c>
      <c r="G165" s="115" t="e">
        <f t="shared" si="22"/>
        <v>#VALUE!</v>
      </c>
      <c r="H165" s="43"/>
      <c r="I165" s="49"/>
      <c r="J165" s="126"/>
      <c r="K165" s="48"/>
      <c r="L165" s="120"/>
      <c r="M165" s="120"/>
      <c r="N165" s="120"/>
      <c r="O165" s="120"/>
      <c r="Z165" s="137"/>
      <c r="AA165" s="137"/>
      <c r="AB165" s="43"/>
      <c r="AC165" s="49" t="e">
        <f t="shared" si="23"/>
        <v>#VALUE!</v>
      </c>
      <c r="AD165" s="126" t="e">
        <f>VLOOKUP($AC165,デモテーブル[#All],2,FALSE)</f>
        <v>#VALUE!</v>
      </c>
      <c r="AE165" s="48" t="s">
        <v>17</v>
      </c>
      <c r="AF165" s="43">
        <f t="shared" si="24"/>
        <v>0</v>
      </c>
      <c r="AG165" s="43"/>
      <c r="AH165" s="49">
        <f t="shared" si="25"/>
        <v>0</v>
      </c>
      <c r="AI165" s="43"/>
      <c r="AJ165" s="49">
        <f t="shared" si="26"/>
        <v>0</v>
      </c>
      <c r="AK165" s="43"/>
      <c r="AL165" s="43"/>
      <c r="AM165" s="43"/>
      <c r="AN165" s="43"/>
      <c r="AO165" s="43"/>
      <c r="AP165" s="117">
        <f t="shared" si="27"/>
        <v>0</v>
      </c>
      <c r="AQ165" s="43"/>
      <c r="AR165" s="118">
        <f t="shared" si="28"/>
        <v>0</v>
      </c>
      <c r="AS165" s="119" t="e">
        <f t="shared" si="29"/>
        <v>#DIV/0!</v>
      </c>
      <c r="AT165" s="19"/>
      <c r="AU165" s="19"/>
      <c r="AV165" s="43" t="e">
        <f>VLOOKUP($AC165,デモテーブル[#All],3,FALSE)</f>
        <v>#VALUE!</v>
      </c>
      <c r="AW165" s="43" t="e">
        <f>VLOOKUP($AC165,デモテーブル[#All],4,FALSE)</f>
        <v>#VALUE!</v>
      </c>
      <c r="AX165" s="43" t="e">
        <f>VLOOKUP($AC165,デモテーブル[#All],5,FALSE)</f>
        <v>#VALUE!</v>
      </c>
      <c r="AY165" s="43" t="e">
        <f>VLOOKUP($AC165,デモテーブル[#All],6,FALSE)</f>
        <v>#VALUE!</v>
      </c>
      <c r="AZ165" s="43" t="e">
        <f>VLOOKUP($AC165,デモテーブル[#All],7,FALSE)</f>
        <v>#VALUE!</v>
      </c>
      <c r="BA165" s="219" t="e">
        <f>VLOOKUP($AC165,デモテーブル[#All],12,FALSE)</f>
        <v>#VALUE!</v>
      </c>
    </row>
    <row r="166" spans="2:53" x14ac:dyDescent="0.4">
      <c r="B166" s="21">
        <v>44723</v>
      </c>
      <c r="C166" s="22">
        <v>165</v>
      </c>
      <c r="D166" s="138" t="s">
        <v>337</v>
      </c>
      <c r="E166" s="114" t="s">
        <v>363</v>
      </c>
      <c r="G166" s="115" t="e">
        <f t="shared" si="22"/>
        <v>#VALUE!</v>
      </c>
      <c r="H166" s="49"/>
      <c r="I166" s="49"/>
      <c r="J166" s="49"/>
      <c r="K166" s="48"/>
      <c r="L166" s="120"/>
      <c r="M166" s="120"/>
      <c r="N166" s="120"/>
      <c r="O166" s="120"/>
      <c r="Z166" s="137"/>
      <c r="AA166" s="137"/>
      <c r="AB166" s="49"/>
      <c r="AC166" s="49" t="e">
        <f t="shared" si="23"/>
        <v>#VALUE!</v>
      </c>
      <c r="AD166" s="49" t="e">
        <f>VLOOKUP($AC166,デモテーブル[#All],2,FALSE)</f>
        <v>#VALUE!</v>
      </c>
      <c r="AE166" s="48" t="s">
        <v>17</v>
      </c>
      <c r="AF166" s="43">
        <f t="shared" si="24"/>
        <v>0</v>
      </c>
      <c r="AG166" s="43"/>
      <c r="AH166" s="49">
        <f t="shared" si="25"/>
        <v>0</v>
      </c>
      <c r="AI166" s="43"/>
      <c r="AJ166" s="49">
        <f t="shared" si="26"/>
        <v>0</v>
      </c>
      <c r="AK166" s="43"/>
      <c r="AL166" s="43"/>
      <c r="AM166" s="43"/>
      <c r="AN166" s="43"/>
      <c r="AO166" s="43"/>
      <c r="AP166" s="117">
        <f t="shared" si="27"/>
        <v>0</v>
      </c>
      <c r="AQ166" s="43"/>
      <c r="AR166" s="118">
        <f t="shared" si="28"/>
        <v>0</v>
      </c>
      <c r="AS166" s="119" t="e">
        <f t="shared" si="29"/>
        <v>#DIV/0!</v>
      </c>
      <c r="AT166" s="19"/>
      <c r="AU166" s="19"/>
      <c r="AV166" s="43" t="e">
        <f>VLOOKUP($AC166,デモテーブル[#All],3,FALSE)</f>
        <v>#VALUE!</v>
      </c>
      <c r="AW166" s="43" t="e">
        <f>VLOOKUP($AC166,デモテーブル[#All],4,FALSE)</f>
        <v>#VALUE!</v>
      </c>
      <c r="AX166" s="43" t="e">
        <f>VLOOKUP($AC166,デモテーブル[#All],5,FALSE)</f>
        <v>#VALUE!</v>
      </c>
      <c r="AY166" s="43" t="e">
        <f>VLOOKUP($AC166,デモテーブル[#All],6,FALSE)</f>
        <v>#VALUE!</v>
      </c>
      <c r="AZ166" s="43" t="e">
        <f>VLOOKUP($AC166,デモテーブル[#All],7,FALSE)</f>
        <v>#VALUE!</v>
      </c>
      <c r="BA166" s="219" t="e">
        <f>VLOOKUP($AC166,デモテーブル[#All],12,FALSE)</f>
        <v>#VALUE!</v>
      </c>
    </row>
    <row r="167" spans="2:53" x14ac:dyDescent="0.4">
      <c r="B167" s="21">
        <v>44723</v>
      </c>
      <c r="C167" s="22">
        <v>166</v>
      </c>
      <c r="D167" s="138" t="s">
        <v>337</v>
      </c>
      <c r="E167" s="114" t="s">
        <v>363</v>
      </c>
      <c r="G167" s="115" t="e">
        <f t="shared" si="22"/>
        <v>#VALUE!</v>
      </c>
      <c r="H167" s="49"/>
      <c r="I167" s="49"/>
      <c r="J167" s="49"/>
      <c r="K167" s="48"/>
      <c r="L167" s="120"/>
      <c r="M167" s="120"/>
      <c r="N167" s="120"/>
      <c r="O167" s="120"/>
      <c r="Z167" s="137"/>
      <c r="AA167" s="137"/>
      <c r="AB167" s="49"/>
      <c r="AC167" s="49" t="e">
        <f t="shared" si="23"/>
        <v>#VALUE!</v>
      </c>
      <c r="AD167" s="49" t="e">
        <f>VLOOKUP($AC167,デモテーブル[#All],2,FALSE)</f>
        <v>#VALUE!</v>
      </c>
      <c r="AE167" s="48" t="s">
        <v>17</v>
      </c>
      <c r="AF167" s="43">
        <f t="shared" si="24"/>
        <v>0</v>
      </c>
      <c r="AG167" s="43"/>
      <c r="AH167" s="49">
        <f t="shared" si="25"/>
        <v>0</v>
      </c>
      <c r="AI167" s="43"/>
      <c r="AJ167" s="49">
        <f t="shared" si="26"/>
        <v>0</v>
      </c>
      <c r="AK167" s="43"/>
      <c r="AL167" s="43"/>
      <c r="AM167" s="43"/>
      <c r="AN167" s="43"/>
      <c r="AO167" s="43"/>
      <c r="AP167" s="117">
        <f t="shared" si="27"/>
        <v>0</v>
      </c>
      <c r="AQ167" s="43"/>
      <c r="AR167" s="118">
        <f t="shared" si="28"/>
        <v>0</v>
      </c>
      <c r="AS167" s="119" t="e">
        <f t="shared" si="29"/>
        <v>#DIV/0!</v>
      </c>
      <c r="AT167" s="19"/>
      <c r="AU167" s="19"/>
      <c r="AV167" s="43" t="e">
        <f>VLOOKUP($AC167,デモテーブル[#All],3,FALSE)</f>
        <v>#VALUE!</v>
      </c>
      <c r="AW167" s="43" t="e">
        <f>VLOOKUP($AC167,デモテーブル[#All],4,FALSE)</f>
        <v>#VALUE!</v>
      </c>
      <c r="AX167" s="43" t="e">
        <f>VLOOKUP($AC167,デモテーブル[#All],5,FALSE)</f>
        <v>#VALUE!</v>
      </c>
      <c r="AY167" s="43" t="e">
        <f>VLOOKUP($AC167,デモテーブル[#All],6,FALSE)</f>
        <v>#VALUE!</v>
      </c>
      <c r="AZ167" s="43" t="e">
        <f>VLOOKUP($AC167,デモテーブル[#All],7,FALSE)</f>
        <v>#VALUE!</v>
      </c>
      <c r="BA167" s="219" t="e">
        <f>VLOOKUP($AC167,デモテーブル[#All],12,FALSE)</f>
        <v>#VALUE!</v>
      </c>
    </row>
    <row r="168" spans="2:53" x14ac:dyDescent="0.4">
      <c r="B168" s="21">
        <v>44723</v>
      </c>
      <c r="C168" s="22">
        <v>167</v>
      </c>
      <c r="D168" s="138" t="s">
        <v>337</v>
      </c>
      <c r="E168" s="114" t="s">
        <v>363</v>
      </c>
      <c r="G168" s="115" t="e">
        <f t="shared" si="22"/>
        <v>#VALUE!</v>
      </c>
      <c r="H168" s="49"/>
      <c r="I168" s="49"/>
      <c r="J168" s="49"/>
      <c r="K168" s="48"/>
      <c r="L168" s="120"/>
      <c r="M168" s="120"/>
      <c r="N168" s="120"/>
      <c r="O168" s="120"/>
      <c r="Z168" s="137"/>
      <c r="AA168" s="137"/>
      <c r="AB168" s="49"/>
      <c r="AC168" s="49" t="e">
        <f t="shared" si="23"/>
        <v>#VALUE!</v>
      </c>
      <c r="AD168" s="49" t="e">
        <f>VLOOKUP($AC168,デモテーブル[#All],2,FALSE)</f>
        <v>#VALUE!</v>
      </c>
      <c r="AE168" s="48" t="s">
        <v>17</v>
      </c>
      <c r="AF168" s="43">
        <f t="shared" si="24"/>
        <v>0</v>
      </c>
      <c r="AG168" s="43"/>
      <c r="AH168" s="49">
        <f t="shared" si="25"/>
        <v>0</v>
      </c>
      <c r="AI168" s="43"/>
      <c r="AJ168" s="49">
        <f t="shared" si="26"/>
        <v>0</v>
      </c>
      <c r="AK168" s="43"/>
      <c r="AL168" s="43"/>
      <c r="AM168" s="43"/>
      <c r="AN168" s="43"/>
      <c r="AO168" s="43"/>
      <c r="AP168" s="117">
        <f t="shared" si="27"/>
        <v>0</v>
      </c>
      <c r="AQ168" s="43"/>
      <c r="AR168" s="118">
        <f t="shared" si="28"/>
        <v>0</v>
      </c>
      <c r="AS168" s="119" t="e">
        <f t="shared" si="29"/>
        <v>#DIV/0!</v>
      </c>
      <c r="AT168" s="19"/>
      <c r="AU168" s="19"/>
      <c r="AV168" s="43" t="e">
        <f>VLOOKUP($AC168,デモテーブル[#All],3,FALSE)</f>
        <v>#VALUE!</v>
      </c>
      <c r="AW168" s="43" t="e">
        <f>VLOOKUP($AC168,デモテーブル[#All],4,FALSE)</f>
        <v>#VALUE!</v>
      </c>
      <c r="AX168" s="43" t="e">
        <f>VLOOKUP($AC168,デモテーブル[#All],5,FALSE)</f>
        <v>#VALUE!</v>
      </c>
      <c r="AY168" s="43" t="e">
        <f>VLOOKUP($AC168,デモテーブル[#All],6,FALSE)</f>
        <v>#VALUE!</v>
      </c>
      <c r="AZ168" s="43" t="e">
        <f>VLOOKUP($AC168,デモテーブル[#All],7,FALSE)</f>
        <v>#VALUE!</v>
      </c>
      <c r="BA168" s="219" t="e">
        <f>VLOOKUP($AC168,デモテーブル[#All],12,FALSE)</f>
        <v>#VALUE!</v>
      </c>
    </row>
    <row r="169" spans="2:53" x14ac:dyDescent="0.4">
      <c r="B169" s="21">
        <v>44723</v>
      </c>
      <c r="C169" s="22">
        <v>168</v>
      </c>
      <c r="D169" s="138" t="s">
        <v>337</v>
      </c>
      <c r="E169" s="114" t="s">
        <v>363</v>
      </c>
      <c r="G169" s="115" t="e">
        <f t="shared" si="22"/>
        <v>#VALUE!</v>
      </c>
      <c r="H169" s="49"/>
      <c r="I169" s="49"/>
      <c r="J169" s="49"/>
      <c r="K169" s="48"/>
      <c r="L169" s="120"/>
      <c r="M169" s="120"/>
      <c r="N169" s="120"/>
      <c r="O169" s="120"/>
      <c r="Z169" s="137"/>
      <c r="AA169" s="137"/>
      <c r="AB169" s="49"/>
      <c r="AC169" s="49" t="e">
        <f t="shared" si="23"/>
        <v>#VALUE!</v>
      </c>
      <c r="AD169" s="49" t="e">
        <f>VLOOKUP($AC169,デモテーブル[#All],2,FALSE)</f>
        <v>#VALUE!</v>
      </c>
      <c r="AE169" s="48" t="s">
        <v>17</v>
      </c>
      <c r="AF169" s="43">
        <f t="shared" si="24"/>
        <v>0</v>
      </c>
      <c r="AG169" s="43"/>
      <c r="AH169" s="49">
        <f t="shared" si="25"/>
        <v>0</v>
      </c>
      <c r="AI169" s="43"/>
      <c r="AJ169" s="49">
        <f t="shared" si="26"/>
        <v>0</v>
      </c>
      <c r="AK169" s="43"/>
      <c r="AL169" s="43"/>
      <c r="AM169" s="43"/>
      <c r="AN169" s="43"/>
      <c r="AO169" s="43"/>
      <c r="AP169" s="117">
        <f t="shared" si="27"/>
        <v>0</v>
      </c>
      <c r="AQ169" s="43"/>
      <c r="AR169" s="118">
        <f t="shared" si="28"/>
        <v>0</v>
      </c>
      <c r="AS169" s="119" t="e">
        <f t="shared" si="29"/>
        <v>#DIV/0!</v>
      </c>
      <c r="AT169" s="19"/>
      <c r="AU169" s="19"/>
      <c r="AV169" s="43" t="e">
        <f>VLOOKUP($AC169,デモテーブル[#All],3,FALSE)</f>
        <v>#VALUE!</v>
      </c>
      <c r="AW169" s="43" t="e">
        <f>VLOOKUP($AC169,デモテーブル[#All],4,FALSE)</f>
        <v>#VALUE!</v>
      </c>
      <c r="AX169" s="43" t="e">
        <f>VLOOKUP($AC169,デモテーブル[#All],5,FALSE)</f>
        <v>#VALUE!</v>
      </c>
      <c r="AY169" s="43" t="e">
        <f>VLOOKUP($AC169,デモテーブル[#All],6,FALSE)</f>
        <v>#VALUE!</v>
      </c>
      <c r="AZ169" s="43" t="e">
        <f>VLOOKUP($AC169,デモテーブル[#All],7,FALSE)</f>
        <v>#VALUE!</v>
      </c>
      <c r="BA169" s="219" t="e">
        <f>VLOOKUP($AC169,デモテーブル[#All],12,FALSE)</f>
        <v>#VALUE!</v>
      </c>
    </row>
    <row r="170" spans="2:53" x14ac:dyDescent="0.4">
      <c r="B170" s="21">
        <v>44723</v>
      </c>
      <c r="C170" s="22">
        <v>169</v>
      </c>
      <c r="D170" s="138" t="s">
        <v>337</v>
      </c>
      <c r="E170" s="114" t="s">
        <v>363</v>
      </c>
      <c r="G170" s="115" t="e">
        <f t="shared" si="22"/>
        <v>#VALUE!</v>
      </c>
      <c r="H170" s="110" t="s">
        <v>373</v>
      </c>
      <c r="I170" s="49"/>
      <c r="J170" s="49"/>
      <c r="K170" s="48"/>
      <c r="L170" s="110" t="s">
        <v>374</v>
      </c>
      <c r="M170" s="120"/>
      <c r="N170" s="120"/>
      <c r="O170" s="120"/>
      <c r="Z170" s="137"/>
      <c r="AA170" s="137"/>
      <c r="AB170" s="110"/>
      <c r="AC170" s="49" t="e">
        <f t="shared" si="23"/>
        <v>#VALUE!</v>
      </c>
      <c r="AD170" s="49" t="e">
        <f>VLOOKUP($AC170,デモテーブル[#All],2,FALSE)</f>
        <v>#VALUE!</v>
      </c>
      <c r="AE170" s="48" t="s">
        <v>17</v>
      </c>
      <c r="AF170" s="43" t="str">
        <f t="shared" si="24"/>
        <v>●↓評価額(円）</v>
      </c>
      <c r="AG170" s="43"/>
      <c r="AH170" s="49">
        <f t="shared" si="25"/>
        <v>0</v>
      </c>
      <c r="AI170" s="43"/>
      <c r="AJ170" s="49">
        <f t="shared" si="26"/>
        <v>0</v>
      </c>
      <c r="AK170" s="43"/>
      <c r="AL170" s="43"/>
      <c r="AM170" s="43"/>
      <c r="AN170" s="43"/>
      <c r="AO170" s="43"/>
      <c r="AP170" s="117">
        <f t="shared" si="27"/>
        <v>0</v>
      </c>
      <c r="AQ170" s="43"/>
      <c r="AR170" s="118">
        <f t="shared" si="28"/>
        <v>0</v>
      </c>
      <c r="AS170" s="119" t="e">
        <f t="shared" si="29"/>
        <v>#DIV/0!</v>
      </c>
      <c r="AT170" s="19"/>
      <c r="AU170" s="19"/>
      <c r="AV170" s="43" t="e">
        <f>VLOOKUP($AC170,デモテーブル[#All],3,FALSE)</f>
        <v>#VALUE!</v>
      </c>
      <c r="AW170" s="43" t="e">
        <f>VLOOKUP($AC170,デモテーブル[#All],4,FALSE)</f>
        <v>#VALUE!</v>
      </c>
      <c r="AX170" s="43" t="e">
        <f>VLOOKUP($AC170,デモテーブル[#All],5,FALSE)</f>
        <v>#VALUE!</v>
      </c>
      <c r="AY170" s="43" t="e">
        <f>VLOOKUP($AC170,デモテーブル[#All],6,FALSE)</f>
        <v>#VALUE!</v>
      </c>
      <c r="AZ170" s="43" t="e">
        <f>VLOOKUP($AC170,デモテーブル[#All],7,FALSE)</f>
        <v>#VALUE!</v>
      </c>
      <c r="BA170" s="219" t="e">
        <f>VLOOKUP($AC170,デモテーブル[#All],12,FALSE)</f>
        <v>#VALUE!</v>
      </c>
    </row>
    <row r="171" spans="2:53" x14ac:dyDescent="0.4">
      <c r="B171" s="21">
        <v>44723</v>
      </c>
      <c r="C171" s="22">
        <v>170</v>
      </c>
      <c r="D171" s="138" t="s">
        <v>337</v>
      </c>
      <c r="E171" s="114" t="s">
        <v>363</v>
      </c>
      <c r="F171" s="46" t="s">
        <v>334</v>
      </c>
      <c r="G171" s="115" t="e">
        <f t="shared" si="22"/>
        <v>#VALUE!</v>
      </c>
      <c r="H171" s="127" t="s">
        <v>399</v>
      </c>
      <c r="I171" s="127" t="s">
        <v>400</v>
      </c>
      <c r="J171" s="127"/>
      <c r="K171" s="128"/>
      <c r="L171" s="129" t="s">
        <v>399</v>
      </c>
      <c r="M171" s="130" t="s">
        <v>400</v>
      </c>
      <c r="N171" s="130"/>
      <c r="O171" s="130"/>
      <c r="P171" s="47" t="s">
        <v>401</v>
      </c>
      <c r="Z171" s="137"/>
      <c r="AA171" s="137"/>
      <c r="AB171" s="12"/>
      <c r="AC171" s="131" t="e">
        <f t="shared" si="23"/>
        <v>#VALUE!</v>
      </c>
      <c r="AD171" s="12" t="e">
        <f>VLOOKUP($AC171,デモテーブル[#All],2,FALSE)</f>
        <v>#VALUE!</v>
      </c>
      <c r="AE171" s="12" t="s">
        <v>17</v>
      </c>
      <c r="AF171" s="12" t="str">
        <f t="shared" si="24"/>
        <v>AAL アメリカン エアラインズ グループ</v>
      </c>
      <c r="AG171" s="12"/>
      <c r="AH171" s="132" t="str">
        <f t="shared" si="25"/>
        <v xml:space="preserve">現買  現売  定期  </v>
      </c>
      <c r="AI171" s="12"/>
      <c r="AJ171" s="132">
        <f t="shared" si="26"/>
        <v>0</v>
      </c>
      <c r="AK171" s="12"/>
      <c r="AL171" s="12"/>
      <c r="AM171" s="12"/>
      <c r="AN171" s="12"/>
      <c r="AO171" s="12"/>
      <c r="AP171" s="133">
        <f t="shared" si="27"/>
        <v>0</v>
      </c>
      <c r="AQ171" s="12"/>
      <c r="AR171" s="134">
        <f t="shared" si="28"/>
        <v>0</v>
      </c>
      <c r="AS171" s="135" t="e">
        <f t="shared" si="29"/>
        <v>#DIV/0!</v>
      </c>
      <c r="AT171" s="19"/>
      <c r="AU171" s="19"/>
      <c r="AV171" s="12" t="e">
        <f>VLOOKUP($AC171,デモテーブル[#All],3,FALSE)</f>
        <v>#VALUE!</v>
      </c>
      <c r="AW171" s="12" t="e">
        <f>VLOOKUP($AC171,デモテーブル[#All],4,FALSE)</f>
        <v>#VALUE!</v>
      </c>
      <c r="AX171" s="12" t="e">
        <f>VLOOKUP($AC171,デモテーブル[#All],5,FALSE)</f>
        <v>#VALUE!</v>
      </c>
      <c r="AY171" s="12" t="e">
        <f>VLOOKUP($AC171,デモテーブル[#All],6,FALSE)</f>
        <v>#VALUE!</v>
      </c>
      <c r="AZ171" s="12" t="e">
        <f>VLOOKUP($AC171,デモテーブル[#All],7,FALSE)</f>
        <v>#VALUE!</v>
      </c>
      <c r="BA171" s="222" t="e">
        <f>VLOOKUP($AC171,デモテーブル[#All],12,FALSE)</f>
        <v>#VALUE!</v>
      </c>
    </row>
    <row r="172" spans="2:53" x14ac:dyDescent="0.4">
      <c r="B172" s="21">
        <v>44723</v>
      </c>
      <c r="C172" s="22">
        <v>171</v>
      </c>
      <c r="D172" s="138" t="s">
        <v>337</v>
      </c>
      <c r="E172" s="114" t="s">
        <v>363</v>
      </c>
      <c r="F172" s="46" t="s">
        <v>540</v>
      </c>
      <c r="G172" s="115" t="str">
        <f t="shared" si="22"/>
        <v>AAL</v>
      </c>
      <c r="H172" s="127">
        <v>28</v>
      </c>
      <c r="I172" s="127">
        <v>17.89</v>
      </c>
      <c r="J172" s="127">
        <v>17.25</v>
      </c>
      <c r="K172" s="128">
        <v>55588</v>
      </c>
      <c r="L172" s="130">
        <v>28</v>
      </c>
      <c r="M172" s="130">
        <v>17.89</v>
      </c>
      <c r="N172" s="130">
        <v>17.25</v>
      </c>
      <c r="O172" s="129">
        <v>2808</v>
      </c>
      <c r="Z172" s="137"/>
      <c r="AA172" s="137"/>
      <c r="AB172" s="12"/>
      <c r="AC172" s="131" t="str">
        <f t="shared" si="23"/>
        <v>AAL</v>
      </c>
      <c r="AD172" s="12" t="str">
        <f>VLOOKUP($AC172,デモテーブル[#All],2,FALSE)</f>
        <v>アメリカン・エアーラインズ・グループ</v>
      </c>
      <c r="AE172" s="12" t="s">
        <v>17</v>
      </c>
      <c r="AF172" s="12">
        <f t="shared" si="24"/>
        <v>28</v>
      </c>
      <c r="AG172" s="12"/>
      <c r="AH172" s="132">
        <f t="shared" si="25"/>
        <v>17.89</v>
      </c>
      <c r="AI172" s="12"/>
      <c r="AJ172" s="132">
        <f t="shared" si="26"/>
        <v>17.25</v>
      </c>
      <c r="AK172" s="12"/>
      <c r="AL172" s="12"/>
      <c r="AM172" s="12"/>
      <c r="AN172" s="12"/>
      <c r="AO172" s="12"/>
      <c r="AP172" s="133">
        <f t="shared" si="27"/>
        <v>55588</v>
      </c>
      <c r="AQ172" s="12"/>
      <c r="AR172" s="134">
        <f t="shared" si="28"/>
        <v>2808</v>
      </c>
      <c r="AS172" s="135">
        <f t="shared" si="29"/>
        <v>5.3201970443349754E-2</v>
      </c>
      <c r="AT172" s="19"/>
      <c r="AU172" s="19"/>
      <c r="AV172" s="12" t="str">
        <f>VLOOKUP($AC172,デモテーブル[#All],3,FALSE)</f>
        <v>1株式・投信等</v>
      </c>
      <c r="AW172" s="12" t="str">
        <f>VLOOKUP($AC172,デモテーブル[#All],4,FALSE)</f>
        <v>1株式</v>
      </c>
      <c r="AX172" s="12" t="str">
        <f>VLOOKUP($AC172,デモテーブル[#All],5,FALSE)</f>
        <v>観光</v>
      </c>
      <c r="AY172" s="12" t="str">
        <f>VLOOKUP($AC172,デモテーブル[#All],6,FALSE)</f>
        <v>航空・米国</v>
      </c>
      <c r="AZ172" s="12" t="str">
        <f>VLOOKUP($AC172,デモテーブル[#All],7,FALSE)</f>
        <v>02 米ドル（円換算）</v>
      </c>
      <c r="BA172" s="222" t="str">
        <f>VLOOKUP($AC172,デモテーブル[#All],12,FALSE)</f>
        <v>リスク・有</v>
      </c>
    </row>
    <row r="173" spans="2:53" x14ac:dyDescent="0.4">
      <c r="B173" s="21">
        <v>44723</v>
      </c>
      <c r="C173" s="22">
        <v>172</v>
      </c>
      <c r="D173" s="138" t="s">
        <v>337</v>
      </c>
      <c r="E173" s="114" t="s">
        <v>363</v>
      </c>
      <c r="F173" s="46" t="s">
        <v>402</v>
      </c>
      <c r="G173" s="115" t="e">
        <f t="shared" si="22"/>
        <v>#VALUE!</v>
      </c>
      <c r="H173" s="127" t="s">
        <v>403</v>
      </c>
      <c r="I173" s="127" t="s">
        <v>400</v>
      </c>
      <c r="J173" s="127"/>
      <c r="K173" s="128"/>
      <c r="L173" s="129" t="s">
        <v>403</v>
      </c>
      <c r="M173" s="130" t="s">
        <v>400</v>
      </c>
      <c r="N173" s="130"/>
      <c r="O173" s="130"/>
      <c r="Z173" s="137"/>
      <c r="AA173" s="137"/>
      <c r="AB173" s="12"/>
      <c r="AC173" s="131" t="e">
        <f t="shared" si="23"/>
        <v>#VALUE!</v>
      </c>
      <c r="AD173" s="12" t="e">
        <f>VLOOKUP($AC173,デモテーブル[#All],2,FALSE)</f>
        <v>#VALUE!</v>
      </c>
      <c r="AE173" s="12" t="s">
        <v>17</v>
      </c>
      <c r="AF173" s="12" t="str">
        <f t="shared" si="24"/>
        <v>CCL カーニバル</v>
      </c>
      <c r="AG173" s="12"/>
      <c r="AH173" s="132" t="str">
        <f t="shared" si="25"/>
        <v xml:space="preserve">現買  現売  定期  </v>
      </c>
      <c r="AI173" s="12"/>
      <c r="AJ173" s="132">
        <f t="shared" si="26"/>
        <v>0</v>
      </c>
      <c r="AK173" s="12"/>
      <c r="AL173" s="12"/>
      <c r="AM173" s="12"/>
      <c r="AN173" s="12"/>
      <c r="AO173" s="12"/>
      <c r="AP173" s="133">
        <f t="shared" si="27"/>
        <v>0</v>
      </c>
      <c r="AQ173" s="12"/>
      <c r="AR173" s="134">
        <f t="shared" si="28"/>
        <v>0</v>
      </c>
      <c r="AS173" s="135" t="e">
        <f t="shared" si="29"/>
        <v>#DIV/0!</v>
      </c>
      <c r="AT173" s="19"/>
      <c r="AU173" s="19"/>
      <c r="AV173" s="12" t="e">
        <f>VLOOKUP($AC173,デモテーブル[#All],3,FALSE)</f>
        <v>#VALUE!</v>
      </c>
      <c r="AW173" s="12" t="e">
        <f>VLOOKUP($AC173,デモテーブル[#All],4,FALSE)</f>
        <v>#VALUE!</v>
      </c>
      <c r="AX173" s="12" t="e">
        <f>VLOOKUP($AC173,デモテーブル[#All],5,FALSE)</f>
        <v>#VALUE!</v>
      </c>
      <c r="AY173" s="12" t="e">
        <f>VLOOKUP($AC173,デモテーブル[#All],6,FALSE)</f>
        <v>#VALUE!</v>
      </c>
      <c r="AZ173" s="12" t="e">
        <f>VLOOKUP($AC173,デモテーブル[#All],7,FALSE)</f>
        <v>#VALUE!</v>
      </c>
      <c r="BA173" s="222" t="e">
        <f>VLOOKUP($AC173,デモテーブル[#All],12,FALSE)</f>
        <v>#VALUE!</v>
      </c>
    </row>
    <row r="174" spans="2:53" x14ac:dyDescent="0.4">
      <c r="B174" s="21">
        <v>44723</v>
      </c>
      <c r="C174" s="22">
        <v>173</v>
      </c>
      <c r="D174" s="138" t="s">
        <v>337</v>
      </c>
      <c r="E174" s="114" t="s">
        <v>363</v>
      </c>
      <c r="G174" s="115" t="str">
        <f t="shared" si="22"/>
        <v>CCL</v>
      </c>
      <c r="H174" s="127">
        <v>22</v>
      </c>
      <c r="I174" s="127">
        <v>21.69</v>
      </c>
      <c r="J174" s="127">
        <v>20.329999999999998</v>
      </c>
      <c r="K174" s="128">
        <v>51475</v>
      </c>
      <c r="L174" s="130">
        <v>22</v>
      </c>
      <c r="M174" s="130">
        <v>21.69</v>
      </c>
      <c r="N174" s="130">
        <v>20.329999999999998</v>
      </c>
      <c r="O174" s="129">
        <v>1183</v>
      </c>
      <c r="Z174" s="137"/>
      <c r="AA174" s="137"/>
      <c r="AB174" s="12"/>
      <c r="AC174" s="136" t="str">
        <f t="shared" si="23"/>
        <v>CCL</v>
      </c>
      <c r="AD174" s="12" t="str">
        <f>VLOOKUP($AC174,デモテーブル[#All],2,FALSE)</f>
        <v>カーニバル</v>
      </c>
      <c r="AE174" s="12" t="s">
        <v>17</v>
      </c>
      <c r="AF174" s="12">
        <f t="shared" si="24"/>
        <v>22</v>
      </c>
      <c r="AG174" s="12"/>
      <c r="AH174" s="132">
        <f t="shared" si="25"/>
        <v>21.69</v>
      </c>
      <c r="AI174" s="12"/>
      <c r="AJ174" s="132">
        <f t="shared" si="26"/>
        <v>20.329999999999998</v>
      </c>
      <c r="AK174" s="12"/>
      <c r="AL174" s="12"/>
      <c r="AM174" s="12"/>
      <c r="AN174" s="12"/>
      <c r="AO174" s="12"/>
      <c r="AP174" s="133">
        <f t="shared" si="27"/>
        <v>51475</v>
      </c>
      <c r="AQ174" s="12"/>
      <c r="AR174" s="134">
        <f t="shared" si="28"/>
        <v>1183</v>
      </c>
      <c r="AS174" s="135">
        <f t="shared" si="29"/>
        <v>2.3522627853336513E-2</v>
      </c>
      <c r="AT174" s="19"/>
      <c r="AU174" s="19"/>
      <c r="AV174" s="12" t="str">
        <f>VLOOKUP($AC174,デモテーブル[#All],3,FALSE)</f>
        <v>1株式・投信等</v>
      </c>
      <c r="AW174" s="12" t="str">
        <f>VLOOKUP($AC174,デモテーブル[#All],4,FALSE)</f>
        <v>1株式</v>
      </c>
      <c r="AX174" s="12" t="str">
        <f>VLOOKUP($AC174,デモテーブル[#All],5,FALSE)</f>
        <v>観光</v>
      </c>
      <c r="AY174" s="12" t="str">
        <f>VLOOKUP($AC174,デモテーブル[#All],6,FALSE)</f>
        <v>船・米国</v>
      </c>
      <c r="AZ174" s="12" t="str">
        <f>VLOOKUP($AC174,デモテーブル[#All],7,FALSE)</f>
        <v>02 米ドル（円換算）</v>
      </c>
      <c r="BA174" s="222" t="str">
        <f>VLOOKUP($AC174,デモテーブル[#All],12,FALSE)</f>
        <v>リスク・有</v>
      </c>
    </row>
    <row r="175" spans="2:53" x14ac:dyDescent="0.4">
      <c r="B175" s="21">
        <v>44723</v>
      </c>
      <c r="C175" s="22">
        <v>174</v>
      </c>
      <c r="D175" s="138" t="s">
        <v>337</v>
      </c>
      <c r="E175" s="114" t="s">
        <v>363</v>
      </c>
      <c r="G175" s="115" t="e">
        <f t="shared" si="22"/>
        <v>#VALUE!</v>
      </c>
      <c r="H175" s="127" t="s">
        <v>404</v>
      </c>
      <c r="I175" s="127" t="s">
        <v>400</v>
      </c>
      <c r="J175" s="127"/>
      <c r="K175" s="128"/>
      <c r="L175" s="129" t="s">
        <v>404</v>
      </c>
      <c r="M175" s="130" t="s">
        <v>400</v>
      </c>
      <c r="N175" s="130"/>
      <c r="O175" s="130"/>
      <c r="Z175" s="137"/>
      <c r="AA175" s="137"/>
      <c r="AB175" s="12"/>
      <c r="AC175" s="136" t="e">
        <f t="shared" si="23"/>
        <v>#VALUE!</v>
      </c>
      <c r="AD175" s="12" t="e">
        <f>VLOOKUP($AC175,デモテーブル[#All],2,FALSE)</f>
        <v>#VALUE!</v>
      </c>
      <c r="AE175" s="12" t="s">
        <v>17</v>
      </c>
      <c r="AF175" s="12" t="str">
        <f t="shared" si="24"/>
        <v>DAL デルタ エアーラインズ</v>
      </c>
      <c r="AG175" s="12"/>
      <c r="AH175" s="132" t="str">
        <f t="shared" si="25"/>
        <v xml:space="preserve">現買  現売  定期  </v>
      </c>
      <c r="AI175" s="12"/>
      <c r="AJ175" s="132">
        <f t="shared" si="26"/>
        <v>0</v>
      </c>
      <c r="AK175" s="12"/>
      <c r="AL175" s="12"/>
      <c r="AM175" s="12"/>
      <c r="AN175" s="12"/>
      <c r="AO175" s="12"/>
      <c r="AP175" s="133">
        <f t="shared" si="27"/>
        <v>0</v>
      </c>
      <c r="AQ175" s="12"/>
      <c r="AR175" s="134">
        <f t="shared" si="28"/>
        <v>0</v>
      </c>
      <c r="AS175" s="135" t="e">
        <f t="shared" si="29"/>
        <v>#DIV/0!</v>
      </c>
      <c r="AT175" s="19"/>
      <c r="AU175" s="19"/>
      <c r="AV175" s="12" t="e">
        <f>VLOOKUP($AC175,デモテーブル[#All],3,FALSE)</f>
        <v>#VALUE!</v>
      </c>
      <c r="AW175" s="12" t="e">
        <f>VLOOKUP($AC175,デモテーブル[#All],4,FALSE)</f>
        <v>#VALUE!</v>
      </c>
      <c r="AX175" s="12" t="e">
        <f>VLOOKUP($AC175,デモテーブル[#All],5,FALSE)</f>
        <v>#VALUE!</v>
      </c>
      <c r="AY175" s="12" t="e">
        <f>VLOOKUP($AC175,デモテーブル[#All],6,FALSE)</f>
        <v>#VALUE!</v>
      </c>
      <c r="AZ175" s="12" t="e">
        <f>VLOOKUP($AC175,デモテーブル[#All],7,FALSE)</f>
        <v>#VALUE!</v>
      </c>
      <c r="BA175" s="222" t="e">
        <f>VLOOKUP($AC175,デモテーブル[#All],12,FALSE)</f>
        <v>#VALUE!</v>
      </c>
    </row>
    <row r="176" spans="2:53" x14ac:dyDescent="0.4">
      <c r="B176" s="21">
        <v>44723</v>
      </c>
      <c r="C176" s="22">
        <v>175</v>
      </c>
      <c r="D176" s="138" t="s">
        <v>337</v>
      </c>
      <c r="E176" s="114" t="s">
        <v>363</v>
      </c>
      <c r="G176" s="115" t="str">
        <f t="shared" si="22"/>
        <v>DAL</v>
      </c>
      <c r="H176" s="127">
        <v>11</v>
      </c>
      <c r="I176" s="127">
        <v>43.11</v>
      </c>
      <c r="J176" s="127">
        <v>39.92</v>
      </c>
      <c r="K176" s="128">
        <v>50538</v>
      </c>
      <c r="L176" s="130">
        <v>11</v>
      </c>
      <c r="M176" s="130">
        <v>43.11</v>
      </c>
      <c r="N176" s="130">
        <v>39.92</v>
      </c>
      <c r="O176" s="129">
        <v>554</v>
      </c>
      <c r="Z176" s="137"/>
      <c r="AA176" s="137"/>
      <c r="AB176" s="12"/>
      <c r="AC176" s="136" t="str">
        <f t="shared" si="23"/>
        <v>DAL</v>
      </c>
      <c r="AD176" s="12" t="str">
        <f>VLOOKUP($AC176,デモテーブル[#All],2,FALSE)</f>
        <v>デルタ航空</v>
      </c>
      <c r="AE176" s="12" t="s">
        <v>17</v>
      </c>
      <c r="AF176" s="12">
        <f t="shared" si="24"/>
        <v>11</v>
      </c>
      <c r="AG176" s="12"/>
      <c r="AH176" s="132">
        <f t="shared" si="25"/>
        <v>43.11</v>
      </c>
      <c r="AI176" s="12"/>
      <c r="AJ176" s="132">
        <f t="shared" si="26"/>
        <v>39.92</v>
      </c>
      <c r="AK176" s="12"/>
      <c r="AL176" s="12"/>
      <c r="AM176" s="12"/>
      <c r="AN176" s="12"/>
      <c r="AO176" s="12"/>
      <c r="AP176" s="133">
        <f t="shared" si="27"/>
        <v>50538</v>
      </c>
      <c r="AQ176" s="12"/>
      <c r="AR176" s="134">
        <f t="shared" si="28"/>
        <v>554</v>
      </c>
      <c r="AS176" s="135">
        <f t="shared" si="29"/>
        <v>1.1083546734955185E-2</v>
      </c>
      <c r="AT176" s="19"/>
      <c r="AU176" s="19"/>
      <c r="AV176" s="12" t="str">
        <f>VLOOKUP($AC176,デモテーブル[#All],3,FALSE)</f>
        <v>1株式・投信等</v>
      </c>
      <c r="AW176" s="12" t="str">
        <f>VLOOKUP($AC176,デモテーブル[#All],4,FALSE)</f>
        <v>1株式</v>
      </c>
      <c r="AX176" s="12" t="str">
        <f>VLOOKUP($AC176,デモテーブル[#All],5,FALSE)</f>
        <v>観光</v>
      </c>
      <c r="AY176" s="12" t="str">
        <f>VLOOKUP($AC176,デモテーブル[#All],6,FALSE)</f>
        <v>航空・米国</v>
      </c>
      <c r="AZ176" s="12" t="str">
        <f>VLOOKUP($AC176,デモテーブル[#All],7,FALSE)</f>
        <v>02 米ドル（円換算）</v>
      </c>
      <c r="BA176" s="222" t="str">
        <f>VLOOKUP($AC176,デモテーブル[#All],12,FALSE)</f>
        <v>リスク・有</v>
      </c>
    </row>
    <row r="177" spans="2:53" x14ac:dyDescent="0.4">
      <c r="B177" s="21">
        <v>44723</v>
      </c>
      <c r="C177" s="22">
        <v>176</v>
      </c>
      <c r="D177" s="138" t="s">
        <v>337</v>
      </c>
      <c r="E177" s="114" t="s">
        <v>363</v>
      </c>
      <c r="G177" s="115" t="e">
        <f t="shared" si="22"/>
        <v>#VALUE!</v>
      </c>
      <c r="H177" s="127" t="s">
        <v>405</v>
      </c>
      <c r="I177" s="127" t="s">
        <v>400</v>
      </c>
      <c r="J177" s="127"/>
      <c r="K177" s="128"/>
      <c r="L177" s="129" t="s">
        <v>405</v>
      </c>
      <c r="M177" s="130" t="s">
        <v>400</v>
      </c>
      <c r="N177" s="130"/>
      <c r="O177" s="130"/>
      <c r="Z177" s="137"/>
      <c r="AA177" s="137"/>
      <c r="AB177" s="12"/>
      <c r="AC177" s="136" t="e">
        <f t="shared" si="23"/>
        <v>#VALUE!</v>
      </c>
      <c r="AD177" s="12" t="e">
        <f>VLOOKUP($AC177,デモテーブル[#All],2,FALSE)</f>
        <v>#VALUE!</v>
      </c>
      <c r="AE177" s="12" t="s">
        <v>17</v>
      </c>
      <c r="AF177" s="12" t="str">
        <f t="shared" si="24"/>
        <v>GLIN ヴァンエック インディア グロース ETF</v>
      </c>
      <c r="AG177" s="12"/>
      <c r="AH177" s="132" t="str">
        <f t="shared" si="25"/>
        <v xml:space="preserve">現買  現売  定期  </v>
      </c>
      <c r="AI177" s="12"/>
      <c r="AJ177" s="132">
        <f t="shared" si="26"/>
        <v>0</v>
      </c>
      <c r="AK177" s="12"/>
      <c r="AL177" s="12"/>
      <c r="AM177" s="12"/>
      <c r="AN177" s="12"/>
      <c r="AO177" s="12"/>
      <c r="AP177" s="133">
        <f t="shared" si="27"/>
        <v>0</v>
      </c>
      <c r="AQ177" s="12"/>
      <c r="AR177" s="134">
        <f t="shared" si="28"/>
        <v>0</v>
      </c>
      <c r="AS177" s="135" t="e">
        <f t="shared" si="29"/>
        <v>#DIV/0!</v>
      </c>
      <c r="AT177" s="19"/>
      <c r="AU177" s="19"/>
      <c r="AV177" s="12" t="e">
        <f>VLOOKUP($AC177,デモテーブル[#All],3,FALSE)</f>
        <v>#VALUE!</v>
      </c>
      <c r="AW177" s="12" t="e">
        <f>VLOOKUP($AC177,デモテーブル[#All],4,FALSE)</f>
        <v>#VALUE!</v>
      </c>
      <c r="AX177" s="12" t="e">
        <f>VLOOKUP($AC177,デモテーブル[#All],5,FALSE)</f>
        <v>#VALUE!</v>
      </c>
      <c r="AY177" s="12" t="e">
        <f>VLOOKUP($AC177,デモテーブル[#All],6,FALSE)</f>
        <v>#VALUE!</v>
      </c>
      <c r="AZ177" s="12" t="e">
        <f>VLOOKUP($AC177,デモテーブル[#All],7,FALSE)</f>
        <v>#VALUE!</v>
      </c>
      <c r="BA177" s="222" t="e">
        <f>VLOOKUP($AC177,デモテーブル[#All],12,FALSE)</f>
        <v>#VALUE!</v>
      </c>
    </row>
    <row r="178" spans="2:53" x14ac:dyDescent="0.4">
      <c r="B178" s="21">
        <v>44723</v>
      </c>
      <c r="C178" s="22">
        <v>177</v>
      </c>
      <c r="D178" s="138" t="s">
        <v>337</v>
      </c>
      <c r="E178" s="114" t="s">
        <v>363</v>
      </c>
      <c r="G178" s="115" t="str">
        <f t="shared" si="22"/>
        <v>GLIN</v>
      </c>
      <c r="H178" s="127">
        <v>19</v>
      </c>
      <c r="I178" s="127">
        <v>34.479999999999997</v>
      </c>
      <c r="J178" s="127">
        <v>37.81</v>
      </c>
      <c r="K178" s="128">
        <v>82679</v>
      </c>
      <c r="L178" s="130">
        <v>19</v>
      </c>
      <c r="M178" s="130">
        <v>34.479999999999997</v>
      </c>
      <c r="N178" s="130">
        <v>37.81</v>
      </c>
      <c r="O178" s="129">
        <v>13519</v>
      </c>
      <c r="Z178" s="137"/>
      <c r="AA178" s="137"/>
      <c r="AB178" s="12"/>
      <c r="AC178" s="136" t="str">
        <f t="shared" si="23"/>
        <v>GLIN</v>
      </c>
      <c r="AD178" s="12" t="str">
        <f>VLOOKUP($AC178,デモテーブル[#All],2,FALSE)</f>
        <v>ヴァンエック インディア グロース ETF</v>
      </c>
      <c r="AE178" s="12" t="s">
        <v>17</v>
      </c>
      <c r="AF178" s="12">
        <f t="shared" si="24"/>
        <v>19</v>
      </c>
      <c r="AG178" s="12"/>
      <c r="AH178" s="132">
        <f t="shared" si="25"/>
        <v>34.479999999999997</v>
      </c>
      <c r="AI178" s="12"/>
      <c r="AJ178" s="132">
        <f t="shared" si="26"/>
        <v>37.81</v>
      </c>
      <c r="AK178" s="12"/>
      <c r="AL178" s="12"/>
      <c r="AM178" s="12"/>
      <c r="AN178" s="12"/>
      <c r="AO178" s="12"/>
      <c r="AP178" s="133">
        <f t="shared" si="27"/>
        <v>82679</v>
      </c>
      <c r="AQ178" s="12"/>
      <c r="AR178" s="134">
        <f t="shared" si="28"/>
        <v>13519</v>
      </c>
      <c r="AS178" s="135">
        <f t="shared" si="29"/>
        <v>0.19547426257952574</v>
      </c>
      <c r="AT178" s="19"/>
      <c r="AU178" s="19"/>
      <c r="AV178" s="12" t="str">
        <f>VLOOKUP($AC178,デモテーブル[#All],3,FALSE)</f>
        <v>1株式・投信等</v>
      </c>
      <c r="AW178" s="12" t="str">
        <f>VLOOKUP($AC178,デモテーブル[#All],4,FALSE)</f>
        <v>1株式</v>
      </c>
      <c r="AX178" s="12" t="str">
        <f>VLOOKUP($AC178,デモテーブル[#All],5,FALSE)</f>
        <v>新興国</v>
      </c>
      <c r="AY178" s="12" t="str">
        <f>VLOOKUP($AC178,デモテーブル[#All],6,FALSE)</f>
        <v>インド</v>
      </c>
      <c r="AZ178" s="12" t="str">
        <f>VLOOKUP($AC178,デモテーブル[#All],7,FALSE)</f>
        <v>02 米ドル（円換算）</v>
      </c>
      <c r="BA178" s="222" t="str">
        <f>VLOOKUP($AC178,デモテーブル[#All],12,FALSE)</f>
        <v>リスク・有</v>
      </c>
    </row>
    <row r="179" spans="2:53" x14ac:dyDescent="0.4">
      <c r="B179" s="21">
        <v>44723</v>
      </c>
      <c r="C179" s="22">
        <v>178</v>
      </c>
      <c r="D179" s="138" t="s">
        <v>337</v>
      </c>
      <c r="E179" s="114" t="s">
        <v>363</v>
      </c>
      <c r="G179" s="115" t="e">
        <f t="shared" si="22"/>
        <v>#VALUE!</v>
      </c>
      <c r="H179" s="127" t="s">
        <v>406</v>
      </c>
      <c r="I179" s="127" t="s">
        <v>400</v>
      </c>
      <c r="J179" s="127"/>
      <c r="K179" s="128"/>
      <c r="L179" s="129" t="s">
        <v>406</v>
      </c>
      <c r="M179" s="130" t="s">
        <v>400</v>
      </c>
      <c r="N179" s="130"/>
      <c r="O179" s="130"/>
      <c r="Z179" s="137"/>
      <c r="AA179" s="137"/>
      <c r="AB179" s="12"/>
      <c r="AC179" s="136" t="e">
        <f t="shared" si="23"/>
        <v>#VALUE!</v>
      </c>
      <c r="AD179" s="12" t="e">
        <f>VLOOKUP($AC179,デモテーブル[#All],2,FALSE)</f>
        <v>#VALUE!</v>
      </c>
      <c r="AE179" s="12" t="s">
        <v>17</v>
      </c>
      <c r="AF179" s="12" t="str">
        <f t="shared" si="24"/>
        <v>LUV サウスウエスト エアラインズ</v>
      </c>
      <c r="AG179" s="12"/>
      <c r="AH179" s="132" t="str">
        <f t="shared" si="25"/>
        <v xml:space="preserve">現買  現売  定期  </v>
      </c>
      <c r="AI179" s="12"/>
      <c r="AJ179" s="132">
        <f t="shared" si="26"/>
        <v>0</v>
      </c>
      <c r="AK179" s="12"/>
      <c r="AL179" s="12"/>
      <c r="AM179" s="12"/>
      <c r="AN179" s="12"/>
      <c r="AO179" s="12"/>
      <c r="AP179" s="133">
        <f t="shared" si="27"/>
        <v>0</v>
      </c>
      <c r="AQ179" s="12"/>
      <c r="AR179" s="134">
        <f t="shared" si="28"/>
        <v>0</v>
      </c>
      <c r="AS179" s="135" t="e">
        <f t="shared" si="29"/>
        <v>#DIV/0!</v>
      </c>
      <c r="AT179" s="19"/>
      <c r="AU179" s="19"/>
      <c r="AV179" s="12" t="e">
        <f>VLOOKUP($AC179,デモテーブル[#All],3,FALSE)</f>
        <v>#VALUE!</v>
      </c>
      <c r="AW179" s="12" t="e">
        <f>VLOOKUP($AC179,デモテーブル[#All],4,FALSE)</f>
        <v>#VALUE!</v>
      </c>
      <c r="AX179" s="12" t="e">
        <f>VLOOKUP($AC179,デモテーブル[#All],5,FALSE)</f>
        <v>#VALUE!</v>
      </c>
      <c r="AY179" s="12" t="e">
        <f>VLOOKUP($AC179,デモテーブル[#All],6,FALSE)</f>
        <v>#VALUE!</v>
      </c>
      <c r="AZ179" s="12" t="e">
        <f>VLOOKUP($AC179,デモテーブル[#All],7,FALSE)</f>
        <v>#VALUE!</v>
      </c>
      <c r="BA179" s="222" t="e">
        <f>VLOOKUP($AC179,デモテーブル[#All],12,FALSE)</f>
        <v>#VALUE!</v>
      </c>
    </row>
    <row r="180" spans="2:53" x14ac:dyDescent="0.4">
      <c r="B180" s="21">
        <v>44723</v>
      </c>
      <c r="C180" s="22">
        <v>179</v>
      </c>
      <c r="D180" s="138" t="s">
        <v>337</v>
      </c>
      <c r="E180" s="114" t="s">
        <v>363</v>
      </c>
      <c r="G180" s="115" t="str">
        <f t="shared" si="22"/>
        <v>LUV</v>
      </c>
      <c r="H180" s="127">
        <v>9</v>
      </c>
      <c r="I180" s="127">
        <v>52.02</v>
      </c>
      <c r="J180" s="127">
        <v>43.8</v>
      </c>
      <c r="K180" s="128">
        <v>45368</v>
      </c>
      <c r="L180" s="130">
        <v>9</v>
      </c>
      <c r="M180" s="130">
        <v>52.02</v>
      </c>
      <c r="N180" s="130">
        <v>43.8</v>
      </c>
      <c r="O180" s="129">
        <v>-3979</v>
      </c>
      <c r="Z180" s="137"/>
      <c r="AA180" s="137"/>
      <c r="AB180" s="12"/>
      <c r="AC180" s="136" t="str">
        <f t="shared" si="23"/>
        <v>LUV</v>
      </c>
      <c r="AD180" s="12" t="str">
        <f>VLOOKUP($AC180,デモテーブル[#All],2,FALSE)</f>
        <v>サウスウエスト・エアライン</v>
      </c>
      <c r="AE180" s="12" t="s">
        <v>17</v>
      </c>
      <c r="AF180" s="12">
        <f t="shared" si="24"/>
        <v>9</v>
      </c>
      <c r="AG180" s="12"/>
      <c r="AH180" s="132">
        <f t="shared" si="25"/>
        <v>52.02</v>
      </c>
      <c r="AI180" s="12"/>
      <c r="AJ180" s="132">
        <f t="shared" si="26"/>
        <v>43.8</v>
      </c>
      <c r="AK180" s="12"/>
      <c r="AL180" s="12"/>
      <c r="AM180" s="12"/>
      <c r="AN180" s="12"/>
      <c r="AO180" s="12"/>
      <c r="AP180" s="133">
        <f t="shared" si="27"/>
        <v>45368</v>
      </c>
      <c r="AQ180" s="12"/>
      <c r="AR180" s="134">
        <f t="shared" si="28"/>
        <v>-3979</v>
      </c>
      <c r="AS180" s="135">
        <f t="shared" si="29"/>
        <v>-8.0633067866334326E-2</v>
      </c>
      <c r="AT180" s="19"/>
      <c r="AU180" s="19"/>
      <c r="AV180" s="12" t="str">
        <f>VLOOKUP($AC180,デモテーブル[#All],3,FALSE)</f>
        <v>1株式・投信等</v>
      </c>
      <c r="AW180" s="12" t="str">
        <f>VLOOKUP($AC180,デモテーブル[#All],4,FALSE)</f>
        <v>1株式</v>
      </c>
      <c r="AX180" s="12" t="str">
        <f>VLOOKUP($AC180,デモテーブル[#All],5,FALSE)</f>
        <v>観光</v>
      </c>
      <c r="AY180" s="12" t="str">
        <f>VLOOKUP($AC180,デモテーブル[#All],6,FALSE)</f>
        <v>航空・米国</v>
      </c>
      <c r="AZ180" s="12" t="str">
        <f>VLOOKUP($AC180,デモテーブル[#All],7,FALSE)</f>
        <v>02 米ドル（円換算）</v>
      </c>
      <c r="BA180" s="222" t="str">
        <f>VLOOKUP($AC180,デモテーブル[#All],12,FALSE)</f>
        <v>リスク・有</v>
      </c>
    </row>
    <row r="181" spans="2:53" x14ac:dyDescent="0.4">
      <c r="B181" s="21">
        <v>44723</v>
      </c>
      <c r="C181" s="22">
        <v>180</v>
      </c>
      <c r="D181" s="138" t="s">
        <v>337</v>
      </c>
      <c r="E181" s="114" t="s">
        <v>363</v>
      </c>
      <c r="G181" s="115" t="e">
        <f t="shared" si="22"/>
        <v>#VALUE!</v>
      </c>
      <c r="H181" s="127" t="s">
        <v>407</v>
      </c>
      <c r="I181" s="127" t="s">
        <v>400</v>
      </c>
      <c r="J181" s="127"/>
      <c r="K181" s="128"/>
      <c r="L181" s="129" t="s">
        <v>407</v>
      </c>
      <c r="M181" s="130" t="s">
        <v>400</v>
      </c>
      <c r="N181" s="130"/>
      <c r="O181" s="130"/>
      <c r="Z181" s="137"/>
      <c r="AA181" s="137"/>
      <c r="AB181" s="12"/>
      <c r="AC181" s="136" t="e">
        <f t="shared" si="23"/>
        <v>#VALUE!</v>
      </c>
      <c r="AD181" s="12" t="e">
        <f>VLOOKUP($AC181,デモテーブル[#All],2,FALSE)</f>
        <v>#VALUE!</v>
      </c>
      <c r="AE181" s="12" t="s">
        <v>17</v>
      </c>
      <c r="AF181" s="12" t="str">
        <f t="shared" si="24"/>
        <v>NCLH ノルウェージャン クルーズ ライン</v>
      </c>
      <c r="AG181" s="12"/>
      <c r="AH181" s="132" t="str">
        <f t="shared" si="25"/>
        <v xml:space="preserve">現買  現売  定期  </v>
      </c>
      <c r="AI181" s="12"/>
      <c r="AJ181" s="132">
        <f t="shared" si="26"/>
        <v>0</v>
      </c>
      <c r="AK181" s="12"/>
      <c r="AL181" s="12"/>
      <c r="AM181" s="12"/>
      <c r="AN181" s="12"/>
      <c r="AO181" s="12"/>
      <c r="AP181" s="133">
        <f t="shared" si="27"/>
        <v>0</v>
      </c>
      <c r="AQ181" s="12"/>
      <c r="AR181" s="134">
        <f t="shared" si="28"/>
        <v>0</v>
      </c>
      <c r="AS181" s="135" t="e">
        <f t="shared" si="29"/>
        <v>#DIV/0!</v>
      </c>
      <c r="AT181" s="19"/>
      <c r="AU181" s="19"/>
      <c r="AV181" s="12" t="e">
        <f>VLOOKUP($AC181,デモテーブル[#All],3,FALSE)</f>
        <v>#VALUE!</v>
      </c>
      <c r="AW181" s="12" t="e">
        <f>VLOOKUP($AC181,デモテーブル[#All],4,FALSE)</f>
        <v>#VALUE!</v>
      </c>
      <c r="AX181" s="12" t="e">
        <f>VLOOKUP($AC181,デモテーブル[#All],5,FALSE)</f>
        <v>#VALUE!</v>
      </c>
      <c r="AY181" s="12" t="e">
        <f>VLOOKUP($AC181,デモテーブル[#All],6,FALSE)</f>
        <v>#VALUE!</v>
      </c>
      <c r="AZ181" s="12" t="e">
        <f>VLOOKUP($AC181,デモテーブル[#All],7,FALSE)</f>
        <v>#VALUE!</v>
      </c>
      <c r="BA181" s="222" t="e">
        <f>VLOOKUP($AC181,デモテーブル[#All],12,FALSE)</f>
        <v>#VALUE!</v>
      </c>
    </row>
    <row r="182" spans="2:53" x14ac:dyDescent="0.4">
      <c r="B182" s="21">
        <v>44723</v>
      </c>
      <c r="C182" s="22">
        <v>181</v>
      </c>
      <c r="D182" s="138" t="s">
        <v>337</v>
      </c>
      <c r="E182" s="114" t="s">
        <v>363</v>
      </c>
      <c r="G182" s="115" t="str">
        <f t="shared" si="22"/>
        <v>NCLH</v>
      </c>
      <c r="H182" s="127">
        <v>19</v>
      </c>
      <c r="I182" s="127">
        <v>25.06</v>
      </c>
      <c r="J182" s="127">
        <v>19.489999999999998</v>
      </c>
      <c r="K182" s="128">
        <v>42618</v>
      </c>
      <c r="L182" s="130">
        <v>19</v>
      </c>
      <c r="M182" s="130">
        <v>25.06</v>
      </c>
      <c r="N182" s="130">
        <v>19.489999999999998</v>
      </c>
      <c r="O182" s="129">
        <v>-7561</v>
      </c>
      <c r="Z182" s="137"/>
      <c r="AA182" s="137"/>
      <c r="AB182" s="12"/>
      <c r="AC182" s="136" t="str">
        <f t="shared" si="23"/>
        <v>NCLH</v>
      </c>
      <c r="AD182" s="12" t="str">
        <f>VLOOKUP($AC182,デモテーブル[#All],2,FALSE)</f>
        <v>ノルウェージャン・クルーズ・ライン</v>
      </c>
      <c r="AE182" s="12" t="s">
        <v>17</v>
      </c>
      <c r="AF182" s="12">
        <f t="shared" si="24"/>
        <v>19</v>
      </c>
      <c r="AG182" s="12"/>
      <c r="AH182" s="132">
        <f t="shared" si="25"/>
        <v>25.06</v>
      </c>
      <c r="AI182" s="12"/>
      <c r="AJ182" s="132">
        <f t="shared" si="26"/>
        <v>19.489999999999998</v>
      </c>
      <c r="AK182" s="12"/>
      <c r="AL182" s="12"/>
      <c r="AM182" s="12"/>
      <c r="AN182" s="12"/>
      <c r="AO182" s="12"/>
      <c r="AP182" s="133">
        <f t="shared" si="27"/>
        <v>42618</v>
      </c>
      <c r="AQ182" s="12"/>
      <c r="AR182" s="134">
        <f t="shared" si="28"/>
        <v>-7561</v>
      </c>
      <c r="AS182" s="135">
        <f t="shared" si="29"/>
        <v>-0.15068056358237511</v>
      </c>
      <c r="AT182" s="19"/>
      <c r="AU182" s="19"/>
      <c r="AV182" s="12" t="str">
        <f>VLOOKUP($AC182,デモテーブル[#All],3,FALSE)</f>
        <v>1株式・投信等</v>
      </c>
      <c r="AW182" s="12" t="str">
        <f>VLOOKUP($AC182,デモテーブル[#All],4,FALSE)</f>
        <v>1株式</v>
      </c>
      <c r="AX182" s="12" t="str">
        <f>VLOOKUP($AC182,デモテーブル[#All],5,FALSE)</f>
        <v>観光</v>
      </c>
      <c r="AY182" s="12" t="str">
        <f>VLOOKUP($AC182,デモテーブル[#All],6,FALSE)</f>
        <v>船・米国</v>
      </c>
      <c r="AZ182" s="12" t="str">
        <f>VLOOKUP($AC182,デモテーブル[#All],7,FALSE)</f>
        <v>02 米ドル（円換算）</v>
      </c>
      <c r="BA182" s="222" t="str">
        <f>VLOOKUP($AC182,デモテーブル[#All],12,FALSE)</f>
        <v>リスク・有</v>
      </c>
    </row>
    <row r="183" spans="2:53" x14ac:dyDescent="0.4">
      <c r="B183" s="21">
        <v>44723</v>
      </c>
      <c r="C183" s="22">
        <v>182</v>
      </c>
      <c r="D183" s="138" t="s">
        <v>337</v>
      </c>
      <c r="E183" s="114" t="s">
        <v>363</v>
      </c>
      <c r="G183" s="115" t="e">
        <f t="shared" si="22"/>
        <v>#VALUE!</v>
      </c>
      <c r="H183" s="127" t="s">
        <v>408</v>
      </c>
      <c r="I183" s="127" t="s">
        <v>400</v>
      </c>
      <c r="J183" s="127"/>
      <c r="K183" s="128"/>
      <c r="L183" s="129" t="s">
        <v>408</v>
      </c>
      <c r="M183" s="130" t="s">
        <v>400</v>
      </c>
      <c r="N183" s="130"/>
      <c r="O183" s="130"/>
      <c r="Z183" s="137"/>
      <c r="AA183" s="137"/>
      <c r="AB183" s="12"/>
      <c r="AC183" s="136" t="e">
        <f t="shared" si="23"/>
        <v>#VALUE!</v>
      </c>
      <c r="AD183" s="12" t="e">
        <f>VLOOKUP($AC183,デモテーブル[#All],2,FALSE)</f>
        <v>#VALUE!</v>
      </c>
      <c r="AE183" s="12" t="s">
        <v>17</v>
      </c>
      <c r="AF183" s="12" t="str">
        <f t="shared" si="24"/>
        <v>QQQ インベスコ QQQ トラスト シリーズ1 ET</v>
      </c>
      <c r="AG183" s="12"/>
      <c r="AH183" s="132" t="str">
        <f t="shared" si="25"/>
        <v xml:space="preserve">現買  現売  定期  </v>
      </c>
      <c r="AI183" s="12"/>
      <c r="AJ183" s="132">
        <f t="shared" si="26"/>
        <v>0</v>
      </c>
      <c r="AK183" s="12"/>
      <c r="AL183" s="12"/>
      <c r="AM183" s="12"/>
      <c r="AN183" s="12"/>
      <c r="AO183" s="12"/>
      <c r="AP183" s="133">
        <f t="shared" si="27"/>
        <v>0</v>
      </c>
      <c r="AQ183" s="12"/>
      <c r="AR183" s="134">
        <f t="shared" si="28"/>
        <v>0</v>
      </c>
      <c r="AS183" s="135" t="e">
        <f t="shared" si="29"/>
        <v>#DIV/0!</v>
      </c>
      <c r="AT183" s="19"/>
      <c r="AU183" s="19"/>
      <c r="AV183" s="12" t="e">
        <f>VLOOKUP($AC183,デモテーブル[#All],3,FALSE)</f>
        <v>#VALUE!</v>
      </c>
      <c r="AW183" s="12" t="e">
        <f>VLOOKUP($AC183,デモテーブル[#All],4,FALSE)</f>
        <v>#VALUE!</v>
      </c>
      <c r="AX183" s="12" t="e">
        <f>VLOOKUP($AC183,デモテーブル[#All],5,FALSE)</f>
        <v>#VALUE!</v>
      </c>
      <c r="AY183" s="12" t="e">
        <f>VLOOKUP($AC183,デモテーブル[#All],6,FALSE)</f>
        <v>#VALUE!</v>
      </c>
      <c r="AZ183" s="12" t="e">
        <f>VLOOKUP($AC183,デモテーブル[#All],7,FALSE)</f>
        <v>#VALUE!</v>
      </c>
      <c r="BA183" s="222" t="e">
        <f>VLOOKUP($AC183,デモテーブル[#All],12,FALSE)</f>
        <v>#VALUE!</v>
      </c>
    </row>
    <row r="184" spans="2:53" x14ac:dyDescent="0.4">
      <c r="B184" s="21">
        <v>44723</v>
      </c>
      <c r="C184" s="22">
        <v>183</v>
      </c>
      <c r="D184" s="138" t="s">
        <v>337</v>
      </c>
      <c r="E184" s="114" t="s">
        <v>363</v>
      </c>
      <c r="G184" s="115" t="str">
        <f t="shared" si="22"/>
        <v>QQQ</v>
      </c>
      <c r="H184" s="127">
        <v>2</v>
      </c>
      <c r="I184" s="127">
        <v>313.27999999999997</v>
      </c>
      <c r="J184" s="127">
        <v>346.8</v>
      </c>
      <c r="K184" s="128">
        <v>79826</v>
      </c>
      <c r="L184" s="130">
        <v>2</v>
      </c>
      <c r="M184" s="130">
        <v>313.27999999999997</v>
      </c>
      <c r="N184" s="130">
        <v>346.8</v>
      </c>
      <c r="O184" s="129">
        <v>11688</v>
      </c>
      <c r="Z184" s="137"/>
      <c r="AA184" s="137"/>
      <c r="AB184" s="12"/>
      <c r="AC184" s="136" t="str">
        <f t="shared" si="23"/>
        <v>QQQ</v>
      </c>
      <c r="AD184" s="12" t="str">
        <f>VLOOKUP($AC184,デモテーブル[#All],2,FALSE)</f>
        <v>インベスコ QQQ トラスト シリーズ</v>
      </c>
      <c r="AE184" s="12" t="s">
        <v>17</v>
      </c>
      <c r="AF184" s="12">
        <f t="shared" si="24"/>
        <v>2</v>
      </c>
      <c r="AG184" s="12"/>
      <c r="AH184" s="132">
        <f t="shared" si="25"/>
        <v>313.27999999999997</v>
      </c>
      <c r="AI184" s="12"/>
      <c r="AJ184" s="132">
        <f t="shared" si="26"/>
        <v>346.8</v>
      </c>
      <c r="AK184" s="12"/>
      <c r="AL184" s="12"/>
      <c r="AM184" s="12"/>
      <c r="AN184" s="12"/>
      <c r="AO184" s="12"/>
      <c r="AP184" s="133">
        <f t="shared" si="27"/>
        <v>79826</v>
      </c>
      <c r="AQ184" s="12"/>
      <c r="AR184" s="134">
        <f t="shared" si="28"/>
        <v>11688</v>
      </c>
      <c r="AS184" s="135">
        <f t="shared" si="29"/>
        <v>0.17153423933781445</v>
      </c>
      <c r="AT184" s="19"/>
      <c r="AU184" s="19"/>
      <c r="AV184" s="12" t="str">
        <f>VLOOKUP($AC184,デモテーブル[#All],3,FALSE)</f>
        <v>1株式・投信等</v>
      </c>
      <c r="AW184" s="12" t="str">
        <f>VLOOKUP($AC184,デモテーブル[#All],4,FALSE)</f>
        <v>1株式</v>
      </c>
      <c r="AX184" s="12" t="str">
        <f>VLOOKUP($AC184,デモテーブル[#All],5,FALSE)</f>
        <v>指数</v>
      </c>
      <c r="AY184" s="12" t="str">
        <f>VLOOKUP($AC184,デモテーブル[#All],6,FALSE)</f>
        <v>ナスダック指数</v>
      </c>
      <c r="AZ184" s="12" t="str">
        <f>VLOOKUP($AC184,デモテーブル[#All],7,FALSE)</f>
        <v>02 米ドル（円換算）</v>
      </c>
      <c r="BA184" s="222" t="str">
        <f>VLOOKUP($AC184,デモテーブル[#All],12,FALSE)</f>
        <v>リスク・有</v>
      </c>
    </row>
    <row r="185" spans="2:53" x14ac:dyDescent="0.4">
      <c r="B185" s="21">
        <v>44723</v>
      </c>
      <c r="C185" s="22">
        <v>184</v>
      </c>
      <c r="D185" s="138" t="s">
        <v>337</v>
      </c>
      <c r="E185" s="114" t="s">
        <v>363</v>
      </c>
      <c r="G185" s="115" t="e">
        <f>LEFT(#REF!, FIND(" ",#REF!) - 1 )</f>
        <v>#REF!</v>
      </c>
      <c r="H185" s="127"/>
      <c r="I185" s="127"/>
      <c r="J185" s="127"/>
      <c r="K185" s="128"/>
      <c r="L185" s="129"/>
      <c r="M185" s="130"/>
      <c r="N185" s="130"/>
      <c r="O185" s="130"/>
      <c r="Z185" s="137"/>
      <c r="AA185" s="137"/>
      <c r="AB185" s="12"/>
      <c r="AC185" s="136" t="e">
        <f t="shared" ref="AC185:AC213" si="30">G185</f>
        <v>#REF!</v>
      </c>
      <c r="AD185" s="12" t="e">
        <f>VLOOKUP($AC185,デモテーブル[#All],2,FALSE)</f>
        <v>#REF!</v>
      </c>
      <c r="AE185" s="12" t="s">
        <v>17</v>
      </c>
      <c r="AF185" s="12">
        <f t="shared" ref="AF185:AF213" si="31">H185</f>
        <v>0</v>
      </c>
      <c r="AG185" s="12"/>
      <c r="AH185" s="132">
        <f t="shared" ref="AH185:AH213" si="32">I185</f>
        <v>0</v>
      </c>
      <c r="AI185" s="12"/>
      <c r="AJ185" s="132">
        <f t="shared" ref="AJ185:AJ213" si="33">J185</f>
        <v>0</v>
      </c>
      <c r="AK185" s="12"/>
      <c r="AL185" s="12"/>
      <c r="AM185" s="12"/>
      <c r="AN185" s="12"/>
      <c r="AO185" s="12"/>
      <c r="AP185" s="133">
        <f t="shared" ref="AP185:AP213" si="34">K185</f>
        <v>0</v>
      </c>
      <c r="AQ185" s="12"/>
      <c r="AR185" s="134">
        <f t="shared" ref="AR185:AR213" si="35">O185</f>
        <v>0</v>
      </c>
      <c r="AS185" s="135" t="e">
        <f t="shared" ref="AS185:AS213" si="36">AR185/(AP185-AR185)</f>
        <v>#DIV/0!</v>
      </c>
      <c r="AT185" s="19"/>
      <c r="AU185" s="19"/>
      <c r="AV185" s="12" t="e">
        <f>VLOOKUP($AC185,デモテーブル[#All],3,FALSE)</f>
        <v>#REF!</v>
      </c>
      <c r="AW185" s="12" t="e">
        <f>VLOOKUP($AC185,デモテーブル[#All],4,FALSE)</f>
        <v>#REF!</v>
      </c>
      <c r="AX185" s="12" t="e">
        <f>VLOOKUP($AC185,デモテーブル[#All],5,FALSE)</f>
        <v>#REF!</v>
      </c>
      <c r="AY185" s="12" t="e">
        <f>VLOOKUP($AC185,デモテーブル[#All],6,FALSE)</f>
        <v>#REF!</v>
      </c>
      <c r="AZ185" s="12" t="e">
        <f>VLOOKUP($AC185,デモテーブル[#All],7,FALSE)</f>
        <v>#REF!</v>
      </c>
      <c r="BA185" s="222" t="e">
        <f>VLOOKUP($AC185,デモテーブル[#All],12,FALSE)</f>
        <v>#REF!</v>
      </c>
    </row>
    <row r="186" spans="2:53" x14ac:dyDescent="0.4">
      <c r="B186" s="21">
        <v>44723</v>
      </c>
      <c r="C186" s="22">
        <v>185</v>
      </c>
      <c r="D186" s="138" t="s">
        <v>337</v>
      </c>
      <c r="E186" s="114" t="s">
        <v>363</v>
      </c>
      <c r="G186" s="115" t="e">
        <f t="shared" ref="G186:G213" si="37">LEFT(H185, FIND(" ", H185) - 1 )</f>
        <v>#VALUE!</v>
      </c>
      <c r="H186" s="127"/>
      <c r="I186" s="127"/>
      <c r="J186" s="127"/>
      <c r="K186" s="128"/>
      <c r="L186" s="130"/>
      <c r="M186" s="130"/>
      <c r="N186" s="130"/>
      <c r="O186" s="129"/>
      <c r="Z186" s="137"/>
      <c r="AA186" s="137"/>
      <c r="AB186" s="12"/>
      <c r="AC186" s="136" t="e">
        <f t="shared" si="30"/>
        <v>#VALUE!</v>
      </c>
      <c r="AD186" s="12" t="e">
        <f>VLOOKUP($AC186,デモテーブル[#All],2,FALSE)</f>
        <v>#VALUE!</v>
      </c>
      <c r="AE186" s="12" t="s">
        <v>17</v>
      </c>
      <c r="AF186" s="12">
        <f t="shared" si="31"/>
        <v>0</v>
      </c>
      <c r="AG186" s="12"/>
      <c r="AH186" s="132">
        <f t="shared" si="32"/>
        <v>0</v>
      </c>
      <c r="AI186" s="12"/>
      <c r="AJ186" s="132">
        <f t="shared" si="33"/>
        <v>0</v>
      </c>
      <c r="AK186" s="12"/>
      <c r="AL186" s="12"/>
      <c r="AM186" s="12"/>
      <c r="AN186" s="12"/>
      <c r="AO186" s="12"/>
      <c r="AP186" s="133">
        <f t="shared" si="34"/>
        <v>0</v>
      </c>
      <c r="AQ186" s="12"/>
      <c r="AR186" s="134">
        <f t="shared" si="35"/>
        <v>0</v>
      </c>
      <c r="AS186" s="135" t="e">
        <f t="shared" si="36"/>
        <v>#DIV/0!</v>
      </c>
      <c r="AT186" s="19"/>
      <c r="AU186" s="19"/>
      <c r="AV186" s="12" t="e">
        <f>VLOOKUP($AC186,デモテーブル[#All],3,FALSE)</f>
        <v>#VALUE!</v>
      </c>
      <c r="AW186" s="12" t="e">
        <f>VLOOKUP($AC186,デモテーブル[#All],4,FALSE)</f>
        <v>#VALUE!</v>
      </c>
      <c r="AX186" s="12" t="e">
        <f>VLOOKUP($AC186,デモテーブル[#All],5,FALSE)</f>
        <v>#VALUE!</v>
      </c>
      <c r="AY186" s="12" t="e">
        <f>VLOOKUP($AC186,デモテーブル[#All],6,FALSE)</f>
        <v>#VALUE!</v>
      </c>
      <c r="AZ186" s="12" t="e">
        <f>VLOOKUP($AC186,デモテーブル[#All],7,FALSE)</f>
        <v>#VALUE!</v>
      </c>
      <c r="BA186" s="222" t="e">
        <f>VLOOKUP($AC186,デモテーブル[#All],12,FALSE)</f>
        <v>#VALUE!</v>
      </c>
    </row>
    <row r="187" spans="2:53" x14ac:dyDescent="0.4">
      <c r="B187" s="21">
        <v>44723</v>
      </c>
      <c r="C187" s="22">
        <v>186</v>
      </c>
      <c r="D187" s="138" t="s">
        <v>337</v>
      </c>
      <c r="E187" s="114" t="s">
        <v>363</v>
      </c>
      <c r="G187" s="115" t="e">
        <f t="shared" si="37"/>
        <v>#VALUE!</v>
      </c>
      <c r="H187" s="127"/>
      <c r="I187" s="127"/>
      <c r="J187" s="127"/>
      <c r="K187" s="128"/>
      <c r="L187" s="129"/>
      <c r="M187" s="130"/>
      <c r="N187" s="130"/>
      <c r="O187" s="130"/>
      <c r="Z187" s="137"/>
      <c r="AA187" s="137"/>
      <c r="AB187" s="12"/>
      <c r="AC187" s="136" t="e">
        <f t="shared" si="30"/>
        <v>#VALUE!</v>
      </c>
      <c r="AD187" s="12" t="e">
        <f>VLOOKUP($AC187,デモテーブル[#All],2,FALSE)</f>
        <v>#VALUE!</v>
      </c>
      <c r="AE187" s="12" t="s">
        <v>17</v>
      </c>
      <c r="AF187" s="12">
        <f t="shared" si="31"/>
        <v>0</v>
      </c>
      <c r="AG187" s="12"/>
      <c r="AH187" s="132">
        <f t="shared" si="32"/>
        <v>0</v>
      </c>
      <c r="AI187" s="12"/>
      <c r="AJ187" s="132">
        <f t="shared" si="33"/>
        <v>0</v>
      </c>
      <c r="AK187" s="12"/>
      <c r="AL187" s="12"/>
      <c r="AM187" s="12"/>
      <c r="AN187" s="12"/>
      <c r="AO187" s="12"/>
      <c r="AP187" s="133">
        <f t="shared" si="34"/>
        <v>0</v>
      </c>
      <c r="AQ187" s="12"/>
      <c r="AR187" s="134">
        <f t="shared" si="35"/>
        <v>0</v>
      </c>
      <c r="AS187" s="135" t="e">
        <f t="shared" si="36"/>
        <v>#DIV/0!</v>
      </c>
      <c r="AT187" s="19"/>
      <c r="AU187" s="19"/>
      <c r="AV187" s="12" t="e">
        <f>VLOOKUP($AC187,デモテーブル[#All],3,FALSE)</f>
        <v>#VALUE!</v>
      </c>
      <c r="AW187" s="12" t="e">
        <f>VLOOKUP($AC187,デモテーブル[#All],4,FALSE)</f>
        <v>#VALUE!</v>
      </c>
      <c r="AX187" s="12" t="e">
        <f>VLOOKUP($AC187,デモテーブル[#All],5,FALSE)</f>
        <v>#VALUE!</v>
      </c>
      <c r="AY187" s="12" t="e">
        <f>VLOOKUP($AC187,デモテーブル[#All],6,FALSE)</f>
        <v>#VALUE!</v>
      </c>
      <c r="AZ187" s="12" t="e">
        <f>VLOOKUP($AC187,デモテーブル[#All],7,FALSE)</f>
        <v>#VALUE!</v>
      </c>
      <c r="BA187" s="222" t="e">
        <f>VLOOKUP($AC187,デモテーブル[#All],12,FALSE)</f>
        <v>#VALUE!</v>
      </c>
    </row>
    <row r="188" spans="2:53" x14ac:dyDescent="0.4">
      <c r="B188" s="21">
        <v>44723</v>
      </c>
      <c r="C188" s="22">
        <v>187</v>
      </c>
      <c r="D188" s="138" t="s">
        <v>337</v>
      </c>
      <c r="E188" s="114" t="s">
        <v>363</v>
      </c>
      <c r="G188" s="115" t="e">
        <f t="shared" si="37"/>
        <v>#VALUE!</v>
      </c>
      <c r="H188" s="127"/>
      <c r="I188" s="127"/>
      <c r="J188" s="127"/>
      <c r="K188" s="128"/>
      <c r="L188" s="130"/>
      <c r="M188" s="130"/>
      <c r="N188" s="130"/>
      <c r="O188" s="129"/>
      <c r="Z188" s="137"/>
      <c r="AA188" s="137"/>
      <c r="AB188" s="12"/>
      <c r="AC188" s="136" t="e">
        <f t="shared" si="30"/>
        <v>#VALUE!</v>
      </c>
      <c r="AD188" s="12" t="e">
        <f>VLOOKUP($AC188,デモテーブル[#All],2,FALSE)</f>
        <v>#VALUE!</v>
      </c>
      <c r="AE188" s="12" t="s">
        <v>17</v>
      </c>
      <c r="AF188" s="12">
        <f t="shared" si="31"/>
        <v>0</v>
      </c>
      <c r="AG188" s="12"/>
      <c r="AH188" s="132">
        <f t="shared" si="32"/>
        <v>0</v>
      </c>
      <c r="AI188" s="12"/>
      <c r="AJ188" s="132">
        <f t="shared" si="33"/>
        <v>0</v>
      </c>
      <c r="AK188" s="12"/>
      <c r="AL188" s="12"/>
      <c r="AM188" s="12"/>
      <c r="AN188" s="12"/>
      <c r="AO188" s="12"/>
      <c r="AP188" s="133">
        <f t="shared" si="34"/>
        <v>0</v>
      </c>
      <c r="AQ188" s="12"/>
      <c r="AR188" s="134">
        <f t="shared" si="35"/>
        <v>0</v>
      </c>
      <c r="AS188" s="135" t="e">
        <f t="shared" si="36"/>
        <v>#DIV/0!</v>
      </c>
      <c r="AT188" s="19"/>
      <c r="AU188" s="19"/>
      <c r="AV188" s="12" t="e">
        <f>VLOOKUP($AC188,デモテーブル[#All],3,FALSE)</f>
        <v>#VALUE!</v>
      </c>
      <c r="AW188" s="12" t="e">
        <f>VLOOKUP($AC188,デモテーブル[#All],4,FALSE)</f>
        <v>#VALUE!</v>
      </c>
      <c r="AX188" s="12" t="e">
        <f>VLOOKUP($AC188,デモテーブル[#All],5,FALSE)</f>
        <v>#VALUE!</v>
      </c>
      <c r="AY188" s="12" t="e">
        <f>VLOOKUP($AC188,デモテーブル[#All],6,FALSE)</f>
        <v>#VALUE!</v>
      </c>
      <c r="AZ188" s="12" t="e">
        <f>VLOOKUP($AC188,デモテーブル[#All],7,FALSE)</f>
        <v>#VALUE!</v>
      </c>
      <c r="BA188" s="222" t="e">
        <f>VLOOKUP($AC188,デモテーブル[#All],12,FALSE)</f>
        <v>#VALUE!</v>
      </c>
    </row>
    <row r="189" spans="2:53" x14ac:dyDescent="0.4">
      <c r="B189" s="21">
        <v>44723</v>
      </c>
      <c r="C189" s="22">
        <v>188</v>
      </c>
      <c r="D189" s="138" t="s">
        <v>337</v>
      </c>
      <c r="E189" s="114" t="s">
        <v>363</v>
      </c>
      <c r="G189" s="115" t="e">
        <f t="shared" si="37"/>
        <v>#VALUE!</v>
      </c>
      <c r="H189" s="127"/>
      <c r="I189" s="127"/>
      <c r="J189" s="127"/>
      <c r="K189" s="128"/>
      <c r="L189" s="129"/>
      <c r="M189" s="130"/>
      <c r="N189" s="130"/>
      <c r="O189" s="130"/>
      <c r="Z189" s="137"/>
      <c r="AA189" s="137"/>
      <c r="AB189" s="12"/>
      <c r="AC189" s="136" t="e">
        <f t="shared" si="30"/>
        <v>#VALUE!</v>
      </c>
      <c r="AD189" s="12" t="e">
        <f>VLOOKUP($AC189,デモテーブル[#All],2,FALSE)</f>
        <v>#VALUE!</v>
      </c>
      <c r="AE189" s="12" t="s">
        <v>17</v>
      </c>
      <c r="AF189" s="12">
        <f t="shared" si="31"/>
        <v>0</v>
      </c>
      <c r="AG189" s="12"/>
      <c r="AH189" s="132">
        <f t="shared" si="32"/>
        <v>0</v>
      </c>
      <c r="AI189" s="12"/>
      <c r="AJ189" s="132">
        <f t="shared" si="33"/>
        <v>0</v>
      </c>
      <c r="AK189" s="12"/>
      <c r="AL189" s="12"/>
      <c r="AM189" s="12"/>
      <c r="AN189" s="12"/>
      <c r="AO189" s="12"/>
      <c r="AP189" s="133">
        <f t="shared" si="34"/>
        <v>0</v>
      </c>
      <c r="AQ189" s="12"/>
      <c r="AR189" s="134">
        <f t="shared" si="35"/>
        <v>0</v>
      </c>
      <c r="AS189" s="135" t="e">
        <f t="shared" si="36"/>
        <v>#DIV/0!</v>
      </c>
      <c r="AT189" s="19"/>
      <c r="AU189" s="19"/>
      <c r="AV189" s="12" t="e">
        <f>VLOOKUP($AC189,デモテーブル[#All],3,FALSE)</f>
        <v>#VALUE!</v>
      </c>
      <c r="AW189" s="12" t="e">
        <f>VLOOKUP($AC189,デモテーブル[#All],4,FALSE)</f>
        <v>#VALUE!</v>
      </c>
      <c r="AX189" s="12" t="e">
        <f>VLOOKUP($AC189,デモテーブル[#All],5,FALSE)</f>
        <v>#VALUE!</v>
      </c>
      <c r="AY189" s="12" t="e">
        <f>VLOOKUP($AC189,デモテーブル[#All],6,FALSE)</f>
        <v>#VALUE!</v>
      </c>
      <c r="AZ189" s="12" t="e">
        <f>VLOOKUP($AC189,デモテーブル[#All],7,FALSE)</f>
        <v>#VALUE!</v>
      </c>
      <c r="BA189" s="222" t="e">
        <f>VLOOKUP($AC189,デモテーブル[#All],12,FALSE)</f>
        <v>#VALUE!</v>
      </c>
    </row>
    <row r="190" spans="2:53" x14ac:dyDescent="0.4">
      <c r="B190" s="21">
        <v>44723</v>
      </c>
      <c r="C190" s="22">
        <v>189</v>
      </c>
      <c r="D190" s="138" t="s">
        <v>337</v>
      </c>
      <c r="E190" s="114" t="s">
        <v>363</v>
      </c>
      <c r="G190" s="115" t="e">
        <f t="shared" si="37"/>
        <v>#VALUE!</v>
      </c>
      <c r="H190" s="127"/>
      <c r="I190" s="127"/>
      <c r="J190" s="127"/>
      <c r="K190" s="128"/>
      <c r="L190" s="130"/>
      <c r="M190" s="130"/>
      <c r="N190" s="130"/>
      <c r="O190" s="129"/>
      <c r="Z190" s="137"/>
      <c r="AA190" s="137"/>
      <c r="AB190" s="12"/>
      <c r="AC190" s="136" t="e">
        <f t="shared" si="30"/>
        <v>#VALUE!</v>
      </c>
      <c r="AD190" s="12" t="e">
        <f>VLOOKUP($AC190,デモテーブル[#All],2,FALSE)</f>
        <v>#VALUE!</v>
      </c>
      <c r="AE190" s="12" t="s">
        <v>17</v>
      </c>
      <c r="AF190" s="12">
        <f t="shared" si="31"/>
        <v>0</v>
      </c>
      <c r="AG190" s="12"/>
      <c r="AH190" s="132">
        <f t="shared" si="32"/>
        <v>0</v>
      </c>
      <c r="AI190" s="12"/>
      <c r="AJ190" s="132">
        <f t="shared" si="33"/>
        <v>0</v>
      </c>
      <c r="AK190" s="12"/>
      <c r="AL190" s="12"/>
      <c r="AM190" s="12"/>
      <c r="AN190" s="12"/>
      <c r="AO190" s="12"/>
      <c r="AP190" s="133">
        <f t="shared" si="34"/>
        <v>0</v>
      </c>
      <c r="AQ190" s="12"/>
      <c r="AR190" s="134">
        <f t="shared" si="35"/>
        <v>0</v>
      </c>
      <c r="AS190" s="135" t="e">
        <f t="shared" si="36"/>
        <v>#DIV/0!</v>
      </c>
      <c r="AT190" s="19"/>
      <c r="AU190" s="19"/>
      <c r="AV190" s="12" t="e">
        <f>VLOOKUP($AC190,デモテーブル[#All],3,FALSE)</f>
        <v>#VALUE!</v>
      </c>
      <c r="AW190" s="12" t="e">
        <f>VLOOKUP($AC190,デモテーブル[#All],4,FALSE)</f>
        <v>#VALUE!</v>
      </c>
      <c r="AX190" s="12" t="e">
        <f>VLOOKUP($AC190,デモテーブル[#All],5,FALSE)</f>
        <v>#VALUE!</v>
      </c>
      <c r="AY190" s="12" t="e">
        <f>VLOOKUP($AC190,デモテーブル[#All],6,FALSE)</f>
        <v>#VALUE!</v>
      </c>
      <c r="AZ190" s="12" t="e">
        <f>VLOOKUP($AC190,デモテーブル[#All],7,FALSE)</f>
        <v>#VALUE!</v>
      </c>
      <c r="BA190" s="222" t="e">
        <f>VLOOKUP($AC190,デモテーブル[#All],12,FALSE)</f>
        <v>#VALUE!</v>
      </c>
    </row>
    <row r="191" spans="2:53" x14ac:dyDescent="0.4">
      <c r="B191" s="21">
        <v>44723</v>
      </c>
      <c r="C191" s="22">
        <v>190</v>
      </c>
      <c r="D191" s="138" t="s">
        <v>337</v>
      </c>
      <c r="E191" s="114" t="s">
        <v>363</v>
      </c>
      <c r="G191" s="115" t="e">
        <f t="shared" si="37"/>
        <v>#VALUE!</v>
      </c>
      <c r="H191" s="127"/>
      <c r="I191" s="127"/>
      <c r="J191" s="127"/>
      <c r="K191" s="128"/>
      <c r="L191" s="129"/>
      <c r="M191" s="130"/>
      <c r="N191" s="130"/>
      <c r="O191" s="130"/>
      <c r="Z191" s="137"/>
      <c r="AA191" s="137"/>
      <c r="AB191" s="12"/>
      <c r="AC191" s="136" t="e">
        <f t="shared" si="30"/>
        <v>#VALUE!</v>
      </c>
      <c r="AD191" s="12" t="e">
        <f>VLOOKUP($AC191,デモテーブル[#All],2,FALSE)</f>
        <v>#VALUE!</v>
      </c>
      <c r="AE191" s="12" t="s">
        <v>17</v>
      </c>
      <c r="AF191" s="12">
        <f t="shared" si="31"/>
        <v>0</v>
      </c>
      <c r="AG191" s="12"/>
      <c r="AH191" s="132">
        <f t="shared" si="32"/>
        <v>0</v>
      </c>
      <c r="AI191" s="12"/>
      <c r="AJ191" s="132">
        <f t="shared" si="33"/>
        <v>0</v>
      </c>
      <c r="AK191" s="12"/>
      <c r="AL191" s="12"/>
      <c r="AM191" s="12"/>
      <c r="AN191" s="12"/>
      <c r="AO191" s="12"/>
      <c r="AP191" s="133">
        <f t="shared" si="34"/>
        <v>0</v>
      </c>
      <c r="AQ191" s="12"/>
      <c r="AR191" s="134">
        <f t="shared" si="35"/>
        <v>0</v>
      </c>
      <c r="AS191" s="135" t="e">
        <f t="shared" si="36"/>
        <v>#DIV/0!</v>
      </c>
      <c r="AT191" s="19"/>
      <c r="AU191" s="19"/>
      <c r="AV191" s="12" t="e">
        <f>VLOOKUP($AC191,デモテーブル[#All],3,FALSE)</f>
        <v>#VALUE!</v>
      </c>
      <c r="AW191" s="12" t="e">
        <f>VLOOKUP($AC191,デモテーブル[#All],4,FALSE)</f>
        <v>#VALUE!</v>
      </c>
      <c r="AX191" s="12" t="e">
        <f>VLOOKUP($AC191,デモテーブル[#All],5,FALSE)</f>
        <v>#VALUE!</v>
      </c>
      <c r="AY191" s="12" t="e">
        <f>VLOOKUP($AC191,デモテーブル[#All],6,FALSE)</f>
        <v>#VALUE!</v>
      </c>
      <c r="AZ191" s="12" t="e">
        <f>VLOOKUP($AC191,デモテーブル[#All],7,FALSE)</f>
        <v>#VALUE!</v>
      </c>
      <c r="BA191" s="222" t="e">
        <f>VLOOKUP($AC191,デモテーブル[#All],12,FALSE)</f>
        <v>#VALUE!</v>
      </c>
    </row>
    <row r="192" spans="2:53" x14ac:dyDescent="0.4">
      <c r="B192" s="21">
        <v>44723</v>
      </c>
      <c r="C192" s="22">
        <v>191</v>
      </c>
      <c r="D192" s="138" t="s">
        <v>337</v>
      </c>
      <c r="E192" s="114" t="s">
        <v>363</v>
      </c>
      <c r="G192" s="115" t="e">
        <f t="shared" si="37"/>
        <v>#VALUE!</v>
      </c>
      <c r="H192" s="127"/>
      <c r="I192" s="127"/>
      <c r="J192" s="127"/>
      <c r="K192" s="128"/>
      <c r="L192" s="129"/>
      <c r="M192" s="130"/>
      <c r="N192" s="130"/>
      <c r="O192" s="130"/>
      <c r="Z192" s="137"/>
      <c r="AA192" s="137"/>
      <c r="AB192" s="12"/>
      <c r="AC192" s="136" t="e">
        <f t="shared" si="30"/>
        <v>#VALUE!</v>
      </c>
      <c r="AD192" s="12" t="e">
        <f>VLOOKUP($AC192,デモテーブル[#All],2,FALSE)</f>
        <v>#VALUE!</v>
      </c>
      <c r="AE192" s="12" t="s">
        <v>17</v>
      </c>
      <c r="AF192" s="12">
        <f t="shared" si="31"/>
        <v>0</v>
      </c>
      <c r="AG192" s="12"/>
      <c r="AH192" s="132">
        <f t="shared" si="32"/>
        <v>0</v>
      </c>
      <c r="AI192" s="12"/>
      <c r="AJ192" s="132">
        <f t="shared" si="33"/>
        <v>0</v>
      </c>
      <c r="AK192" s="12"/>
      <c r="AL192" s="12"/>
      <c r="AM192" s="12"/>
      <c r="AN192" s="12"/>
      <c r="AO192" s="12"/>
      <c r="AP192" s="133">
        <f t="shared" si="34"/>
        <v>0</v>
      </c>
      <c r="AQ192" s="12"/>
      <c r="AR192" s="134">
        <f t="shared" si="35"/>
        <v>0</v>
      </c>
      <c r="AS192" s="135" t="e">
        <f t="shared" si="36"/>
        <v>#DIV/0!</v>
      </c>
      <c r="AT192" s="19"/>
      <c r="AU192" s="19"/>
      <c r="AV192" s="12" t="e">
        <f>VLOOKUP($AC192,デモテーブル[#All],3,FALSE)</f>
        <v>#VALUE!</v>
      </c>
      <c r="AW192" s="12" t="e">
        <f>VLOOKUP($AC192,デモテーブル[#All],4,FALSE)</f>
        <v>#VALUE!</v>
      </c>
      <c r="AX192" s="12" t="e">
        <f>VLOOKUP($AC192,デモテーブル[#All],5,FALSE)</f>
        <v>#VALUE!</v>
      </c>
      <c r="AY192" s="12" t="e">
        <f>VLOOKUP($AC192,デモテーブル[#All],6,FALSE)</f>
        <v>#VALUE!</v>
      </c>
      <c r="AZ192" s="12" t="e">
        <f>VLOOKUP($AC192,デモテーブル[#All],7,FALSE)</f>
        <v>#VALUE!</v>
      </c>
      <c r="BA192" s="222" t="e">
        <f>VLOOKUP($AC192,デモテーブル[#All],12,FALSE)</f>
        <v>#VALUE!</v>
      </c>
    </row>
    <row r="193" spans="2:53" x14ac:dyDescent="0.4">
      <c r="B193" s="21">
        <v>44723</v>
      </c>
      <c r="C193" s="22">
        <v>192</v>
      </c>
      <c r="D193" s="138" t="s">
        <v>337</v>
      </c>
      <c r="E193" s="114" t="s">
        <v>363</v>
      </c>
      <c r="G193" s="115" t="e">
        <f t="shared" si="37"/>
        <v>#VALUE!</v>
      </c>
      <c r="H193" s="127"/>
      <c r="I193" s="127"/>
      <c r="J193" s="127"/>
      <c r="K193" s="128"/>
      <c r="L193" s="129"/>
      <c r="M193" s="130"/>
      <c r="N193" s="130"/>
      <c r="O193" s="130"/>
      <c r="Z193" s="137"/>
      <c r="AA193" s="137"/>
      <c r="AB193" s="12"/>
      <c r="AC193" s="136" t="e">
        <f t="shared" si="30"/>
        <v>#VALUE!</v>
      </c>
      <c r="AD193" s="12" t="e">
        <f>VLOOKUP($AC193,デモテーブル[#All],2,FALSE)</f>
        <v>#VALUE!</v>
      </c>
      <c r="AE193" s="12" t="s">
        <v>17</v>
      </c>
      <c r="AF193" s="12">
        <f t="shared" si="31"/>
        <v>0</v>
      </c>
      <c r="AG193" s="12"/>
      <c r="AH193" s="132">
        <f t="shared" si="32"/>
        <v>0</v>
      </c>
      <c r="AI193" s="12"/>
      <c r="AJ193" s="132">
        <f t="shared" si="33"/>
        <v>0</v>
      </c>
      <c r="AK193" s="12"/>
      <c r="AL193" s="12"/>
      <c r="AM193" s="12"/>
      <c r="AN193" s="12"/>
      <c r="AO193" s="12"/>
      <c r="AP193" s="133">
        <f t="shared" si="34"/>
        <v>0</v>
      </c>
      <c r="AQ193" s="12"/>
      <c r="AR193" s="134">
        <f t="shared" si="35"/>
        <v>0</v>
      </c>
      <c r="AS193" s="135" t="e">
        <f t="shared" si="36"/>
        <v>#DIV/0!</v>
      </c>
      <c r="AT193" s="19"/>
      <c r="AU193" s="19"/>
      <c r="AV193" s="12" t="e">
        <f>VLOOKUP($AC193,デモテーブル[#All],3,FALSE)</f>
        <v>#VALUE!</v>
      </c>
      <c r="AW193" s="12" t="e">
        <f>VLOOKUP($AC193,デモテーブル[#All],4,FALSE)</f>
        <v>#VALUE!</v>
      </c>
      <c r="AX193" s="12" t="e">
        <f>VLOOKUP($AC193,デモテーブル[#All],5,FALSE)</f>
        <v>#VALUE!</v>
      </c>
      <c r="AY193" s="12" t="e">
        <f>VLOOKUP($AC193,デモテーブル[#All],6,FALSE)</f>
        <v>#VALUE!</v>
      </c>
      <c r="AZ193" s="12" t="e">
        <f>VLOOKUP($AC193,デモテーブル[#All],7,FALSE)</f>
        <v>#VALUE!</v>
      </c>
      <c r="BA193" s="222" t="e">
        <f>VLOOKUP($AC193,デモテーブル[#All],12,FALSE)</f>
        <v>#VALUE!</v>
      </c>
    </row>
    <row r="194" spans="2:53" x14ac:dyDescent="0.4">
      <c r="B194" s="21">
        <v>44723</v>
      </c>
      <c r="C194" s="22">
        <v>193</v>
      </c>
      <c r="D194" s="138" t="s">
        <v>337</v>
      </c>
      <c r="E194" s="114" t="s">
        <v>363</v>
      </c>
      <c r="G194" s="115" t="e">
        <f t="shared" si="37"/>
        <v>#VALUE!</v>
      </c>
      <c r="H194" s="127"/>
      <c r="I194" s="127"/>
      <c r="J194" s="127"/>
      <c r="K194" s="128"/>
      <c r="L194" s="129"/>
      <c r="M194" s="130"/>
      <c r="N194" s="130"/>
      <c r="O194" s="130"/>
      <c r="Z194" s="137"/>
      <c r="AA194" s="137"/>
      <c r="AB194" s="12"/>
      <c r="AC194" s="136" t="e">
        <f t="shared" si="30"/>
        <v>#VALUE!</v>
      </c>
      <c r="AD194" s="12" t="e">
        <f>VLOOKUP($AC194,デモテーブル[#All],2,FALSE)</f>
        <v>#VALUE!</v>
      </c>
      <c r="AE194" s="12" t="s">
        <v>17</v>
      </c>
      <c r="AF194" s="12">
        <f t="shared" si="31"/>
        <v>0</v>
      </c>
      <c r="AG194" s="12"/>
      <c r="AH194" s="132">
        <f t="shared" si="32"/>
        <v>0</v>
      </c>
      <c r="AI194" s="12"/>
      <c r="AJ194" s="132">
        <f t="shared" si="33"/>
        <v>0</v>
      </c>
      <c r="AK194" s="12"/>
      <c r="AL194" s="12"/>
      <c r="AM194" s="12"/>
      <c r="AN194" s="12"/>
      <c r="AO194" s="12"/>
      <c r="AP194" s="133">
        <f t="shared" si="34"/>
        <v>0</v>
      </c>
      <c r="AQ194" s="12"/>
      <c r="AR194" s="134">
        <f t="shared" si="35"/>
        <v>0</v>
      </c>
      <c r="AS194" s="135" t="e">
        <f t="shared" si="36"/>
        <v>#DIV/0!</v>
      </c>
      <c r="AT194" s="19"/>
      <c r="AU194" s="19"/>
      <c r="AV194" s="12" t="e">
        <f>VLOOKUP($AC194,デモテーブル[#All],3,FALSE)</f>
        <v>#VALUE!</v>
      </c>
      <c r="AW194" s="12" t="e">
        <f>VLOOKUP($AC194,デモテーブル[#All],4,FALSE)</f>
        <v>#VALUE!</v>
      </c>
      <c r="AX194" s="12" t="e">
        <f>VLOOKUP($AC194,デモテーブル[#All],5,FALSE)</f>
        <v>#VALUE!</v>
      </c>
      <c r="AY194" s="12" t="e">
        <f>VLOOKUP($AC194,デモテーブル[#All],6,FALSE)</f>
        <v>#VALUE!</v>
      </c>
      <c r="AZ194" s="12" t="e">
        <f>VLOOKUP($AC194,デモテーブル[#All],7,FALSE)</f>
        <v>#VALUE!</v>
      </c>
      <c r="BA194" s="222" t="e">
        <f>VLOOKUP($AC194,デモテーブル[#All],12,FALSE)</f>
        <v>#VALUE!</v>
      </c>
    </row>
    <row r="195" spans="2:53" x14ac:dyDescent="0.4">
      <c r="B195" s="21">
        <v>44723</v>
      </c>
      <c r="C195" s="22">
        <v>194</v>
      </c>
      <c r="D195" s="138" t="s">
        <v>337</v>
      </c>
      <c r="E195" s="114" t="s">
        <v>363</v>
      </c>
      <c r="G195" s="115" t="e">
        <f t="shared" si="37"/>
        <v>#VALUE!</v>
      </c>
      <c r="H195" s="127"/>
      <c r="I195" s="127"/>
      <c r="J195" s="127"/>
      <c r="K195" s="128"/>
      <c r="L195" s="129"/>
      <c r="M195" s="130"/>
      <c r="N195" s="130"/>
      <c r="O195" s="130"/>
      <c r="Z195" s="137"/>
      <c r="AA195" s="137"/>
      <c r="AB195" s="12"/>
      <c r="AC195" s="136" t="e">
        <f t="shared" si="30"/>
        <v>#VALUE!</v>
      </c>
      <c r="AD195" s="12" t="e">
        <f>VLOOKUP($AC195,デモテーブル[#All],2,FALSE)</f>
        <v>#VALUE!</v>
      </c>
      <c r="AE195" s="12" t="s">
        <v>17</v>
      </c>
      <c r="AF195" s="12">
        <f t="shared" si="31"/>
        <v>0</v>
      </c>
      <c r="AG195" s="12"/>
      <c r="AH195" s="132">
        <f t="shared" si="32"/>
        <v>0</v>
      </c>
      <c r="AI195" s="12"/>
      <c r="AJ195" s="132">
        <f t="shared" si="33"/>
        <v>0</v>
      </c>
      <c r="AK195" s="12"/>
      <c r="AL195" s="12"/>
      <c r="AM195" s="12"/>
      <c r="AN195" s="12"/>
      <c r="AO195" s="12"/>
      <c r="AP195" s="133">
        <f t="shared" si="34"/>
        <v>0</v>
      </c>
      <c r="AQ195" s="12"/>
      <c r="AR195" s="134">
        <f t="shared" si="35"/>
        <v>0</v>
      </c>
      <c r="AS195" s="135" t="e">
        <f t="shared" si="36"/>
        <v>#DIV/0!</v>
      </c>
      <c r="AT195" s="19"/>
      <c r="AU195" s="19"/>
      <c r="AV195" s="12" t="e">
        <f>VLOOKUP($AC195,デモテーブル[#All],3,FALSE)</f>
        <v>#VALUE!</v>
      </c>
      <c r="AW195" s="12" t="e">
        <f>VLOOKUP($AC195,デモテーブル[#All],4,FALSE)</f>
        <v>#VALUE!</v>
      </c>
      <c r="AX195" s="12" t="e">
        <f>VLOOKUP($AC195,デモテーブル[#All],5,FALSE)</f>
        <v>#VALUE!</v>
      </c>
      <c r="AY195" s="12" t="e">
        <f>VLOOKUP($AC195,デモテーブル[#All],6,FALSE)</f>
        <v>#VALUE!</v>
      </c>
      <c r="AZ195" s="12" t="e">
        <f>VLOOKUP($AC195,デモテーブル[#All],7,FALSE)</f>
        <v>#VALUE!</v>
      </c>
      <c r="BA195" s="222" t="e">
        <f>VLOOKUP($AC195,デモテーブル[#All],12,FALSE)</f>
        <v>#VALUE!</v>
      </c>
    </row>
    <row r="196" spans="2:53" x14ac:dyDescent="0.4">
      <c r="B196" s="21">
        <v>44723</v>
      </c>
      <c r="C196" s="22">
        <v>195</v>
      </c>
      <c r="D196" s="138" t="s">
        <v>337</v>
      </c>
      <c r="E196" s="114" t="s">
        <v>363</v>
      </c>
      <c r="G196" s="115" t="e">
        <f t="shared" si="37"/>
        <v>#VALUE!</v>
      </c>
      <c r="H196" s="127"/>
      <c r="I196" s="127"/>
      <c r="J196" s="127"/>
      <c r="K196" s="128"/>
      <c r="L196" s="129"/>
      <c r="M196" s="130"/>
      <c r="N196" s="130"/>
      <c r="O196" s="130"/>
      <c r="Z196" s="137"/>
      <c r="AA196" s="137"/>
      <c r="AB196" s="12"/>
      <c r="AC196" s="136" t="e">
        <f t="shared" si="30"/>
        <v>#VALUE!</v>
      </c>
      <c r="AD196" s="12" t="e">
        <f>VLOOKUP($AC196,デモテーブル[#All],2,FALSE)</f>
        <v>#VALUE!</v>
      </c>
      <c r="AE196" s="12" t="s">
        <v>17</v>
      </c>
      <c r="AF196" s="12">
        <f t="shared" si="31"/>
        <v>0</v>
      </c>
      <c r="AG196" s="12"/>
      <c r="AH196" s="132">
        <f t="shared" si="32"/>
        <v>0</v>
      </c>
      <c r="AI196" s="12"/>
      <c r="AJ196" s="132">
        <f t="shared" si="33"/>
        <v>0</v>
      </c>
      <c r="AK196" s="12"/>
      <c r="AL196" s="12"/>
      <c r="AM196" s="12"/>
      <c r="AN196" s="12"/>
      <c r="AO196" s="12"/>
      <c r="AP196" s="133">
        <f t="shared" si="34"/>
        <v>0</v>
      </c>
      <c r="AQ196" s="12"/>
      <c r="AR196" s="134">
        <f t="shared" si="35"/>
        <v>0</v>
      </c>
      <c r="AS196" s="135" t="e">
        <f t="shared" si="36"/>
        <v>#DIV/0!</v>
      </c>
      <c r="AT196" s="19"/>
      <c r="AU196" s="19"/>
      <c r="AV196" s="12" t="e">
        <f>VLOOKUP($AC196,デモテーブル[#All],3,FALSE)</f>
        <v>#VALUE!</v>
      </c>
      <c r="AW196" s="12" t="e">
        <f>VLOOKUP($AC196,デモテーブル[#All],4,FALSE)</f>
        <v>#VALUE!</v>
      </c>
      <c r="AX196" s="12" t="e">
        <f>VLOOKUP($AC196,デモテーブル[#All],5,FALSE)</f>
        <v>#VALUE!</v>
      </c>
      <c r="AY196" s="12" t="e">
        <f>VLOOKUP($AC196,デモテーブル[#All],6,FALSE)</f>
        <v>#VALUE!</v>
      </c>
      <c r="AZ196" s="12" t="e">
        <f>VLOOKUP($AC196,デモテーブル[#All],7,FALSE)</f>
        <v>#VALUE!</v>
      </c>
      <c r="BA196" s="222" t="e">
        <f>VLOOKUP($AC196,デモテーブル[#All],12,FALSE)</f>
        <v>#VALUE!</v>
      </c>
    </row>
    <row r="197" spans="2:53" x14ac:dyDescent="0.4">
      <c r="B197" s="21">
        <v>44723</v>
      </c>
      <c r="C197" s="22">
        <v>196</v>
      </c>
      <c r="D197" s="138" t="s">
        <v>337</v>
      </c>
      <c r="E197" s="114" t="s">
        <v>363</v>
      </c>
      <c r="G197" s="115" t="e">
        <f t="shared" si="37"/>
        <v>#VALUE!</v>
      </c>
      <c r="H197" s="127"/>
      <c r="I197" s="127"/>
      <c r="J197" s="127"/>
      <c r="K197" s="128"/>
      <c r="L197" s="129"/>
      <c r="M197" s="130"/>
      <c r="N197" s="130"/>
      <c r="O197" s="130"/>
      <c r="Z197" s="137"/>
      <c r="AA197" s="137"/>
      <c r="AB197" s="12"/>
      <c r="AC197" s="136" t="e">
        <f t="shared" si="30"/>
        <v>#VALUE!</v>
      </c>
      <c r="AD197" s="12" t="e">
        <f>VLOOKUP($AC197,デモテーブル[#All],2,FALSE)</f>
        <v>#VALUE!</v>
      </c>
      <c r="AE197" s="12" t="s">
        <v>17</v>
      </c>
      <c r="AF197" s="12">
        <f t="shared" si="31"/>
        <v>0</v>
      </c>
      <c r="AG197" s="12"/>
      <c r="AH197" s="132">
        <f t="shared" si="32"/>
        <v>0</v>
      </c>
      <c r="AI197" s="12"/>
      <c r="AJ197" s="132">
        <f t="shared" si="33"/>
        <v>0</v>
      </c>
      <c r="AK197" s="12"/>
      <c r="AL197" s="12"/>
      <c r="AM197" s="12"/>
      <c r="AN197" s="12"/>
      <c r="AO197" s="12"/>
      <c r="AP197" s="133">
        <f t="shared" si="34"/>
        <v>0</v>
      </c>
      <c r="AQ197" s="12"/>
      <c r="AR197" s="134">
        <f t="shared" si="35"/>
        <v>0</v>
      </c>
      <c r="AS197" s="135" t="e">
        <f t="shared" si="36"/>
        <v>#DIV/0!</v>
      </c>
      <c r="AT197" s="19"/>
      <c r="AU197" s="19"/>
      <c r="AV197" s="12" t="e">
        <f>VLOOKUP($AC197,デモテーブル[#All],3,FALSE)</f>
        <v>#VALUE!</v>
      </c>
      <c r="AW197" s="12" t="e">
        <f>VLOOKUP($AC197,デモテーブル[#All],4,FALSE)</f>
        <v>#VALUE!</v>
      </c>
      <c r="AX197" s="12" t="e">
        <f>VLOOKUP($AC197,デモテーブル[#All],5,FALSE)</f>
        <v>#VALUE!</v>
      </c>
      <c r="AY197" s="12" t="e">
        <f>VLOOKUP($AC197,デモテーブル[#All],6,FALSE)</f>
        <v>#VALUE!</v>
      </c>
      <c r="AZ197" s="12" t="e">
        <f>VLOOKUP($AC197,デモテーブル[#All],7,FALSE)</f>
        <v>#VALUE!</v>
      </c>
      <c r="BA197" s="222" t="e">
        <f>VLOOKUP($AC197,デモテーブル[#All],12,FALSE)</f>
        <v>#VALUE!</v>
      </c>
    </row>
    <row r="198" spans="2:53" x14ac:dyDescent="0.4">
      <c r="B198" s="21">
        <v>44723</v>
      </c>
      <c r="C198" s="22">
        <v>197</v>
      </c>
      <c r="D198" s="138" t="s">
        <v>337</v>
      </c>
      <c r="E198" s="114" t="s">
        <v>363</v>
      </c>
      <c r="G198" s="115" t="e">
        <f t="shared" si="37"/>
        <v>#VALUE!</v>
      </c>
      <c r="H198" s="127"/>
      <c r="I198" s="127"/>
      <c r="J198" s="127"/>
      <c r="K198" s="128"/>
      <c r="L198" s="129"/>
      <c r="M198" s="130"/>
      <c r="N198" s="130"/>
      <c r="O198" s="130"/>
      <c r="Z198" s="137"/>
      <c r="AA198" s="137"/>
      <c r="AB198" s="12"/>
      <c r="AC198" s="136" t="e">
        <f t="shared" si="30"/>
        <v>#VALUE!</v>
      </c>
      <c r="AD198" s="12" t="e">
        <f>VLOOKUP($AC198,デモテーブル[#All],2,FALSE)</f>
        <v>#VALUE!</v>
      </c>
      <c r="AE198" s="12" t="s">
        <v>17</v>
      </c>
      <c r="AF198" s="12">
        <f t="shared" si="31"/>
        <v>0</v>
      </c>
      <c r="AG198" s="12"/>
      <c r="AH198" s="132">
        <f t="shared" si="32"/>
        <v>0</v>
      </c>
      <c r="AI198" s="12"/>
      <c r="AJ198" s="132">
        <f t="shared" si="33"/>
        <v>0</v>
      </c>
      <c r="AK198" s="12"/>
      <c r="AL198" s="12"/>
      <c r="AM198" s="12"/>
      <c r="AN198" s="12"/>
      <c r="AO198" s="12"/>
      <c r="AP198" s="133">
        <f t="shared" si="34"/>
        <v>0</v>
      </c>
      <c r="AQ198" s="12"/>
      <c r="AR198" s="134">
        <f t="shared" si="35"/>
        <v>0</v>
      </c>
      <c r="AS198" s="135" t="e">
        <f t="shared" si="36"/>
        <v>#DIV/0!</v>
      </c>
      <c r="AT198" s="19"/>
      <c r="AU198" s="19"/>
      <c r="AV198" s="12" t="e">
        <f>VLOOKUP($AC198,デモテーブル[#All],3,FALSE)</f>
        <v>#VALUE!</v>
      </c>
      <c r="AW198" s="12" t="e">
        <f>VLOOKUP($AC198,デモテーブル[#All],4,FALSE)</f>
        <v>#VALUE!</v>
      </c>
      <c r="AX198" s="12" t="e">
        <f>VLOOKUP($AC198,デモテーブル[#All],5,FALSE)</f>
        <v>#VALUE!</v>
      </c>
      <c r="AY198" s="12" t="e">
        <f>VLOOKUP($AC198,デモテーブル[#All],6,FALSE)</f>
        <v>#VALUE!</v>
      </c>
      <c r="AZ198" s="12" t="e">
        <f>VLOOKUP($AC198,デモテーブル[#All],7,FALSE)</f>
        <v>#VALUE!</v>
      </c>
      <c r="BA198" s="222" t="e">
        <f>VLOOKUP($AC198,デモテーブル[#All],12,FALSE)</f>
        <v>#VALUE!</v>
      </c>
    </row>
    <row r="199" spans="2:53" x14ac:dyDescent="0.4">
      <c r="B199" s="21">
        <v>44723</v>
      </c>
      <c r="C199" s="22">
        <v>198</v>
      </c>
      <c r="D199" s="138" t="s">
        <v>337</v>
      </c>
      <c r="E199" s="114" t="s">
        <v>363</v>
      </c>
      <c r="G199" s="115" t="e">
        <f t="shared" si="37"/>
        <v>#VALUE!</v>
      </c>
      <c r="H199" s="127"/>
      <c r="I199" s="127"/>
      <c r="J199" s="127"/>
      <c r="K199" s="128"/>
      <c r="L199" s="129"/>
      <c r="M199" s="130"/>
      <c r="N199" s="130"/>
      <c r="O199" s="130"/>
      <c r="Z199" s="137"/>
      <c r="AA199" s="137"/>
      <c r="AB199" s="12"/>
      <c r="AC199" s="136" t="e">
        <f t="shared" si="30"/>
        <v>#VALUE!</v>
      </c>
      <c r="AD199" s="12" t="e">
        <f>VLOOKUP($AC199,デモテーブル[#All],2,FALSE)</f>
        <v>#VALUE!</v>
      </c>
      <c r="AE199" s="12" t="s">
        <v>17</v>
      </c>
      <c r="AF199" s="12">
        <f t="shared" si="31"/>
        <v>0</v>
      </c>
      <c r="AG199" s="12"/>
      <c r="AH199" s="132">
        <f t="shared" si="32"/>
        <v>0</v>
      </c>
      <c r="AI199" s="12"/>
      <c r="AJ199" s="132">
        <f t="shared" si="33"/>
        <v>0</v>
      </c>
      <c r="AK199" s="12"/>
      <c r="AL199" s="12"/>
      <c r="AM199" s="12"/>
      <c r="AN199" s="12"/>
      <c r="AO199" s="12"/>
      <c r="AP199" s="133">
        <f t="shared" si="34"/>
        <v>0</v>
      </c>
      <c r="AQ199" s="12"/>
      <c r="AR199" s="134">
        <f t="shared" si="35"/>
        <v>0</v>
      </c>
      <c r="AS199" s="135" t="e">
        <f t="shared" si="36"/>
        <v>#DIV/0!</v>
      </c>
      <c r="AT199" s="19"/>
      <c r="AU199" s="19"/>
      <c r="AV199" s="12" t="e">
        <f>VLOOKUP($AC199,デモテーブル[#All],3,FALSE)</f>
        <v>#VALUE!</v>
      </c>
      <c r="AW199" s="12" t="e">
        <f>VLOOKUP($AC199,デモテーブル[#All],4,FALSE)</f>
        <v>#VALUE!</v>
      </c>
      <c r="AX199" s="12" t="e">
        <f>VLOOKUP($AC199,デモテーブル[#All],5,FALSE)</f>
        <v>#VALUE!</v>
      </c>
      <c r="AY199" s="12" t="e">
        <f>VLOOKUP($AC199,デモテーブル[#All],6,FALSE)</f>
        <v>#VALUE!</v>
      </c>
      <c r="AZ199" s="12" t="e">
        <f>VLOOKUP($AC199,デモテーブル[#All],7,FALSE)</f>
        <v>#VALUE!</v>
      </c>
      <c r="BA199" s="222" t="e">
        <f>VLOOKUP($AC199,デモテーブル[#All],12,FALSE)</f>
        <v>#VALUE!</v>
      </c>
    </row>
    <row r="200" spans="2:53" x14ac:dyDescent="0.4">
      <c r="B200" s="21">
        <v>44723</v>
      </c>
      <c r="C200" s="22">
        <v>199</v>
      </c>
      <c r="D200" s="138" t="s">
        <v>337</v>
      </c>
      <c r="E200" s="114" t="s">
        <v>363</v>
      </c>
      <c r="G200" s="115" t="e">
        <f t="shared" si="37"/>
        <v>#VALUE!</v>
      </c>
      <c r="H200" s="127"/>
      <c r="I200" s="127"/>
      <c r="J200" s="127"/>
      <c r="K200" s="128"/>
      <c r="L200" s="129"/>
      <c r="M200" s="130"/>
      <c r="N200" s="130"/>
      <c r="O200" s="130"/>
      <c r="Z200" s="137"/>
      <c r="AA200" s="137"/>
      <c r="AB200" s="12"/>
      <c r="AC200" s="136" t="e">
        <f t="shared" si="30"/>
        <v>#VALUE!</v>
      </c>
      <c r="AD200" s="12" t="e">
        <f>VLOOKUP($AC200,デモテーブル[#All],2,FALSE)</f>
        <v>#VALUE!</v>
      </c>
      <c r="AE200" s="12" t="s">
        <v>17</v>
      </c>
      <c r="AF200" s="12">
        <f t="shared" si="31"/>
        <v>0</v>
      </c>
      <c r="AG200" s="12"/>
      <c r="AH200" s="132">
        <f t="shared" si="32"/>
        <v>0</v>
      </c>
      <c r="AI200" s="12"/>
      <c r="AJ200" s="132">
        <f t="shared" si="33"/>
        <v>0</v>
      </c>
      <c r="AK200" s="12"/>
      <c r="AL200" s="12"/>
      <c r="AM200" s="12"/>
      <c r="AN200" s="12"/>
      <c r="AO200" s="12"/>
      <c r="AP200" s="133">
        <f t="shared" si="34"/>
        <v>0</v>
      </c>
      <c r="AQ200" s="12"/>
      <c r="AR200" s="134">
        <f t="shared" si="35"/>
        <v>0</v>
      </c>
      <c r="AS200" s="135" t="e">
        <f t="shared" si="36"/>
        <v>#DIV/0!</v>
      </c>
      <c r="AT200" s="19"/>
      <c r="AU200" s="19"/>
      <c r="AV200" s="12" t="e">
        <f>VLOOKUP($AC200,デモテーブル[#All],3,FALSE)</f>
        <v>#VALUE!</v>
      </c>
      <c r="AW200" s="12" t="e">
        <f>VLOOKUP($AC200,デモテーブル[#All],4,FALSE)</f>
        <v>#VALUE!</v>
      </c>
      <c r="AX200" s="12" t="e">
        <f>VLOOKUP($AC200,デモテーブル[#All],5,FALSE)</f>
        <v>#VALUE!</v>
      </c>
      <c r="AY200" s="12" t="e">
        <f>VLOOKUP($AC200,デモテーブル[#All],6,FALSE)</f>
        <v>#VALUE!</v>
      </c>
      <c r="AZ200" s="12" t="e">
        <f>VLOOKUP($AC200,デモテーブル[#All],7,FALSE)</f>
        <v>#VALUE!</v>
      </c>
      <c r="BA200" s="222" t="e">
        <f>VLOOKUP($AC200,デモテーブル[#All],12,FALSE)</f>
        <v>#VALUE!</v>
      </c>
    </row>
    <row r="201" spans="2:53" x14ac:dyDescent="0.4">
      <c r="B201" s="21">
        <v>44723</v>
      </c>
      <c r="C201" s="22">
        <v>200</v>
      </c>
      <c r="D201" s="138" t="s">
        <v>337</v>
      </c>
      <c r="E201" s="114" t="s">
        <v>363</v>
      </c>
      <c r="G201" s="115" t="e">
        <f t="shared" si="37"/>
        <v>#VALUE!</v>
      </c>
      <c r="H201" s="127"/>
      <c r="I201" s="127"/>
      <c r="J201" s="127"/>
      <c r="K201" s="128"/>
      <c r="L201" s="129"/>
      <c r="M201" s="130"/>
      <c r="N201" s="130"/>
      <c r="O201" s="130"/>
      <c r="Z201" s="137"/>
      <c r="AA201" s="137"/>
      <c r="AB201" s="12"/>
      <c r="AC201" s="136" t="e">
        <f t="shared" si="30"/>
        <v>#VALUE!</v>
      </c>
      <c r="AD201" s="12" t="e">
        <f>VLOOKUP($AC201,デモテーブル[#All],2,FALSE)</f>
        <v>#VALUE!</v>
      </c>
      <c r="AE201" s="12" t="s">
        <v>17</v>
      </c>
      <c r="AF201" s="12">
        <f t="shared" si="31"/>
        <v>0</v>
      </c>
      <c r="AG201" s="12"/>
      <c r="AH201" s="132">
        <f t="shared" si="32"/>
        <v>0</v>
      </c>
      <c r="AI201" s="12"/>
      <c r="AJ201" s="132">
        <f t="shared" si="33"/>
        <v>0</v>
      </c>
      <c r="AK201" s="12"/>
      <c r="AL201" s="12"/>
      <c r="AM201" s="12"/>
      <c r="AN201" s="12"/>
      <c r="AO201" s="12"/>
      <c r="AP201" s="133">
        <f t="shared" si="34"/>
        <v>0</v>
      </c>
      <c r="AQ201" s="12"/>
      <c r="AR201" s="134">
        <f t="shared" si="35"/>
        <v>0</v>
      </c>
      <c r="AS201" s="135" t="e">
        <f t="shared" si="36"/>
        <v>#DIV/0!</v>
      </c>
      <c r="AT201" s="19"/>
      <c r="AU201" s="19"/>
      <c r="AV201" s="12" t="e">
        <f>VLOOKUP($AC201,デモテーブル[#All],3,FALSE)</f>
        <v>#VALUE!</v>
      </c>
      <c r="AW201" s="12" t="e">
        <f>VLOOKUP($AC201,デモテーブル[#All],4,FALSE)</f>
        <v>#VALUE!</v>
      </c>
      <c r="AX201" s="12" t="e">
        <f>VLOOKUP($AC201,デモテーブル[#All],5,FALSE)</f>
        <v>#VALUE!</v>
      </c>
      <c r="AY201" s="12" t="e">
        <f>VLOOKUP($AC201,デモテーブル[#All],6,FALSE)</f>
        <v>#VALUE!</v>
      </c>
      <c r="AZ201" s="12" t="e">
        <f>VLOOKUP($AC201,デモテーブル[#All],7,FALSE)</f>
        <v>#VALUE!</v>
      </c>
      <c r="BA201" s="222" t="e">
        <f>VLOOKUP($AC201,デモテーブル[#All],12,FALSE)</f>
        <v>#VALUE!</v>
      </c>
    </row>
    <row r="202" spans="2:53" x14ac:dyDescent="0.4">
      <c r="B202" s="21">
        <v>44723</v>
      </c>
      <c r="C202" s="22">
        <v>201</v>
      </c>
      <c r="D202" s="138" t="s">
        <v>337</v>
      </c>
      <c r="E202" s="114" t="s">
        <v>363</v>
      </c>
      <c r="G202" s="115" t="e">
        <f t="shared" si="37"/>
        <v>#VALUE!</v>
      </c>
      <c r="H202" s="127"/>
      <c r="I202" s="127"/>
      <c r="J202" s="127"/>
      <c r="K202" s="128"/>
      <c r="L202" s="129"/>
      <c r="M202" s="130"/>
      <c r="N202" s="130"/>
      <c r="O202" s="130"/>
      <c r="Z202" s="137"/>
      <c r="AA202" s="137"/>
      <c r="AB202" s="12"/>
      <c r="AC202" s="136" t="e">
        <f t="shared" si="30"/>
        <v>#VALUE!</v>
      </c>
      <c r="AD202" s="12" t="e">
        <f>VLOOKUP($AC202,デモテーブル[#All],2,FALSE)</f>
        <v>#VALUE!</v>
      </c>
      <c r="AE202" s="12" t="s">
        <v>17</v>
      </c>
      <c r="AF202" s="12">
        <f t="shared" si="31"/>
        <v>0</v>
      </c>
      <c r="AG202" s="12"/>
      <c r="AH202" s="132">
        <f t="shared" si="32"/>
        <v>0</v>
      </c>
      <c r="AI202" s="12"/>
      <c r="AJ202" s="132">
        <f t="shared" si="33"/>
        <v>0</v>
      </c>
      <c r="AK202" s="12"/>
      <c r="AL202" s="12"/>
      <c r="AM202" s="12"/>
      <c r="AN202" s="12"/>
      <c r="AO202" s="12"/>
      <c r="AP202" s="133">
        <f t="shared" si="34"/>
        <v>0</v>
      </c>
      <c r="AQ202" s="12"/>
      <c r="AR202" s="134">
        <f t="shared" si="35"/>
        <v>0</v>
      </c>
      <c r="AS202" s="135" t="e">
        <f t="shared" si="36"/>
        <v>#DIV/0!</v>
      </c>
      <c r="AT202" s="19"/>
      <c r="AU202" s="19"/>
      <c r="AV202" s="12" t="e">
        <f>VLOOKUP($AC202,デモテーブル[#All],3,FALSE)</f>
        <v>#VALUE!</v>
      </c>
      <c r="AW202" s="12" t="e">
        <f>VLOOKUP($AC202,デモテーブル[#All],4,FALSE)</f>
        <v>#VALUE!</v>
      </c>
      <c r="AX202" s="12" t="e">
        <f>VLOOKUP($AC202,デモテーブル[#All],5,FALSE)</f>
        <v>#VALUE!</v>
      </c>
      <c r="AY202" s="12" t="e">
        <f>VLOOKUP($AC202,デモテーブル[#All],6,FALSE)</f>
        <v>#VALUE!</v>
      </c>
      <c r="AZ202" s="12" t="e">
        <f>VLOOKUP($AC202,デモテーブル[#All],7,FALSE)</f>
        <v>#VALUE!</v>
      </c>
      <c r="BA202" s="222" t="e">
        <f>VLOOKUP($AC202,デモテーブル[#All],12,FALSE)</f>
        <v>#VALUE!</v>
      </c>
    </row>
    <row r="203" spans="2:53" x14ac:dyDescent="0.4">
      <c r="B203" s="21">
        <v>44723</v>
      </c>
      <c r="C203" s="22">
        <v>202</v>
      </c>
      <c r="D203" s="138" t="s">
        <v>337</v>
      </c>
      <c r="E203" s="114" t="s">
        <v>363</v>
      </c>
      <c r="G203" s="115" t="e">
        <f t="shared" si="37"/>
        <v>#VALUE!</v>
      </c>
      <c r="H203" s="127"/>
      <c r="I203" s="127"/>
      <c r="J203" s="127"/>
      <c r="K203" s="128"/>
      <c r="L203" s="129"/>
      <c r="M203" s="130"/>
      <c r="N203" s="130"/>
      <c r="O203" s="130"/>
      <c r="Z203" s="137"/>
      <c r="AA203" s="137"/>
      <c r="AB203" s="12"/>
      <c r="AC203" s="136" t="e">
        <f t="shared" si="30"/>
        <v>#VALUE!</v>
      </c>
      <c r="AD203" s="12" t="e">
        <f>VLOOKUP($AC203,デモテーブル[#All],2,FALSE)</f>
        <v>#VALUE!</v>
      </c>
      <c r="AE203" s="12" t="s">
        <v>17</v>
      </c>
      <c r="AF203" s="12">
        <f t="shared" si="31"/>
        <v>0</v>
      </c>
      <c r="AG203" s="12"/>
      <c r="AH203" s="132">
        <f t="shared" si="32"/>
        <v>0</v>
      </c>
      <c r="AI203" s="12"/>
      <c r="AJ203" s="132">
        <f t="shared" si="33"/>
        <v>0</v>
      </c>
      <c r="AK203" s="12"/>
      <c r="AL203" s="12"/>
      <c r="AM203" s="12"/>
      <c r="AN203" s="12"/>
      <c r="AO203" s="12"/>
      <c r="AP203" s="133">
        <f t="shared" si="34"/>
        <v>0</v>
      </c>
      <c r="AQ203" s="12"/>
      <c r="AR203" s="134">
        <f t="shared" si="35"/>
        <v>0</v>
      </c>
      <c r="AS203" s="135" t="e">
        <f t="shared" si="36"/>
        <v>#DIV/0!</v>
      </c>
      <c r="AT203" s="19"/>
      <c r="AU203" s="19"/>
      <c r="AV203" s="12" t="e">
        <f>VLOOKUP($AC203,デモテーブル[#All],3,FALSE)</f>
        <v>#VALUE!</v>
      </c>
      <c r="AW203" s="12" t="e">
        <f>VLOOKUP($AC203,デモテーブル[#All],4,FALSE)</f>
        <v>#VALUE!</v>
      </c>
      <c r="AX203" s="12" t="e">
        <f>VLOOKUP($AC203,デモテーブル[#All],5,FALSE)</f>
        <v>#VALUE!</v>
      </c>
      <c r="AY203" s="12" t="e">
        <f>VLOOKUP($AC203,デモテーブル[#All],6,FALSE)</f>
        <v>#VALUE!</v>
      </c>
      <c r="AZ203" s="12" t="e">
        <f>VLOOKUP($AC203,デモテーブル[#All],7,FALSE)</f>
        <v>#VALUE!</v>
      </c>
      <c r="BA203" s="222" t="e">
        <f>VLOOKUP($AC203,デモテーブル[#All],12,FALSE)</f>
        <v>#VALUE!</v>
      </c>
    </row>
    <row r="204" spans="2:53" x14ac:dyDescent="0.4">
      <c r="B204" s="21">
        <v>44723</v>
      </c>
      <c r="C204" s="22">
        <v>203</v>
      </c>
      <c r="D204" s="138" t="s">
        <v>337</v>
      </c>
      <c r="E204" s="114" t="s">
        <v>363</v>
      </c>
      <c r="G204" s="115" t="e">
        <f t="shared" si="37"/>
        <v>#VALUE!</v>
      </c>
      <c r="H204" s="127"/>
      <c r="I204" s="127"/>
      <c r="J204" s="127"/>
      <c r="K204" s="128"/>
      <c r="L204" s="129"/>
      <c r="M204" s="130"/>
      <c r="N204" s="130"/>
      <c r="O204" s="130"/>
      <c r="Z204" s="137"/>
      <c r="AA204" s="137"/>
      <c r="AB204" s="12"/>
      <c r="AC204" s="136" t="e">
        <f t="shared" si="30"/>
        <v>#VALUE!</v>
      </c>
      <c r="AD204" s="12" t="e">
        <f>VLOOKUP($AC204,デモテーブル[#All],2,FALSE)</f>
        <v>#VALUE!</v>
      </c>
      <c r="AE204" s="12" t="s">
        <v>17</v>
      </c>
      <c r="AF204" s="12">
        <f t="shared" si="31"/>
        <v>0</v>
      </c>
      <c r="AG204" s="12"/>
      <c r="AH204" s="132">
        <f t="shared" si="32"/>
        <v>0</v>
      </c>
      <c r="AI204" s="12"/>
      <c r="AJ204" s="132">
        <f t="shared" si="33"/>
        <v>0</v>
      </c>
      <c r="AK204" s="12"/>
      <c r="AL204" s="12"/>
      <c r="AM204" s="12"/>
      <c r="AN204" s="12"/>
      <c r="AO204" s="12"/>
      <c r="AP204" s="133">
        <f t="shared" si="34"/>
        <v>0</v>
      </c>
      <c r="AQ204" s="12"/>
      <c r="AR204" s="134">
        <f t="shared" si="35"/>
        <v>0</v>
      </c>
      <c r="AS204" s="135" t="e">
        <f t="shared" si="36"/>
        <v>#DIV/0!</v>
      </c>
      <c r="AT204" s="19"/>
      <c r="AU204" s="19"/>
      <c r="AV204" s="12" t="e">
        <f>VLOOKUP($AC204,デモテーブル[#All],3,FALSE)</f>
        <v>#VALUE!</v>
      </c>
      <c r="AW204" s="12" t="e">
        <f>VLOOKUP($AC204,デモテーブル[#All],4,FALSE)</f>
        <v>#VALUE!</v>
      </c>
      <c r="AX204" s="12" t="e">
        <f>VLOOKUP($AC204,デモテーブル[#All],5,FALSE)</f>
        <v>#VALUE!</v>
      </c>
      <c r="AY204" s="12" t="e">
        <f>VLOOKUP($AC204,デモテーブル[#All],6,FALSE)</f>
        <v>#VALUE!</v>
      </c>
      <c r="AZ204" s="12" t="e">
        <f>VLOOKUP($AC204,デモテーブル[#All],7,FALSE)</f>
        <v>#VALUE!</v>
      </c>
      <c r="BA204" s="222" t="e">
        <f>VLOOKUP($AC204,デモテーブル[#All],12,FALSE)</f>
        <v>#VALUE!</v>
      </c>
    </row>
    <row r="205" spans="2:53" x14ac:dyDescent="0.4">
      <c r="B205" s="21">
        <v>44723</v>
      </c>
      <c r="C205" s="22">
        <v>204</v>
      </c>
      <c r="D205" s="138" t="s">
        <v>337</v>
      </c>
      <c r="E205" s="114" t="s">
        <v>363</v>
      </c>
      <c r="G205" s="115" t="e">
        <f t="shared" si="37"/>
        <v>#VALUE!</v>
      </c>
      <c r="H205" s="127"/>
      <c r="I205" s="127"/>
      <c r="J205" s="127"/>
      <c r="K205" s="128"/>
      <c r="L205" s="129"/>
      <c r="M205" s="130"/>
      <c r="N205" s="130"/>
      <c r="O205" s="130"/>
      <c r="Z205" s="137"/>
      <c r="AA205" s="137"/>
      <c r="AB205" s="12"/>
      <c r="AC205" s="136" t="e">
        <f t="shared" si="30"/>
        <v>#VALUE!</v>
      </c>
      <c r="AD205" s="12" t="e">
        <f>VLOOKUP($AC205,デモテーブル[#All],2,FALSE)</f>
        <v>#VALUE!</v>
      </c>
      <c r="AE205" s="12" t="s">
        <v>17</v>
      </c>
      <c r="AF205" s="12">
        <f t="shared" si="31"/>
        <v>0</v>
      </c>
      <c r="AG205" s="12"/>
      <c r="AH205" s="132">
        <f t="shared" si="32"/>
        <v>0</v>
      </c>
      <c r="AI205" s="12"/>
      <c r="AJ205" s="132">
        <f t="shared" si="33"/>
        <v>0</v>
      </c>
      <c r="AK205" s="12"/>
      <c r="AL205" s="12"/>
      <c r="AM205" s="12"/>
      <c r="AN205" s="12"/>
      <c r="AO205" s="12"/>
      <c r="AP205" s="133">
        <f t="shared" si="34"/>
        <v>0</v>
      </c>
      <c r="AQ205" s="12"/>
      <c r="AR205" s="134">
        <f t="shared" si="35"/>
        <v>0</v>
      </c>
      <c r="AS205" s="135" t="e">
        <f t="shared" si="36"/>
        <v>#DIV/0!</v>
      </c>
      <c r="AT205" s="19"/>
      <c r="AU205" s="19"/>
      <c r="AV205" s="12" t="e">
        <f>VLOOKUP($AC205,デモテーブル[#All],3,FALSE)</f>
        <v>#VALUE!</v>
      </c>
      <c r="AW205" s="12" t="e">
        <f>VLOOKUP($AC205,デモテーブル[#All],4,FALSE)</f>
        <v>#VALUE!</v>
      </c>
      <c r="AX205" s="12" t="e">
        <f>VLOOKUP($AC205,デモテーブル[#All],5,FALSE)</f>
        <v>#VALUE!</v>
      </c>
      <c r="AY205" s="12" t="e">
        <f>VLOOKUP($AC205,デモテーブル[#All],6,FALSE)</f>
        <v>#VALUE!</v>
      </c>
      <c r="AZ205" s="12" t="e">
        <f>VLOOKUP($AC205,デモテーブル[#All],7,FALSE)</f>
        <v>#VALUE!</v>
      </c>
      <c r="BA205" s="222" t="e">
        <f>VLOOKUP($AC205,デモテーブル[#All],12,FALSE)</f>
        <v>#VALUE!</v>
      </c>
    </row>
    <row r="206" spans="2:53" x14ac:dyDescent="0.4">
      <c r="B206" s="21">
        <v>44723</v>
      </c>
      <c r="C206" s="22">
        <v>205</v>
      </c>
      <c r="D206" s="138" t="s">
        <v>337</v>
      </c>
      <c r="E206" s="114" t="s">
        <v>363</v>
      </c>
      <c r="G206" s="115" t="e">
        <f t="shared" si="37"/>
        <v>#VALUE!</v>
      </c>
      <c r="H206" s="127"/>
      <c r="I206" s="127"/>
      <c r="J206" s="127"/>
      <c r="K206" s="128"/>
      <c r="L206" s="129"/>
      <c r="M206" s="130"/>
      <c r="N206" s="130"/>
      <c r="O206" s="130"/>
      <c r="Z206" s="137"/>
      <c r="AA206" s="137"/>
      <c r="AB206" s="12"/>
      <c r="AC206" s="136" t="e">
        <f t="shared" si="30"/>
        <v>#VALUE!</v>
      </c>
      <c r="AD206" s="12" t="e">
        <f>VLOOKUP($AC206,デモテーブル[#All],2,FALSE)</f>
        <v>#VALUE!</v>
      </c>
      <c r="AE206" s="12" t="s">
        <v>17</v>
      </c>
      <c r="AF206" s="12">
        <f t="shared" si="31"/>
        <v>0</v>
      </c>
      <c r="AG206" s="12"/>
      <c r="AH206" s="132">
        <f t="shared" si="32"/>
        <v>0</v>
      </c>
      <c r="AI206" s="12"/>
      <c r="AJ206" s="132">
        <f t="shared" si="33"/>
        <v>0</v>
      </c>
      <c r="AK206" s="12"/>
      <c r="AL206" s="12"/>
      <c r="AM206" s="12"/>
      <c r="AN206" s="12"/>
      <c r="AO206" s="12"/>
      <c r="AP206" s="133">
        <f t="shared" si="34"/>
        <v>0</v>
      </c>
      <c r="AQ206" s="12"/>
      <c r="AR206" s="134">
        <f t="shared" si="35"/>
        <v>0</v>
      </c>
      <c r="AS206" s="135" t="e">
        <f t="shared" si="36"/>
        <v>#DIV/0!</v>
      </c>
      <c r="AT206" s="19"/>
      <c r="AU206" s="19"/>
      <c r="AV206" s="12" t="e">
        <f>VLOOKUP($AC206,デモテーブル[#All],3,FALSE)</f>
        <v>#VALUE!</v>
      </c>
      <c r="AW206" s="12" t="e">
        <f>VLOOKUP($AC206,デモテーブル[#All],4,FALSE)</f>
        <v>#VALUE!</v>
      </c>
      <c r="AX206" s="12" t="e">
        <f>VLOOKUP($AC206,デモテーブル[#All],5,FALSE)</f>
        <v>#VALUE!</v>
      </c>
      <c r="AY206" s="12" t="e">
        <f>VLOOKUP($AC206,デモテーブル[#All],6,FALSE)</f>
        <v>#VALUE!</v>
      </c>
      <c r="AZ206" s="12" t="e">
        <f>VLOOKUP($AC206,デモテーブル[#All],7,FALSE)</f>
        <v>#VALUE!</v>
      </c>
      <c r="BA206" s="222" t="e">
        <f>VLOOKUP($AC206,デモテーブル[#All],12,FALSE)</f>
        <v>#VALUE!</v>
      </c>
    </row>
    <row r="207" spans="2:53" x14ac:dyDescent="0.4">
      <c r="B207" s="21">
        <v>44723</v>
      </c>
      <c r="C207" s="22">
        <v>206</v>
      </c>
      <c r="D207" s="138" t="s">
        <v>337</v>
      </c>
      <c r="E207" s="114" t="s">
        <v>363</v>
      </c>
      <c r="G207" s="115" t="e">
        <f t="shared" si="37"/>
        <v>#VALUE!</v>
      </c>
      <c r="H207" s="110" t="s">
        <v>373</v>
      </c>
      <c r="I207" s="49"/>
      <c r="J207" s="49"/>
      <c r="K207" s="48"/>
      <c r="L207" s="110" t="s">
        <v>374</v>
      </c>
      <c r="M207" s="120"/>
      <c r="N207" s="120"/>
      <c r="O207" s="120"/>
      <c r="Z207" s="137"/>
      <c r="AA207" s="137"/>
      <c r="AB207" s="43"/>
      <c r="AC207" s="116" t="e">
        <f t="shared" si="30"/>
        <v>#VALUE!</v>
      </c>
      <c r="AD207" s="43" t="e">
        <f>VLOOKUP($AC207,デモテーブル[#All],2,FALSE)</f>
        <v>#VALUE!</v>
      </c>
      <c r="AE207" s="43" t="s">
        <v>17</v>
      </c>
      <c r="AF207" s="43" t="str">
        <f t="shared" si="31"/>
        <v>●↓評価額(円）</v>
      </c>
      <c r="AG207" s="43"/>
      <c r="AH207" s="49">
        <f t="shared" si="32"/>
        <v>0</v>
      </c>
      <c r="AI207" s="43"/>
      <c r="AJ207" s="49">
        <f t="shared" si="33"/>
        <v>0</v>
      </c>
      <c r="AK207" s="43"/>
      <c r="AL207" s="43"/>
      <c r="AM207" s="43"/>
      <c r="AN207" s="43"/>
      <c r="AO207" s="43"/>
      <c r="AP207" s="117">
        <f t="shared" si="34"/>
        <v>0</v>
      </c>
      <c r="AQ207" s="43"/>
      <c r="AR207" s="118">
        <f t="shared" si="35"/>
        <v>0</v>
      </c>
      <c r="AS207" s="119" t="e">
        <f t="shared" si="36"/>
        <v>#DIV/0!</v>
      </c>
      <c r="AT207" s="19"/>
      <c r="AU207" s="19"/>
      <c r="AV207" s="43" t="e">
        <f>VLOOKUP($AC207,デモテーブル[#All],3,FALSE)</f>
        <v>#VALUE!</v>
      </c>
      <c r="AW207" s="43" t="e">
        <f>VLOOKUP($AC207,デモテーブル[#All],4,FALSE)</f>
        <v>#VALUE!</v>
      </c>
      <c r="AX207" s="43" t="e">
        <f>VLOOKUP($AC207,デモテーブル[#All],5,FALSE)</f>
        <v>#VALUE!</v>
      </c>
      <c r="AY207" s="43" t="e">
        <f>VLOOKUP($AC207,デモテーブル[#All],6,FALSE)</f>
        <v>#VALUE!</v>
      </c>
      <c r="AZ207" s="43" t="e">
        <f>VLOOKUP($AC207,デモテーブル[#All],7,FALSE)</f>
        <v>#VALUE!</v>
      </c>
      <c r="BA207" s="219" t="e">
        <f>VLOOKUP($AC207,デモテーブル[#All],12,FALSE)</f>
        <v>#VALUE!</v>
      </c>
    </row>
    <row r="208" spans="2:53" x14ac:dyDescent="0.4">
      <c r="B208" s="21">
        <v>44723</v>
      </c>
      <c r="C208" s="22">
        <v>207</v>
      </c>
      <c r="D208" s="138" t="s">
        <v>337</v>
      </c>
      <c r="E208" s="114" t="s">
        <v>363</v>
      </c>
      <c r="F208" s="46" t="s">
        <v>334</v>
      </c>
      <c r="G208" s="115" t="e">
        <f t="shared" si="37"/>
        <v>#VALUE!</v>
      </c>
      <c r="H208" s="121"/>
      <c r="I208" s="122"/>
      <c r="J208" s="123"/>
      <c r="K208" s="124"/>
      <c r="L208" s="122"/>
      <c r="M208" s="122"/>
      <c r="N208" s="123"/>
      <c r="O208" s="122"/>
      <c r="P208" s="125" t="s">
        <v>388</v>
      </c>
      <c r="Q208" s="122"/>
      <c r="R208" s="122"/>
      <c r="S208" s="122"/>
      <c r="T208" s="122"/>
      <c r="U208" s="122"/>
      <c r="V208" s="122"/>
      <c r="W208" s="122"/>
      <c r="X208" s="122"/>
      <c r="Y208" s="122"/>
      <c r="Z208" s="137"/>
      <c r="AA208" s="137"/>
      <c r="AB208" s="122"/>
      <c r="AC208" s="122" t="e">
        <f t="shared" si="30"/>
        <v>#VALUE!</v>
      </c>
      <c r="AD208" s="122" t="e">
        <f>VLOOKUP($AC208,デモテーブル[#All],2,FALSE)</f>
        <v>#VALUE!</v>
      </c>
      <c r="AE208" s="125" t="s">
        <v>388</v>
      </c>
      <c r="AF208" s="122">
        <f t="shared" si="31"/>
        <v>0</v>
      </c>
      <c r="AG208" s="122"/>
      <c r="AH208" s="122">
        <f t="shared" si="32"/>
        <v>0</v>
      </c>
      <c r="AI208" s="122"/>
      <c r="AJ208" s="122">
        <f t="shared" si="33"/>
        <v>0</v>
      </c>
      <c r="AK208" s="122"/>
      <c r="AL208" s="122"/>
      <c r="AM208" s="122"/>
      <c r="AN208" s="122"/>
      <c r="AO208" s="122"/>
      <c r="AP208" s="122">
        <f t="shared" si="34"/>
        <v>0</v>
      </c>
      <c r="AQ208" s="122"/>
      <c r="AR208" s="122">
        <f t="shared" si="35"/>
        <v>0</v>
      </c>
      <c r="AS208" s="122" t="e">
        <f t="shared" si="36"/>
        <v>#DIV/0!</v>
      </c>
      <c r="AT208" s="19"/>
      <c r="AU208" s="19"/>
      <c r="AV208" s="122" t="e">
        <f>VLOOKUP($AC208,デモテーブル[#All],3,FALSE)</f>
        <v>#VALUE!</v>
      </c>
      <c r="AW208" s="122" t="e">
        <f>VLOOKUP($AC208,デモテーブル[#All],4,FALSE)</f>
        <v>#VALUE!</v>
      </c>
      <c r="AX208" s="122" t="e">
        <f>VLOOKUP($AC208,デモテーブル[#All],5,FALSE)</f>
        <v>#VALUE!</v>
      </c>
      <c r="AY208" s="122" t="e">
        <f>VLOOKUP($AC208,デモテーブル[#All],6,FALSE)</f>
        <v>#VALUE!</v>
      </c>
      <c r="AZ208" s="122" t="e">
        <f>VLOOKUP($AC208,デモテーブル[#All],7,FALSE)</f>
        <v>#VALUE!</v>
      </c>
      <c r="BA208" s="220" t="e">
        <f>VLOOKUP($AC208,デモテーブル[#All],12,FALSE)</f>
        <v>#VALUE!</v>
      </c>
    </row>
    <row r="209" spans="2:53" x14ac:dyDescent="0.4">
      <c r="B209" s="21">
        <v>44723</v>
      </c>
      <c r="C209" s="22">
        <v>208</v>
      </c>
      <c r="D209" s="138" t="s">
        <v>337</v>
      </c>
      <c r="E209" s="114" t="s">
        <v>363</v>
      </c>
      <c r="F209" s="46" t="s">
        <v>389</v>
      </c>
      <c r="G209" s="115" t="e">
        <f t="shared" si="37"/>
        <v>#VALUE!</v>
      </c>
      <c r="H209" s="121"/>
      <c r="I209" s="121"/>
      <c r="J209" s="121"/>
      <c r="K209" s="124"/>
      <c r="L209" s="121"/>
      <c r="M209" s="121"/>
      <c r="N209" s="121"/>
      <c r="O209" s="121"/>
      <c r="P209" s="125" t="s">
        <v>388</v>
      </c>
      <c r="Q209" s="121"/>
      <c r="R209" s="121"/>
      <c r="S209" s="121"/>
      <c r="T209" s="121"/>
      <c r="U209" s="121"/>
      <c r="V209" s="121"/>
      <c r="W209" s="121"/>
      <c r="X209" s="121"/>
      <c r="Y209" s="121"/>
      <c r="Z209" s="137"/>
      <c r="AA209" s="137"/>
      <c r="AB209" s="122"/>
      <c r="AC209" s="122" t="e">
        <f t="shared" si="30"/>
        <v>#VALUE!</v>
      </c>
      <c r="AD209" s="122" t="e">
        <f>VLOOKUP($AC209,デモテーブル[#All],2,FALSE)</f>
        <v>#VALUE!</v>
      </c>
      <c r="AE209" s="125" t="s">
        <v>388</v>
      </c>
      <c r="AF209" s="122">
        <f t="shared" si="31"/>
        <v>0</v>
      </c>
      <c r="AG209" s="122"/>
      <c r="AH209" s="122">
        <f t="shared" si="32"/>
        <v>0</v>
      </c>
      <c r="AI209" s="122"/>
      <c r="AJ209" s="122">
        <f t="shared" si="33"/>
        <v>0</v>
      </c>
      <c r="AK209" s="122"/>
      <c r="AL209" s="122"/>
      <c r="AM209" s="122"/>
      <c r="AN209" s="122"/>
      <c r="AO209" s="122"/>
      <c r="AP209" s="122">
        <f t="shared" si="34"/>
        <v>0</v>
      </c>
      <c r="AQ209" s="122"/>
      <c r="AR209" s="122">
        <f t="shared" si="35"/>
        <v>0</v>
      </c>
      <c r="AS209" s="122" t="e">
        <f t="shared" si="36"/>
        <v>#DIV/0!</v>
      </c>
      <c r="AT209" s="19"/>
      <c r="AU209" s="19"/>
      <c r="AV209" s="121" t="e">
        <f>VLOOKUP($AC209,デモテーブル[#All],3,FALSE)</f>
        <v>#VALUE!</v>
      </c>
      <c r="AW209" s="121" t="e">
        <f>VLOOKUP($AC209,デモテーブル[#All],4,FALSE)</f>
        <v>#VALUE!</v>
      </c>
      <c r="AX209" s="121" t="e">
        <f>VLOOKUP($AC209,デモテーブル[#All],5,FALSE)</f>
        <v>#VALUE!</v>
      </c>
      <c r="AY209" s="121" t="e">
        <f>VLOOKUP($AC209,デモテーブル[#All],6,FALSE)</f>
        <v>#VALUE!</v>
      </c>
      <c r="AZ209" s="121" t="e">
        <f>VLOOKUP($AC209,デモテーブル[#All],7,FALSE)</f>
        <v>#VALUE!</v>
      </c>
      <c r="BA209" s="221" t="e">
        <f>VLOOKUP($AC209,デモテーブル[#All],12,FALSE)</f>
        <v>#VALUE!</v>
      </c>
    </row>
    <row r="210" spans="2:53" x14ac:dyDescent="0.4">
      <c r="B210" s="21">
        <v>44723</v>
      </c>
      <c r="C210" s="22">
        <v>209</v>
      </c>
      <c r="D210" s="138" t="s">
        <v>337</v>
      </c>
      <c r="E210" s="114" t="s">
        <v>363</v>
      </c>
      <c r="F210" s="46" t="s">
        <v>540</v>
      </c>
      <c r="G210" s="115" t="e">
        <f t="shared" si="37"/>
        <v>#VALUE!</v>
      </c>
      <c r="H210" s="121"/>
      <c r="I210" s="122"/>
      <c r="J210" s="122"/>
      <c r="K210" s="124"/>
      <c r="L210" s="121"/>
      <c r="M210" s="122"/>
      <c r="N210" s="122"/>
      <c r="O210" s="122"/>
      <c r="P210" s="125" t="s">
        <v>388</v>
      </c>
      <c r="Q210" s="122"/>
      <c r="R210" s="122"/>
      <c r="S210" s="122"/>
      <c r="T210" s="122"/>
      <c r="U210" s="122"/>
      <c r="V210" s="122"/>
      <c r="W210" s="122"/>
      <c r="X210" s="122"/>
      <c r="Y210" s="122"/>
      <c r="Z210" s="137"/>
      <c r="AA210" s="137"/>
      <c r="AB210" s="122"/>
      <c r="AC210" s="122" t="e">
        <f t="shared" si="30"/>
        <v>#VALUE!</v>
      </c>
      <c r="AD210" s="122" t="e">
        <f>VLOOKUP($AC210,デモテーブル[#All],2,FALSE)</f>
        <v>#VALUE!</v>
      </c>
      <c r="AE210" s="125" t="s">
        <v>388</v>
      </c>
      <c r="AF210" s="122">
        <f t="shared" si="31"/>
        <v>0</v>
      </c>
      <c r="AG210" s="122"/>
      <c r="AH210" s="122">
        <f t="shared" si="32"/>
        <v>0</v>
      </c>
      <c r="AI210" s="122"/>
      <c r="AJ210" s="122">
        <f t="shared" si="33"/>
        <v>0</v>
      </c>
      <c r="AK210" s="122"/>
      <c r="AL210" s="122"/>
      <c r="AM210" s="122"/>
      <c r="AN210" s="122"/>
      <c r="AO210" s="122"/>
      <c r="AP210" s="122">
        <f t="shared" si="34"/>
        <v>0</v>
      </c>
      <c r="AQ210" s="122"/>
      <c r="AR210" s="122">
        <f t="shared" si="35"/>
        <v>0</v>
      </c>
      <c r="AS210" s="122" t="e">
        <f t="shared" si="36"/>
        <v>#DIV/0!</v>
      </c>
      <c r="AT210" s="19"/>
      <c r="AU210" s="19"/>
      <c r="AV210" s="122" t="e">
        <f>VLOOKUP($AC210,デモテーブル[#All],3,FALSE)</f>
        <v>#VALUE!</v>
      </c>
      <c r="AW210" s="122" t="e">
        <f>VLOOKUP($AC210,デモテーブル[#All],4,FALSE)</f>
        <v>#VALUE!</v>
      </c>
      <c r="AX210" s="122" t="e">
        <f>VLOOKUP($AC210,デモテーブル[#All],5,FALSE)</f>
        <v>#VALUE!</v>
      </c>
      <c r="AY210" s="122" t="e">
        <f>VLOOKUP($AC210,デモテーブル[#All],6,FALSE)</f>
        <v>#VALUE!</v>
      </c>
      <c r="AZ210" s="122" t="e">
        <f>VLOOKUP($AC210,デモテーブル[#All],7,FALSE)</f>
        <v>#VALUE!</v>
      </c>
      <c r="BA210" s="220" t="e">
        <f>VLOOKUP($AC210,デモテーブル[#All],12,FALSE)</f>
        <v>#VALUE!</v>
      </c>
    </row>
    <row r="211" spans="2:53" x14ac:dyDescent="0.4">
      <c r="B211" s="21">
        <v>44723</v>
      </c>
      <c r="C211" s="22">
        <v>210</v>
      </c>
      <c r="D211" s="138" t="s">
        <v>337</v>
      </c>
      <c r="E211" s="114" t="s">
        <v>363</v>
      </c>
      <c r="F211" s="46" t="s">
        <v>402</v>
      </c>
      <c r="G211" s="115" t="e">
        <f t="shared" si="37"/>
        <v>#VALUE!</v>
      </c>
      <c r="H211" s="122"/>
      <c r="I211" s="122"/>
      <c r="J211" s="122"/>
      <c r="K211" s="124"/>
      <c r="L211" s="122"/>
      <c r="M211" s="122"/>
      <c r="N211" s="122"/>
      <c r="O211" s="122"/>
      <c r="P211" s="125" t="s">
        <v>388</v>
      </c>
      <c r="Q211" s="122"/>
      <c r="R211" s="122"/>
      <c r="S211" s="122"/>
      <c r="T211" s="122"/>
      <c r="U211" s="122"/>
      <c r="V211" s="122"/>
      <c r="W211" s="122"/>
      <c r="X211" s="122"/>
      <c r="Y211" s="122"/>
      <c r="Z211" s="137"/>
      <c r="AA211" s="137"/>
      <c r="AB211" s="122"/>
      <c r="AC211" s="122" t="e">
        <f t="shared" si="30"/>
        <v>#VALUE!</v>
      </c>
      <c r="AD211" s="122" t="e">
        <f>VLOOKUP($AC211,デモテーブル[#All],2,FALSE)</f>
        <v>#VALUE!</v>
      </c>
      <c r="AE211" s="125" t="s">
        <v>388</v>
      </c>
      <c r="AF211" s="122">
        <f t="shared" si="31"/>
        <v>0</v>
      </c>
      <c r="AG211" s="122"/>
      <c r="AH211" s="122">
        <f t="shared" si="32"/>
        <v>0</v>
      </c>
      <c r="AI211" s="122"/>
      <c r="AJ211" s="122">
        <f t="shared" si="33"/>
        <v>0</v>
      </c>
      <c r="AK211" s="122"/>
      <c r="AL211" s="122"/>
      <c r="AM211" s="122"/>
      <c r="AN211" s="122"/>
      <c r="AO211" s="122"/>
      <c r="AP211" s="122">
        <f t="shared" si="34"/>
        <v>0</v>
      </c>
      <c r="AQ211" s="122"/>
      <c r="AR211" s="122">
        <f t="shared" si="35"/>
        <v>0</v>
      </c>
      <c r="AS211" s="122" t="e">
        <f t="shared" si="36"/>
        <v>#DIV/0!</v>
      </c>
      <c r="AT211" s="19"/>
      <c r="AU211" s="19"/>
      <c r="AV211" s="122" t="e">
        <f>VLOOKUP($AC211,デモテーブル[#All],3,FALSE)</f>
        <v>#VALUE!</v>
      </c>
      <c r="AW211" s="122" t="e">
        <f>VLOOKUP($AC211,デモテーブル[#All],4,FALSE)</f>
        <v>#VALUE!</v>
      </c>
      <c r="AX211" s="122" t="e">
        <f>VLOOKUP($AC211,デモテーブル[#All],5,FALSE)</f>
        <v>#VALUE!</v>
      </c>
      <c r="AY211" s="122" t="e">
        <f>VLOOKUP($AC211,デモテーブル[#All],6,FALSE)</f>
        <v>#VALUE!</v>
      </c>
      <c r="AZ211" s="122" t="e">
        <f>VLOOKUP($AC211,デモテーブル[#All],7,FALSE)</f>
        <v>#VALUE!</v>
      </c>
      <c r="BA211" s="220" t="e">
        <f>VLOOKUP($AC211,デモテーブル[#All],12,FALSE)</f>
        <v>#VALUE!</v>
      </c>
    </row>
    <row r="212" spans="2:53" x14ac:dyDescent="0.4">
      <c r="B212" s="21">
        <v>44723</v>
      </c>
      <c r="C212" s="22">
        <v>211</v>
      </c>
      <c r="D212" s="138" t="s">
        <v>337</v>
      </c>
      <c r="E212" s="114" t="s">
        <v>363</v>
      </c>
      <c r="G212" s="115" t="e">
        <f t="shared" si="37"/>
        <v>#VALUE!</v>
      </c>
      <c r="H212" s="121"/>
      <c r="I212" s="122"/>
      <c r="J212" s="122"/>
      <c r="K212" s="124"/>
      <c r="L212" s="122"/>
      <c r="M212" s="122"/>
      <c r="N212" s="122"/>
      <c r="O212" s="122"/>
      <c r="P212" s="125" t="s">
        <v>388</v>
      </c>
      <c r="Q212" s="122"/>
      <c r="R212" s="122"/>
      <c r="S212" s="122"/>
      <c r="T212" s="122"/>
      <c r="U212" s="122"/>
      <c r="V212" s="122"/>
      <c r="W212" s="122"/>
      <c r="X212" s="122"/>
      <c r="Y212" s="122"/>
      <c r="Z212" s="137"/>
      <c r="AA212" s="137"/>
      <c r="AB212" s="122"/>
      <c r="AC212" s="122" t="e">
        <f t="shared" si="30"/>
        <v>#VALUE!</v>
      </c>
      <c r="AD212" s="122" t="e">
        <f>VLOOKUP($AC212,デモテーブル[#All],2,FALSE)</f>
        <v>#VALUE!</v>
      </c>
      <c r="AE212" s="125" t="s">
        <v>388</v>
      </c>
      <c r="AF212" s="122">
        <f t="shared" si="31"/>
        <v>0</v>
      </c>
      <c r="AG212" s="122"/>
      <c r="AH212" s="122">
        <f t="shared" si="32"/>
        <v>0</v>
      </c>
      <c r="AI212" s="122"/>
      <c r="AJ212" s="122">
        <f t="shared" si="33"/>
        <v>0</v>
      </c>
      <c r="AK212" s="122"/>
      <c r="AL212" s="122"/>
      <c r="AM212" s="122"/>
      <c r="AN212" s="122"/>
      <c r="AO212" s="122"/>
      <c r="AP212" s="122">
        <f t="shared" si="34"/>
        <v>0</v>
      </c>
      <c r="AQ212" s="122"/>
      <c r="AR212" s="122">
        <f t="shared" si="35"/>
        <v>0</v>
      </c>
      <c r="AS212" s="122" t="e">
        <f t="shared" si="36"/>
        <v>#DIV/0!</v>
      </c>
      <c r="AT212" s="19"/>
      <c r="AU212" s="19"/>
      <c r="AV212" s="122" t="e">
        <f>VLOOKUP($AC212,デモテーブル[#All],3,FALSE)</f>
        <v>#VALUE!</v>
      </c>
      <c r="AW212" s="122" t="e">
        <f>VLOOKUP($AC212,デモテーブル[#All],4,FALSE)</f>
        <v>#VALUE!</v>
      </c>
      <c r="AX212" s="122" t="e">
        <f>VLOOKUP($AC212,デモテーブル[#All],5,FALSE)</f>
        <v>#VALUE!</v>
      </c>
      <c r="AY212" s="122" t="e">
        <f>VLOOKUP($AC212,デモテーブル[#All],6,FALSE)</f>
        <v>#VALUE!</v>
      </c>
      <c r="AZ212" s="122" t="e">
        <f>VLOOKUP($AC212,デモテーブル[#All],7,FALSE)</f>
        <v>#VALUE!</v>
      </c>
      <c r="BA212" s="220" t="e">
        <f>VLOOKUP($AC212,デモテーブル[#All],12,FALSE)</f>
        <v>#VALUE!</v>
      </c>
    </row>
    <row r="213" spans="2:53" ht="19.5" thickBot="1" x14ac:dyDescent="0.45">
      <c r="B213" s="21">
        <v>44723</v>
      </c>
      <c r="C213" s="22">
        <v>212</v>
      </c>
      <c r="D213" s="138" t="s">
        <v>337</v>
      </c>
      <c r="E213" s="114" t="s">
        <v>363</v>
      </c>
      <c r="F213" s="46"/>
      <c r="G213" s="115" t="e">
        <f t="shared" si="37"/>
        <v>#VALUE!</v>
      </c>
      <c r="H213" s="122"/>
      <c r="I213" s="122"/>
      <c r="J213" s="122"/>
      <c r="K213" s="124"/>
      <c r="L213" s="122"/>
      <c r="M213" s="122"/>
      <c r="N213" s="122"/>
      <c r="O213" s="122"/>
      <c r="P213" s="125" t="s">
        <v>388</v>
      </c>
      <c r="Q213" s="122"/>
      <c r="R213" s="122"/>
      <c r="S213" s="122"/>
      <c r="T213" s="122"/>
      <c r="U213" s="122"/>
      <c r="V213" s="122"/>
      <c r="W213" s="122"/>
      <c r="X213" s="122"/>
      <c r="Y213" s="122"/>
      <c r="Z213" s="137"/>
      <c r="AA213" s="137"/>
      <c r="AB213" s="122"/>
      <c r="AC213" s="122" t="e">
        <f t="shared" si="30"/>
        <v>#VALUE!</v>
      </c>
      <c r="AD213" s="122" t="e">
        <f>VLOOKUP($AC213,デモテーブル[#All],2,FALSE)</f>
        <v>#VALUE!</v>
      </c>
      <c r="AE213" s="125" t="s">
        <v>388</v>
      </c>
      <c r="AF213" s="122">
        <f t="shared" si="31"/>
        <v>0</v>
      </c>
      <c r="AG213" s="122"/>
      <c r="AH213" s="122">
        <f t="shared" si="32"/>
        <v>0</v>
      </c>
      <c r="AI213" s="122"/>
      <c r="AJ213" s="122">
        <f t="shared" si="33"/>
        <v>0</v>
      </c>
      <c r="AK213" s="122"/>
      <c r="AL213" s="122"/>
      <c r="AM213" s="122"/>
      <c r="AN213" s="122"/>
      <c r="AO213" s="122"/>
      <c r="AP213" s="122">
        <f t="shared" si="34"/>
        <v>0</v>
      </c>
      <c r="AQ213" s="122"/>
      <c r="AR213" s="122">
        <f t="shared" si="35"/>
        <v>0</v>
      </c>
      <c r="AS213" s="122" t="e">
        <f t="shared" si="36"/>
        <v>#DIV/0!</v>
      </c>
      <c r="AT213" s="19"/>
      <c r="AU213" s="19"/>
      <c r="AV213" s="122" t="e">
        <f>VLOOKUP($AC213,デモテーブル[#All],3,FALSE)</f>
        <v>#VALUE!</v>
      </c>
      <c r="AW213" s="122" t="e">
        <f>VLOOKUP($AC213,デモテーブル[#All],4,FALSE)</f>
        <v>#VALUE!</v>
      </c>
      <c r="AX213" s="122" t="e">
        <f>VLOOKUP($AC213,デモテーブル[#All],5,FALSE)</f>
        <v>#VALUE!</v>
      </c>
      <c r="AY213" s="122" t="e">
        <f>VLOOKUP($AC213,デモテーブル[#All],6,FALSE)</f>
        <v>#VALUE!</v>
      </c>
      <c r="AZ213" s="122" t="e">
        <f>VLOOKUP($AC213,デモテーブル[#All],7,FALSE)</f>
        <v>#VALUE!</v>
      </c>
      <c r="BA213" s="220" t="e">
        <f>VLOOKUP($AC213,デモテーブル[#All],12,FALSE)</f>
        <v>#VALUE!</v>
      </c>
    </row>
    <row r="214" spans="2:53" ht="19.5" thickBot="1" x14ac:dyDescent="0.45">
      <c r="B214" s="21">
        <v>44723</v>
      </c>
      <c r="C214" s="22">
        <v>213</v>
      </c>
      <c r="D214" s="145" t="s">
        <v>411</v>
      </c>
      <c r="E214" s="24" t="s">
        <v>331</v>
      </c>
      <c r="F214" s="24" t="s">
        <v>332</v>
      </c>
      <c r="G214" s="25" t="s">
        <v>52</v>
      </c>
      <c r="H214" s="24" t="s">
        <v>308</v>
      </c>
      <c r="I214" s="26" t="s">
        <v>309</v>
      </c>
      <c r="J214" s="27" t="s">
        <v>310</v>
      </c>
      <c r="K214" s="27" t="s">
        <v>311</v>
      </c>
      <c r="L214" s="27" t="s">
        <v>312</v>
      </c>
      <c r="M214" s="27" t="s">
        <v>313</v>
      </c>
      <c r="N214" s="27" t="s">
        <v>314</v>
      </c>
      <c r="O214" s="27" t="s">
        <v>315</v>
      </c>
      <c r="P214" s="27" t="s">
        <v>316</v>
      </c>
      <c r="Q214" s="27" t="s">
        <v>317</v>
      </c>
      <c r="R214" s="27" t="s">
        <v>318</v>
      </c>
      <c r="S214" s="27" t="s">
        <v>319</v>
      </c>
      <c r="T214" s="27" t="s">
        <v>320</v>
      </c>
      <c r="U214" s="27" t="s">
        <v>321</v>
      </c>
      <c r="V214" s="27" t="s">
        <v>322</v>
      </c>
      <c r="W214" s="27" t="s">
        <v>323</v>
      </c>
      <c r="X214" s="27" t="s">
        <v>324</v>
      </c>
      <c r="Y214" s="27" t="s">
        <v>325</v>
      </c>
      <c r="Z214" s="137"/>
      <c r="AA214" s="137"/>
      <c r="AB214" s="27" t="s">
        <v>333</v>
      </c>
      <c r="AC214" s="28"/>
      <c r="AD214" s="27"/>
      <c r="AE214" s="27"/>
      <c r="AF214" s="27"/>
      <c r="AG214" s="27"/>
      <c r="AH214" s="29"/>
      <c r="AI214" s="27"/>
      <c r="AJ214" s="29"/>
      <c r="AK214" s="27"/>
      <c r="AL214" s="27"/>
      <c r="AM214" s="27"/>
      <c r="AN214" s="27"/>
      <c r="AO214" s="27"/>
      <c r="AP214" s="30"/>
      <c r="AQ214" s="27"/>
      <c r="AR214" s="31"/>
      <c r="AS214" s="32"/>
      <c r="AT214" s="33"/>
      <c r="AU214" s="33"/>
      <c r="AV214" s="27"/>
      <c r="AW214" s="27"/>
      <c r="AX214" s="27"/>
      <c r="AY214" s="27"/>
      <c r="AZ214" s="27"/>
      <c r="BA214" s="223"/>
    </row>
    <row r="215" spans="2:53" ht="15.6" customHeight="1" thickBot="1" x14ac:dyDescent="0.45">
      <c r="B215" s="21">
        <v>44723</v>
      </c>
      <c r="C215" s="22">
        <v>214</v>
      </c>
      <c r="D215" s="145" t="s">
        <v>411</v>
      </c>
      <c r="E215" s="34" t="s">
        <v>331</v>
      </c>
      <c r="F215" s="35" t="s">
        <v>334</v>
      </c>
      <c r="G215" s="8" t="s">
        <v>52</v>
      </c>
      <c r="H215" s="36" t="s">
        <v>4</v>
      </c>
      <c r="I215" s="37">
        <v>100000</v>
      </c>
      <c r="J215" s="8" t="s">
        <v>343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137"/>
      <c r="AA215" s="137"/>
      <c r="AB215" s="8"/>
      <c r="AC215" s="38" t="s">
        <v>335</v>
      </c>
      <c r="AD215" s="8" t="str">
        <f>VLOOKUP($AC215,デモテーブル[#All],2,FALSE)</f>
        <v>楽天銀行・普通口座</v>
      </c>
      <c r="AE215" s="8" t="s">
        <v>336</v>
      </c>
      <c r="AF215" s="8"/>
      <c r="AG215" s="8"/>
      <c r="AH215" s="39"/>
      <c r="AI215" s="8"/>
      <c r="AJ215" s="39"/>
      <c r="AK215" s="8"/>
      <c r="AL215" s="8"/>
      <c r="AM215" s="8"/>
      <c r="AN215" s="8"/>
      <c r="AO215" s="8"/>
      <c r="AP215" s="40">
        <f>I215</f>
        <v>100000</v>
      </c>
      <c r="AQ215" s="8"/>
      <c r="AR215" s="41"/>
      <c r="AS215" s="42">
        <f t="shared" ref="AS215:AS221" si="38">AR215/(AP215-AR215)</f>
        <v>0</v>
      </c>
      <c r="AT215" s="19"/>
      <c r="AU215" s="19"/>
      <c r="AV215" s="43" t="str">
        <f>VLOOKUP($AC215,デモテーブル[#All],3,FALSE)</f>
        <v>2現金・米国債など</v>
      </c>
      <c r="AW215" s="43" t="str">
        <f>VLOOKUP($AC215,デモテーブル[#All],4,FALSE)</f>
        <v>2現金</v>
      </c>
      <c r="AX215" s="43" t="str">
        <f>VLOOKUP($AC215,デモテーブル[#All],5,FALSE)</f>
        <v>現預金</v>
      </c>
      <c r="AY215" s="43" t="str">
        <f>VLOOKUP($AC215,デモテーブル[#All],6,FALSE)</f>
        <v>現預金</v>
      </c>
      <c r="AZ215" s="43" t="str">
        <f>VLOOKUP($AC215,デモテーブル[#All],7,FALSE)</f>
        <v>01 日本円</v>
      </c>
      <c r="BA215" s="219" t="str">
        <f>VLOOKUP($AC215,デモテーブル[#All],12,FALSE)</f>
        <v>リスク・なし</v>
      </c>
    </row>
    <row r="216" spans="2:53" x14ac:dyDescent="0.4">
      <c r="B216" s="21">
        <v>44723</v>
      </c>
      <c r="C216" s="22">
        <v>215</v>
      </c>
      <c r="D216" s="145" t="s">
        <v>411</v>
      </c>
      <c r="E216" s="34" t="s">
        <v>331</v>
      </c>
      <c r="F216" s="34"/>
      <c r="G216" s="8" t="s">
        <v>52</v>
      </c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137"/>
      <c r="AA216" s="137"/>
      <c r="AB216" s="8"/>
      <c r="AC216" s="44"/>
      <c r="AD216" s="8" t="e">
        <f>VLOOKUP($AC216,デモテーブル[#All],2,FALSE)</f>
        <v>#N/A</v>
      </c>
      <c r="AE216" s="8" t="s">
        <v>336</v>
      </c>
      <c r="AF216" s="8"/>
      <c r="AG216" s="8"/>
      <c r="AH216" s="39"/>
      <c r="AI216" s="8"/>
      <c r="AJ216" s="39"/>
      <c r="AK216" s="8"/>
      <c r="AL216" s="8"/>
      <c r="AM216" s="8"/>
      <c r="AN216" s="8"/>
      <c r="AO216" s="8"/>
      <c r="AP216" s="45"/>
      <c r="AQ216" s="8"/>
      <c r="AR216" s="41"/>
      <c r="AS216" s="42" t="e">
        <f t="shared" si="38"/>
        <v>#DIV/0!</v>
      </c>
      <c r="AT216" s="19"/>
      <c r="AU216" s="19"/>
      <c r="AV216" s="43" t="e">
        <f>VLOOKUP($AC216,デモテーブル[#All],3,FALSE)</f>
        <v>#N/A</v>
      </c>
      <c r="AW216" s="43" t="e">
        <f>VLOOKUP($AC216,デモテーブル[#All],4,FALSE)</f>
        <v>#N/A</v>
      </c>
      <c r="AX216" s="43" t="e">
        <f>VLOOKUP($AC216,デモテーブル[#All],5,FALSE)</f>
        <v>#N/A</v>
      </c>
      <c r="AY216" s="43" t="e">
        <f>VLOOKUP($AC216,デモテーブル[#All],6,FALSE)</f>
        <v>#N/A</v>
      </c>
      <c r="AZ216" s="43" t="e">
        <f>VLOOKUP($AC216,デモテーブル[#All],7,FALSE)</f>
        <v>#N/A</v>
      </c>
      <c r="BA216" s="219" t="e">
        <f>VLOOKUP($AC216,デモテーブル[#All],12,FALSE)</f>
        <v>#N/A</v>
      </c>
    </row>
    <row r="217" spans="2:53" x14ac:dyDescent="0.4">
      <c r="B217" s="21">
        <v>44723</v>
      </c>
      <c r="C217" s="22">
        <v>216</v>
      </c>
      <c r="D217" s="145" t="s">
        <v>411</v>
      </c>
      <c r="E217" s="114" t="s">
        <v>363</v>
      </c>
      <c r="F217" s="35" t="s">
        <v>334</v>
      </c>
      <c r="G217" s="115" t="e">
        <f>LEFT(#REF!, FIND(" ",#REF!) - 1 )</f>
        <v>#REF!</v>
      </c>
      <c r="H217" s="122" t="s">
        <v>396</v>
      </c>
      <c r="I217" s="122" t="s">
        <v>412</v>
      </c>
      <c r="J217" s="122"/>
      <c r="K217" s="124"/>
      <c r="L217" s="122" t="s">
        <v>396</v>
      </c>
      <c r="M217" s="122" t="s">
        <v>412</v>
      </c>
      <c r="N217" s="122"/>
      <c r="O217" s="122"/>
      <c r="P217" s="125" t="s">
        <v>388</v>
      </c>
      <c r="Q217" s="122"/>
      <c r="R217" s="122"/>
      <c r="S217" s="122"/>
      <c r="T217" s="122"/>
      <c r="U217" s="122"/>
      <c r="V217" s="122"/>
      <c r="W217" s="122"/>
      <c r="X217" s="122"/>
      <c r="Y217" s="122"/>
      <c r="Z217" s="137"/>
      <c r="AA217" s="137"/>
      <c r="AB217" s="121"/>
      <c r="AC217" s="139" t="e">
        <f t="shared" ref="AC217:AC221" si="39">G217</f>
        <v>#REF!</v>
      </c>
      <c r="AD217" s="121" t="e">
        <f>VLOOKUP($AC217,デモテーブル[#All],2,FALSE)</f>
        <v>#REF!</v>
      </c>
      <c r="AE217" s="125" t="s">
        <v>388</v>
      </c>
      <c r="AF217" s="121" t="str">
        <f t="shared" ref="AF217:AF221" si="40">H217</f>
        <v>三菱ＵＦＪ国際－ｅＭＡＸＩＳ　Ｓｌｉｍ　全世界株式（オール・カントリー） メールアラート画面へ</v>
      </c>
      <c r="AG217" s="121"/>
      <c r="AH217" s="140" t="str">
        <f t="shared" ref="AH217:AH221" si="41">I217</f>
        <v xml:space="preserve">買付 売却 </v>
      </c>
      <c r="AI217" s="121"/>
      <c r="AJ217" s="122">
        <f t="shared" ref="AJ217:AJ221" si="42">J217</f>
        <v>0</v>
      </c>
      <c r="AK217" s="121"/>
      <c r="AL217" s="121"/>
      <c r="AM217" s="121"/>
      <c r="AN217" s="121"/>
      <c r="AO217" s="121"/>
      <c r="AP217" s="141">
        <f t="shared" ref="AP217:AP221" si="43">K217</f>
        <v>0</v>
      </c>
      <c r="AQ217" s="121"/>
      <c r="AR217" s="142">
        <f t="shared" ref="AR217:AR221" si="44">O217</f>
        <v>0</v>
      </c>
      <c r="AS217" s="143" t="e">
        <f t="shared" si="38"/>
        <v>#DIV/0!</v>
      </c>
      <c r="AT217" s="19"/>
      <c r="AU217" s="19"/>
      <c r="AV217" s="121" t="e">
        <f>VLOOKUP($AC217,デモテーブル[#All],3,FALSE)</f>
        <v>#REF!</v>
      </c>
      <c r="AW217" s="121" t="e">
        <f>VLOOKUP($AC217,デモテーブル[#All],4,FALSE)</f>
        <v>#REF!</v>
      </c>
      <c r="AX217" s="121" t="e">
        <f>VLOOKUP($AC217,デモテーブル[#All],5,FALSE)</f>
        <v>#REF!</v>
      </c>
      <c r="AY217" s="121" t="e">
        <f>VLOOKUP($AC217,デモテーブル[#All],6,FALSE)</f>
        <v>#REF!</v>
      </c>
      <c r="AZ217" s="121" t="e">
        <f>VLOOKUP($AC217,デモテーブル[#All],7,FALSE)</f>
        <v>#REF!</v>
      </c>
      <c r="BA217" s="221" t="e">
        <f>VLOOKUP($AC217,デモテーブル[#All],12,FALSE)</f>
        <v>#REF!</v>
      </c>
    </row>
    <row r="218" spans="2:53" x14ac:dyDescent="0.4">
      <c r="B218" s="21">
        <v>44723</v>
      </c>
      <c r="C218" s="22">
        <v>217</v>
      </c>
      <c r="D218" s="145" t="s">
        <v>411</v>
      </c>
      <c r="E218" s="114" t="s">
        <v>363</v>
      </c>
      <c r="G218" s="115" t="str">
        <f t="shared" ref="G218:G221" si="45">LEFT(H217, FIND(" ", H217) - 1 )</f>
        <v>三菱ＵＦＪ国際－ｅＭＡＸＩＳ　Ｓｌｉｍ　全世界株式（オール・カントリー）</v>
      </c>
      <c r="H218" s="122">
        <v>461437</v>
      </c>
      <c r="I218" s="122">
        <v>15171</v>
      </c>
      <c r="J218" s="122">
        <v>17117</v>
      </c>
      <c r="K218" s="124">
        <v>789841</v>
      </c>
      <c r="L218" s="122">
        <v>461437</v>
      </c>
      <c r="M218" s="122">
        <v>15171</v>
      </c>
      <c r="N218" s="122">
        <v>17117</v>
      </c>
      <c r="O218" s="122">
        <v>89795</v>
      </c>
      <c r="P218" s="125" t="s">
        <v>388</v>
      </c>
      <c r="Q218" s="122"/>
      <c r="R218" s="122"/>
      <c r="S218" s="122"/>
      <c r="T218" s="122"/>
      <c r="U218" s="122"/>
      <c r="V218" s="122"/>
      <c r="W218" s="122"/>
      <c r="X218" s="122"/>
      <c r="Y218" s="122"/>
      <c r="Z218" s="137"/>
      <c r="AA218" s="137"/>
      <c r="AB218" s="121"/>
      <c r="AC218" s="139" t="str">
        <f t="shared" si="39"/>
        <v>三菱ＵＦＪ国際－ｅＭＡＸＩＳ　Ｓｌｉｍ　全世界株式（オール・カントリー）</v>
      </c>
      <c r="AD218" s="121" t="str">
        <f>VLOOKUP($AC218,デモテーブル[#All],2,FALSE)</f>
        <v>三菱ＵＦＪ国際－ｅＭＡＸＩＳ　Ｓｌｉｍ　全世界株式（オール・カントリー）</v>
      </c>
      <c r="AE218" s="125" t="s">
        <v>388</v>
      </c>
      <c r="AF218" s="121">
        <f t="shared" si="40"/>
        <v>461437</v>
      </c>
      <c r="AG218" s="121"/>
      <c r="AH218" s="140">
        <f t="shared" si="41"/>
        <v>15171</v>
      </c>
      <c r="AI218" s="121"/>
      <c r="AJ218" s="122">
        <f t="shared" si="42"/>
        <v>17117</v>
      </c>
      <c r="AK218" s="121"/>
      <c r="AL218" s="121"/>
      <c r="AM218" s="121"/>
      <c r="AN218" s="121"/>
      <c r="AO218" s="121"/>
      <c r="AP218" s="141">
        <f t="shared" si="43"/>
        <v>789841</v>
      </c>
      <c r="AQ218" s="121"/>
      <c r="AR218" s="142">
        <f t="shared" si="44"/>
        <v>89795</v>
      </c>
      <c r="AS218" s="143">
        <f t="shared" si="38"/>
        <v>0.12827014224779515</v>
      </c>
      <c r="AT218" s="19"/>
      <c r="AU218" s="19"/>
      <c r="AV218" s="121" t="str">
        <f>VLOOKUP($AC218,デモテーブル[#All],3,FALSE)</f>
        <v>1株式・投信等</v>
      </c>
      <c r="AW218" s="121" t="str">
        <f>VLOOKUP($AC218,デモテーブル[#All],4,FALSE)</f>
        <v>1投信</v>
      </c>
      <c r="AX218" s="121" t="str">
        <f>VLOOKUP($AC218,デモテーブル[#All],5,FALSE)</f>
        <v>指数</v>
      </c>
      <c r="AY218" s="121" t="str">
        <f>VLOOKUP($AC218,デモテーブル[#All],6,FALSE)</f>
        <v>全世界指数</v>
      </c>
      <c r="AZ218" s="121" t="str">
        <f>VLOOKUP($AC218,デモテーブル[#All],7,FALSE)</f>
        <v>01 日本円</v>
      </c>
      <c r="BA218" s="221" t="str">
        <f>VLOOKUP($AC218,デモテーブル[#All],12,FALSE)</f>
        <v>リスク・有</v>
      </c>
    </row>
    <row r="219" spans="2:53" x14ac:dyDescent="0.4">
      <c r="B219" s="21">
        <v>44723</v>
      </c>
      <c r="C219" s="22">
        <v>218</v>
      </c>
      <c r="D219" s="145" t="s">
        <v>411</v>
      </c>
      <c r="E219" s="114" t="s">
        <v>363</v>
      </c>
      <c r="G219" s="115" t="e">
        <f t="shared" si="45"/>
        <v>#VALUE!</v>
      </c>
      <c r="H219" s="122" t="s">
        <v>398</v>
      </c>
      <c r="I219" s="122" t="s">
        <v>412</v>
      </c>
      <c r="J219" s="122"/>
      <c r="K219" s="124"/>
      <c r="L219" s="122" t="s">
        <v>398</v>
      </c>
      <c r="M219" s="122" t="s">
        <v>412</v>
      </c>
      <c r="N219" s="122"/>
      <c r="O219" s="122"/>
      <c r="P219" s="125" t="s">
        <v>388</v>
      </c>
      <c r="Q219" s="122"/>
      <c r="R219" s="122"/>
      <c r="S219" s="122"/>
      <c r="T219" s="122"/>
      <c r="U219" s="122"/>
      <c r="V219" s="122"/>
      <c r="W219" s="122"/>
      <c r="X219" s="122"/>
      <c r="Y219" s="122"/>
      <c r="Z219" s="137"/>
      <c r="AA219" s="137"/>
      <c r="AB219" s="121"/>
      <c r="AC219" s="139" t="e">
        <f t="shared" si="39"/>
        <v>#VALUE!</v>
      </c>
      <c r="AD219" s="121" t="e">
        <f>VLOOKUP($AC219,デモテーブル[#All],2,FALSE)</f>
        <v>#VALUE!</v>
      </c>
      <c r="AE219" s="125" t="s">
        <v>388</v>
      </c>
      <c r="AF219" s="121" t="str">
        <f t="shared" si="40"/>
        <v>ＳＢＩ－ＳＢＩ・Ｖ・Ｓ＆Ｐ５００インデックス・ファンド メールアラート画面へ</v>
      </c>
      <c r="AG219" s="121"/>
      <c r="AH219" s="140" t="str">
        <f t="shared" si="41"/>
        <v xml:space="preserve">買付 売却 </v>
      </c>
      <c r="AI219" s="121"/>
      <c r="AJ219" s="122">
        <f t="shared" si="42"/>
        <v>0</v>
      </c>
      <c r="AK219" s="121"/>
      <c r="AL219" s="121"/>
      <c r="AM219" s="121"/>
      <c r="AN219" s="121"/>
      <c r="AO219" s="121"/>
      <c r="AP219" s="141">
        <f t="shared" si="43"/>
        <v>0</v>
      </c>
      <c r="AQ219" s="121"/>
      <c r="AR219" s="142">
        <f t="shared" si="44"/>
        <v>0</v>
      </c>
      <c r="AS219" s="143" t="e">
        <f t="shared" si="38"/>
        <v>#DIV/0!</v>
      </c>
      <c r="AT219" s="19"/>
      <c r="AU219" s="19"/>
      <c r="AV219" s="121" t="e">
        <f>VLOOKUP($AC219,デモテーブル[#All],3,FALSE)</f>
        <v>#VALUE!</v>
      </c>
      <c r="AW219" s="121" t="e">
        <f>VLOOKUP($AC219,デモテーブル[#All],4,FALSE)</f>
        <v>#VALUE!</v>
      </c>
      <c r="AX219" s="121" t="e">
        <f>VLOOKUP($AC219,デモテーブル[#All],5,FALSE)</f>
        <v>#VALUE!</v>
      </c>
      <c r="AY219" s="121" t="e">
        <f>VLOOKUP($AC219,デモテーブル[#All],6,FALSE)</f>
        <v>#VALUE!</v>
      </c>
      <c r="AZ219" s="121" t="e">
        <f>VLOOKUP($AC219,デモテーブル[#All],7,FALSE)</f>
        <v>#VALUE!</v>
      </c>
      <c r="BA219" s="221" t="e">
        <f>VLOOKUP($AC219,デモテーブル[#All],12,FALSE)</f>
        <v>#VALUE!</v>
      </c>
    </row>
    <row r="220" spans="2:53" x14ac:dyDescent="0.4">
      <c r="B220" s="21">
        <v>44723</v>
      </c>
      <c r="C220" s="22">
        <v>219</v>
      </c>
      <c r="D220" s="145" t="s">
        <v>411</v>
      </c>
      <c r="E220" s="114" t="s">
        <v>363</v>
      </c>
      <c r="G220" s="115" t="str">
        <f t="shared" si="45"/>
        <v>ＳＢＩ－ＳＢＩ・Ｖ・Ｓ＆Ｐ５００インデックス・ファンド</v>
      </c>
      <c r="H220" s="122">
        <v>69109</v>
      </c>
      <c r="I220" s="122">
        <v>14470</v>
      </c>
      <c r="J220" s="122">
        <v>17780</v>
      </c>
      <c r="K220" s="124">
        <v>122875</v>
      </c>
      <c r="L220" s="122">
        <v>69109</v>
      </c>
      <c r="M220" s="122">
        <v>14470</v>
      </c>
      <c r="N220" s="122">
        <v>17780</v>
      </c>
      <c r="O220" s="122">
        <v>22875</v>
      </c>
      <c r="P220" s="125" t="s">
        <v>388</v>
      </c>
      <c r="Q220" s="122"/>
      <c r="R220" s="122"/>
      <c r="S220" s="122"/>
      <c r="T220" s="122"/>
      <c r="U220" s="122"/>
      <c r="V220" s="122"/>
      <c r="W220" s="122"/>
      <c r="X220" s="122"/>
      <c r="Y220" s="122"/>
      <c r="Z220" s="137"/>
      <c r="AA220" s="137"/>
      <c r="AB220" s="121"/>
      <c r="AC220" s="139" t="str">
        <f t="shared" si="39"/>
        <v>ＳＢＩ－ＳＢＩ・Ｖ・Ｓ＆Ｐ５００インデックス・ファンド</v>
      </c>
      <c r="AD220" s="121" t="str">
        <f>VLOOKUP($AC220,デモテーブル[#All],2,FALSE)</f>
        <v>ＳＢＩ－ＳＢＩ・Ｖ・Ｓ＆Ｐ５００インデックス・ファンド</v>
      </c>
      <c r="AE220" s="125" t="s">
        <v>388</v>
      </c>
      <c r="AF220" s="121">
        <f t="shared" si="40"/>
        <v>69109</v>
      </c>
      <c r="AG220" s="121"/>
      <c r="AH220" s="140">
        <f t="shared" si="41"/>
        <v>14470</v>
      </c>
      <c r="AI220" s="121"/>
      <c r="AJ220" s="122">
        <f t="shared" si="42"/>
        <v>17780</v>
      </c>
      <c r="AK220" s="121"/>
      <c r="AL220" s="121"/>
      <c r="AM220" s="121"/>
      <c r="AN220" s="121"/>
      <c r="AO220" s="121"/>
      <c r="AP220" s="141">
        <f t="shared" si="43"/>
        <v>122875</v>
      </c>
      <c r="AQ220" s="121"/>
      <c r="AR220" s="142">
        <f t="shared" si="44"/>
        <v>22875</v>
      </c>
      <c r="AS220" s="143">
        <f t="shared" si="38"/>
        <v>0.22875000000000001</v>
      </c>
      <c r="AT220" s="19"/>
      <c r="AU220" s="19"/>
      <c r="AV220" s="121" t="str">
        <f>VLOOKUP($AC220,デモテーブル[#All],3,FALSE)</f>
        <v>1株式・投信等</v>
      </c>
      <c r="AW220" s="121" t="str">
        <f>VLOOKUP($AC220,デモテーブル[#All],4,FALSE)</f>
        <v>1投信</v>
      </c>
      <c r="AX220" s="121" t="str">
        <f>VLOOKUP($AC220,デモテーブル[#All],5,FALSE)</f>
        <v>指数</v>
      </c>
      <c r="AY220" s="121" t="str">
        <f>VLOOKUP($AC220,デモテーブル[#All],6,FALSE)</f>
        <v>SP500指数</v>
      </c>
      <c r="AZ220" s="121" t="str">
        <f>VLOOKUP($AC220,デモテーブル[#All],7,FALSE)</f>
        <v>01 日本円</v>
      </c>
      <c r="BA220" s="221" t="str">
        <f>VLOOKUP($AC220,デモテーブル[#All],12,FALSE)</f>
        <v>リスク・有</v>
      </c>
    </row>
    <row r="221" spans="2:53" x14ac:dyDescent="0.4">
      <c r="B221" s="21">
        <v>44723</v>
      </c>
      <c r="C221" s="22">
        <v>220</v>
      </c>
      <c r="D221" s="145" t="s">
        <v>411</v>
      </c>
      <c r="E221" s="114" t="s">
        <v>363</v>
      </c>
      <c r="G221" s="115" t="e">
        <f t="shared" si="45"/>
        <v>#VALUE!</v>
      </c>
      <c r="H221" s="122"/>
      <c r="I221" s="122"/>
      <c r="J221" s="122"/>
      <c r="K221" s="124"/>
      <c r="L221" s="122"/>
      <c r="M221" s="122"/>
      <c r="N221" s="122"/>
      <c r="O221" s="122"/>
      <c r="P221" s="125" t="s">
        <v>388</v>
      </c>
      <c r="Q221" s="122"/>
      <c r="R221" s="122"/>
      <c r="S221" s="122"/>
      <c r="T221" s="122"/>
      <c r="U221" s="122"/>
      <c r="V221" s="122"/>
      <c r="W221" s="122"/>
      <c r="X221" s="122"/>
      <c r="Y221" s="122"/>
      <c r="Z221" s="137"/>
      <c r="AA221" s="137"/>
      <c r="AB221" s="121"/>
      <c r="AC221" s="139" t="e">
        <f t="shared" si="39"/>
        <v>#VALUE!</v>
      </c>
      <c r="AD221" s="121" t="e">
        <f>VLOOKUP($AC221,デモテーブル[#All],2,FALSE)</f>
        <v>#VALUE!</v>
      </c>
      <c r="AE221" s="125" t="s">
        <v>388</v>
      </c>
      <c r="AF221" s="121">
        <f t="shared" si="40"/>
        <v>0</v>
      </c>
      <c r="AG221" s="121"/>
      <c r="AH221" s="140">
        <f t="shared" si="41"/>
        <v>0</v>
      </c>
      <c r="AI221" s="121"/>
      <c r="AJ221" s="122">
        <f t="shared" si="42"/>
        <v>0</v>
      </c>
      <c r="AK221" s="121"/>
      <c r="AL221" s="121"/>
      <c r="AM221" s="121"/>
      <c r="AN221" s="121"/>
      <c r="AO221" s="121"/>
      <c r="AP221" s="141">
        <f t="shared" si="43"/>
        <v>0</v>
      </c>
      <c r="AQ221" s="121"/>
      <c r="AR221" s="142">
        <f t="shared" si="44"/>
        <v>0</v>
      </c>
      <c r="AS221" s="143" t="e">
        <f t="shared" si="38"/>
        <v>#DIV/0!</v>
      </c>
      <c r="AT221" s="19"/>
      <c r="AU221" s="19"/>
      <c r="AV221" s="121" t="e">
        <f>VLOOKUP($AC221,デモテーブル[#All],3,FALSE)</f>
        <v>#VALUE!</v>
      </c>
      <c r="AW221" s="121" t="e">
        <f>VLOOKUP($AC221,デモテーブル[#All],4,FALSE)</f>
        <v>#VALUE!</v>
      </c>
      <c r="AX221" s="121" t="e">
        <f>VLOOKUP($AC221,デモテーブル[#All],5,FALSE)</f>
        <v>#VALUE!</v>
      </c>
      <c r="AY221" s="121" t="e">
        <f>VLOOKUP($AC221,デモテーブル[#All],6,FALSE)</f>
        <v>#VALUE!</v>
      </c>
      <c r="AZ221" s="121" t="e">
        <f>VLOOKUP($AC221,デモテーブル[#All],7,FALSE)</f>
        <v>#VALUE!</v>
      </c>
      <c r="BA221" s="221" t="e">
        <f>VLOOKUP($AC221,デモテーブル[#All],12,FALSE)</f>
        <v>#VALUE!</v>
      </c>
    </row>
    <row r="222" spans="2:53" x14ac:dyDescent="0.4">
      <c r="B222" s="21">
        <v>44723</v>
      </c>
      <c r="C222" s="22">
        <v>221</v>
      </c>
      <c r="D222" s="51"/>
      <c r="E222" s="51"/>
      <c r="F222" s="52" t="s">
        <v>338</v>
      </c>
      <c r="G222" s="51"/>
      <c r="H222" s="53"/>
      <c r="I222" s="53"/>
      <c r="J222" s="53"/>
      <c r="K222" s="53"/>
      <c r="L222" s="53"/>
      <c r="M222" s="53"/>
      <c r="N222" s="53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137"/>
      <c r="AA222" s="137"/>
      <c r="AB222" s="51"/>
      <c r="AC222" s="54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5"/>
      <c r="AQ222" s="51"/>
      <c r="AR222" s="56"/>
      <c r="AS222" s="57"/>
      <c r="AT222" s="58"/>
      <c r="AU222" s="58"/>
      <c r="AV222" s="51"/>
      <c r="AW222" s="51"/>
      <c r="AX222" s="51"/>
      <c r="AY222" s="51"/>
      <c r="AZ222" s="52" t="s">
        <v>338</v>
      </c>
      <c r="BA222" s="224" t="s">
        <v>338</v>
      </c>
    </row>
    <row r="224" spans="2:53" ht="19.5" thickBot="1" x14ac:dyDescent="0.45">
      <c r="N224" s="60"/>
      <c r="P224" s="61"/>
      <c r="Q224" s="18"/>
      <c r="AP224" s="60" t="s">
        <v>339</v>
      </c>
      <c r="AR224" s="61" t="s">
        <v>340</v>
      </c>
      <c r="AS224" s="18" t="s">
        <v>341</v>
      </c>
    </row>
    <row r="225" spans="14:45" ht="19.5" thickBot="1" x14ac:dyDescent="0.45">
      <c r="N225" s="60"/>
      <c r="P225" s="64"/>
      <c r="Q225" s="65"/>
      <c r="AN225" s="66">
        <f>SUBTOTAL(2,$AP$114:$AP$222)</f>
        <v>102</v>
      </c>
      <c r="AO225" s="67" t="s">
        <v>342</v>
      </c>
      <c r="AP225" s="68">
        <f>SUBTOTAL(9,$AP$2:$AP$222)</f>
        <v>19568120</v>
      </c>
      <c r="AQ225" s="69" t="s">
        <v>343</v>
      </c>
      <c r="AR225" s="70">
        <f>SUBTOTAL(9,$AR$2:$AR$222)</f>
        <v>412337</v>
      </c>
      <c r="AS225" s="71">
        <f>AR225/(AP225-AR225)</f>
        <v>2.1525457873478728E-2</v>
      </c>
    </row>
  </sheetData>
  <autoFilter ref="A1:BA222" xr:uid="{00000000-0009-0000-0000-000000000000}"/>
  <phoneticPr fontId="3"/>
  <pageMargins left="0.7" right="0.7" top="0.48" bottom="0.48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3879-86FF-4B56-8E1F-B2EE3E090DF1}">
  <sheetPr>
    <tabColor rgb="FFFFC000"/>
    <pageSetUpPr fitToPage="1"/>
  </sheetPr>
  <dimension ref="C5:V174"/>
  <sheetViews>
    <sheetView showGridLines="0" tabSelected="1" topLeftCell="A109" zoomScale="40" zoomScaleNormal="40" workbookViewId="0">
      <selection activeCell="AA128" sqref="AA128"/>
    </sheetView>
  </sheetViews>
  <sheetFormatPr defaultRowHeight="18.75" x14ac:dyDescent="0.4"/>
  <cols>
    <col min="4" max="4" width="19.25" bestFit="1" customWidth="1"/>
    <col min="5" max="5" width="22.125" bestFit="1" customWidth="1"/>
    <col min="6" max="6" width="14.875" bestFit="1" customWidth="1"/>
    <col min="7" max="7" width="13.75" customWidth="1"/>
    <col min="8" max="8" width="12.25" bestFit="1" customWidth="1"/>
    <col min="9" max="9" width="14.375" customWidth="1"/>
    <col min="10" max="10" width="9.125" customWidth="1"/>
    <col min="11" max="11" width="13.25" customWidth="1"/>
    <col min="12" max="12" width="13.875" customWidth="1"/>
    <col min="13" max="13" width="12.25" style="146" bestFit="1" customWidth="1"/>
    <col min="14" max="14" width="6.625" customWidth="1"/>
    <col min="15" max="15" width="23.625" bestFit="1" customWidth="1"/>
    <col min="16" max="16" width="31.375" bestFit="1" customWidth="1"/>
    <col min="17" max="17" width="23.625" bestFit="1" customWidth="1"/>
    <col min="18" max="18" width="29" bestFit="1" customWidth="1"/>
    <col min="19" max="19" width="25.25" bestFit="1" customWidth="1"/>
    <col min="20" max="20" width="23.125" bestFit="1" customWidth="1"/>
    <col min="21" max="21" width="29" bestFit="1" customWidth="1"/>
    <col min="22" max="22" width="17.5" customWidth="1"/>
    <col min="23" max="23" width="29" bestFit="1" customWidth="1"/>
    <col min="24" max="24" width="23.125" bestFit="1" customWidth="1"/>
    <col min="25" max="25" width="29" bestFit="1" customWidth="1"/>
    <col min="26" max="26" width="23.125" bestFit="1" customWidth="1"/>
    <col min="27" max="27" width="29" bestFit="1" customWidth="1"/>
    <col min="28" max="28" width="23.125" bestFit="1" customWidth="1"/>
    <col min="29" max="29" width="29" bestFit="1" customWidth="1"/>
    <col min="30" max="30" width="23.125" bestFit="1" customWidth="1"/>
    <col min="31" max="31" width="29" bestFit="1" customWidth="1"/>
    <col min="32" max="32" width="23.125" bestFit="1" customWidth="1"/>
    <col min="33" max="33" width="29" bestFit="1" customWidth="1"/>
    <col min="34" max="34" width="30.625" bestFit="1" customWidth="1"/>
    <col min="35" max="35" width="36.5" bestFit="1" customWidth="1"/>
  </cols>
  <sheetData>
    <row r="5" spans="4:22" ht="19.5" thickBot="1" x14ac:dyDescent="0.45"/>
    <row r="6" spans="4:22" ht="19.5" thickTop="1" x14ac:dyDescent="0.4">
      <c r="D6" s="189"/>
      <c r="E6" s="195"/>
      <c r="F6" s="195"/>
      <c r="G6" s="195"/>
      <c r="H6" s="195"/>
      <c r="I6" s="195"/>
      <c r="J6" s="195"/>
      <c r="K6" s="195"/>
      <c r="L6" s="195"/>
      <c r="M6" s="196"/>
      <c r="N6" s="195"/>
      <c r="O6" s="195"/>
      <c r="P6" s="195"/>
      <c r="Q6" s="197"/>
      <c r="R6" s="189"/>
      <c r="S6" s="195"/>
      <c r="T6" s="195"/>
      <c r="U6" s="195"/>
      <c r="V6" s="197"/>
    </row>
    <row r="7" spans="4:22" x14ac:dyDescent="0.4">
      <c r="D7" s="198"/>
      <c r="E7" s="162"/>
      <c r="F7" s="162"/>
      <c r="G7" s="162"/>
      <c r="H7" s="162"/>
      <c r="I7" s="162"/>
      <c r="J7" s="162"/>
      <c r="K7" s="162"/>
      <c r="L7" s="162"/>
      <c r="M7" s="163"/>
      <c r="N7" s="162"/>
      <c r="O7" s="162"/>
      <c r="P7" s="162"/>
      <c r="Q7" s="199"/>
      <c r="R7" s="198"/>
      <c r="S7" s="162"/>
      <c r="T7" s="162"/>
      <c r="U7" s="162"/>
      <c r="V7" s="199"/>
    </row>
    <row r="8" spans="4:22" x14ac:dyDescent="0.4">
      <c r="D8" s="198"/>
      <c r="E8" s="162"/>
      <c r="F8" s="162"/>
      <c r="G8" s="162"/>
      <c r="H8" s="162"/>
      <c r="I8" s="162"/>
      <c r="J8" s="162"/>
      <c r="K8" s="162"/>
      <c r="L8" s="162"/>
      <c r="M8" s="163"/>
      <c r="N8" s="162"/>
      <c r="O8" s="162"/>
      <c r="P8" s="162"/>
      <c r="Q8" s="199"/>
      <c r="R8" s="198"/>
      <c r="S8" s="162"/>
      <c r="T8" s="162"/>
      <c r="U8" s="162"/>
      <c r="V8" s="199"/>
    </row>
    <row r="9" spans="4:22" x14ac:dyDescent="0.4">
      <c r="D9" s="198"/>
      <c r="E9" s="162"/>
      <c r="F9" s="162"/>
      <c r="G9" s="162"/>
      <c r="H9" s="162"/>
      <c r="I9" s="162"/>
      <c r="J9" s="162"/>
      <c r="K9" s="162"/>
      <c r="L9" s="162"/>
      <c r="M9" s="163"/>
      <c r="N9" s="162"/>
      <c r="O9" s="162"/>
      <c r="P9" s="162"/>
      <c r="Q9" s="199"/>
      <c r="R9" s="198"/>
      <c r="S9" s="162"/>
      <c r="T9" s="162"/>
      <c r="U9" s="162"/>
      <c r="V9" s="199"/>
    </row>
    <row r="10" spans="4:22" x14ac:dyDescent="0.4">
      <c r="D10" s="198"/>
      <c r="E10" s="162"/>
      <c r="F10" s="162"/>
      <c r="G10" s="162"/>
      <c r="H10" s="162"/>
      <c r="I10" s="162"/>
      <c r="J10" s="162"/>
      <c r="K10" s="162"/>
      <c r="L10" s="162"/>
      <c r="M10" s="163"/>
      <c r="N10" s="162"/>
      <c r="O10" s="162"/>
      <c r="P10" s="162"/>
      <c r="Q10" s="199"/>
      <c r="R10" s="198"/>
      <c r="S10" s="162"/>
      <c r="T10" s="162"/>
      <c r="U10" s="162"/>
      <c r="V10" s="199"/>
    </row>
    <row r="11" spans="4:22" x14ac:dyDescent="0.4">
      <c r="D11" s="198"/>
      <c r="E11" s="162"/>
      <c r="F11" s="162"/>
      <c r="G11" s="162"/>
      <c r="H11" s="162"/>
      <c r="I11" s="162"/>
      <c r="J11" s="162"/>
      <c r="K11" s="162"/>
      <c r="L11" s="162"/>
      <c r="M11" s="163"/>
      <c r="N11" s="162"/>
      <c r="O11" s="162"/>
      <c r="P11" s="162"/>
      <c r="Q11" s="199"/>
      <c r="R11" s="198"/>
      <c r="S11" s="162"/>
      <c r="T11" s="162"/>
      <c r="U11" s="162"/>
      <c r="V11" s="199"/>
    </row>
    <row r="12" spans="4:22" x14ac:dyDescent="0.4">
      <c r="D12" s="198"/>
      <c r="E12" s="162"/>
      <c r="F12" s="162"/>
      <c r="G12" s="162"/>
      <c r="H12" s="162"/>
      <c r="I12" s="162"/>
      <c r="J12" s="162"/>
      <c r="K12" s="162"/>
      <c r="L12" s="162"/>
      <c r="M12" s="163"/>
      <c r="N12" s="162"/>
      <c r="O12" s="162"/>
      <c r="P12" s="162"/>
      <c r="Q12" s="199"/>
      <c r="R12" s="198"/>
      <c r="S12" s="162"/>
      <c r="T12" s="162"/>
      <c r="U12" s="162"/>
      <c r="V12" s="199"/>
    </row>
    <row r="13" spans="4:22" x14ac:dyDescent="0.4">
      <c r="D13" s="198"/>
      <c r="E13" s="162"/>
      <c r="F13" s="162"/>
      <c r="G13" s="162"/>
      <c r="H13" s="162"/>
      <c r="I13" s="162"/>
      <c r="J13" s="162"/>
      <c r="K13" s="162"/>
      <c r="L13" s="162"/>
      <c r="M13" s="163"/>
      <c r="N13" s="162"/>
      <c r="O13" s="162"/>
      <c r="P13" s="162"/>
      <c r="Q13" s="199"/>
      <c r="R13" s="198"/>
      <c r="S13" s="162"/>
      <c r="T13" s="162"/>
      <c r="U13" s="162"/>
      <c r="V13" s="199"/>
    </row>
    <row r="14" spans="4:22" x14ac:dyDescent="0.4">
      <c r="D14" s="198"/>
      <c r="E14" s="162"/>
      <c r="F14" s="162"/>
      <c r="G14" s="162"/>
      <c r="H14" s="162"/>
      <c r="I14" s="162"/>
      <c r="J14" s="162"/>
      <c r="K14" s="162"/>
      <c r="L14" s="162"/>
      <c r="M14" s="163"/>
      <c r="N14" s="162"/>
      <c r="O14" s="162"/>
      <c r="P14" s="162"/>
      <c r="Q14" s="199"/>
      <c r="R14" s="198"/>
      <c r="S14" s="162"/>
      <c r="T14" s="162"/>
      <c r="U14" s="162"/>
      <c r="V14" s="199"/>
    </row>
    <row r="15" spans="4:22" x14ac:dyDescent="0.4">
      <c r="D15" s="198"/>
      <c r="E15" s="162"/>
      <c r="F15" s="162"/>
      <c r="G15" s="162"/>
      <c r="H15" s="162"/>
      <c r="I15" s="162"/>
      <c r="J15" s="162"/>
      <c r="K15" s="162"/>
      <c r="L15" s="162"/>
      <c r="M15" s="163"/>
      <c r="N15" s="162"/>
      <c r="O15" s="162"/>
      <c r="P15" s="162"/>
      <c r="Q15" s="199"/>
      <c r="R15" s="198"/>
      <c r="S15" s="162"/>
      <c r="T15" s="162"/>
      <c r="U15" s="162"/>
      <c r="V15" s="199"/>
    </row>
    <row r="16" spans="4:22" x14ac:dyDescent="0.4">
      <c r="D16" s="198"/>
      <c r="E16" s="162"/>
      <c r="F16" s="162"/>
      <c r="G16" s="162"/>
      <c r="H16" s="162"/>
      <c r="I16" s="162"/>
      <c r="J16" s="162"/>
      <c r="K16" s="162"/>
      <c r="L16" s="162"/>
      <c r="M16" s="163"/>
      <c r="N16" s="162"/>
      <c r="O16" s="162"/>
      <c r="P16" s="162"/>
      <c r="Q16" s="199"/>
      <c r="R16" s="198"/>
      <c r="S16" s="162"/>
      <c r="T16" s="162"/>
      <c r="U16" s="162"/>
      <c r="V16" s="199"/>
    </row>
    <row r="17" spans="4:22" x14ac:dyDescent="0.4">
      <c r="D17" s="198"/>
      <c r="E17" s="162"/>
      <c r="F17" s="162"/>
      <c r="G17" s="162"/>
      <c r="H17" s="162"/>
      <c r="I17" s="162"/>
      <c r="J17" s="162"/>
      <c r="K17" s="162"/>
      <c r="L17" s="162"/>
      <c r="M17" s="163"/>
      <c r="N17" s="162"/>
      <c r="O17" s="162"/>
      <c r="P17" s="162"/>
      <c r="Q17" s="199"/>
      <c r="R17" s="198"/>
      <c r="S17" s="162"/>
      <c r="T17" s="162"/>
      <c r="U17" s="162"/>
      <c r="V17" s="199"/>
    </row>
    <row r="18" spans="4:22" x14ac:dyDescent="0.4">
      <c r="D18" s="198"/>
      <c r="E18" s="162"/>
      <c r="F18" s="162"/>
      <c r="G18" s="162"/>
      <c r="H18" s="162"/>
      <c r="I18" s="162"/>
      <c r="J18" s="162"/>
      <c r="K18" s="162"/>
      <c r="L18" s="162"/>
      <c r="M18" s="163"/>
      <c r="N18" s="162"/>
      <c r="O18" s="162"/>
      <c r="P18" s="162"/>
      <c r="Q18" s="199"/>
      <c r="R18" s="198"/>
      <c r="S18" s="162"/>
      <c r="T18" s="162"/>
      <c r="U18" s="162"/>
      <c r="V18" s="199"/>
    </row>
    <row r="19" spans="4:22" x14ac:dyDescent="0.4">
      <c r="D19" s="198"/>
      <c r="E19" s="162"/>
      <c r="F19" s="162"/>
      <c r="G19" s="162"/>
      <c r="H19" s="162"/>
      <c r="I19" s="162"/>
      <c r="J19" s="162"/>
      <c r="K19" s="162"/>
      <c r="L19" s="162"/>
      <c r="M19" s="163"/>
      <c r="N19" s="162"/>
      <c r="O19" s="162"/>
      <c r="P19" s="162"/>
      <c r="Q19" s="199"/>
      <c r="R19" s="198"/>
      <c r="S19" s="162"/>
      <c r="T19" s="162"/>
      <c r="U19" s="162"/>
      <c r="V19" s="199"/>
    </row>
    <row r="20" spans="4:22" x14ac:dyDescent="0.4">
      <c r="D20" s="198"/>
      <c r="E20" s="162"/>
      <c r="F20" s="162"/>
      <c r="G20" s="162"/>
      <c r="H20" s="162"/>
      <c r="I20" s="162"/>
      <c r="J20" s="162"/>
      <c r="K20" s="162"/>
      <c r="L20" s="162"/>
      <c r="M20" s="163"/>
      <c r="N20" s="162"/>
      <c r="O20" s="162"/>
      <c r="P20" s="162"/>
      <c r="Q20" s="199"/>
      <c r="R20" s="198"/>
      <c r="S20" s="162"/>
      <c r="T20" s="162"/>
      <c r="U20" s="162"/>
      <c r="V20" s="199"/>
    </row>
    <row r="21" spans="4:22" x14ac:dyDescent="0.4">
      <c r="D21" s="198"/>
      <c r="E21" s="162"/>
      <c r="F21" s="162"/>
      <c r="G21" s="162"/>
      <c r="H21" s="162"/>
      <c r="I21" s="162"/>
      <c r="J21" s="162"/>
      <c r="K21" s="162"/>
      <c r="L21" s="162"/>
      <c r="M21" s="163"/>
      <c r="N21" s="162"/>
      <c r="O21" s="162"/>
      <c r="P21" s="162"/>
      <c r="Q21" s="199"/>
      <c r="R21" s="198"/>
      <c r="S21" s="162"/>
      <c r="T21" s="162"/>
      <c r="U21" s="162"/>
      <c r="V21" s="199"/>
    </row>
    <row r="22" spans="4:22" x14ac:dyDescent="0.4">
      <c r="D22" s="198"/>
      <c r="E22" s="162"/>
      <c r="F22" s="162"/>
      <c r="G22" s="162"/>
      <c r="H22" s="162"/>
      <c r="I22" s="162"/>
      <c r="J22" s="162"/>
      <c r="K22" s="162"/>
      <c r="L22" s="162"/>
      <c r="M22" s="163"/>
      <c r="N22" s="162"/>
      <c r="O22" s="162"/>
      <c r="P22" s="162"/>
      <c r="Q22" s="199"/>
      <c r="R22" s="198"/>
      <c r="S22" s="162"/>
      <c r="T22" s="162"/>
      <c r="U22" s="162"/>
      <c r="V22" s="199"/>
    </row>
    <row r="23" spans="4:22" x14ac:dyDescent="0.4">
      <c r="D23" s="198"/>
      <c r="E23" s="162"/>
      <c r="F23" s="162"/>
      <c r="G23" s="162"/>
      <c r="H23" s="162"/>
      <c r="I23" s="162"/>
      <c r="J23" s="162"/>
      <c r="K23" s="162"/>
      <c r="L23" s="162"/>
      <c r="M23" s="163"/>
      <c r="N23" s="162"/>
      <c r="O23" s="162"/>
      <c r="P23" s="162"/>
      <c r="Q23" s="199"/>
      <c r="R23" s="198"/>
      <c r="S23" s="162"/>
      <c r="T23" s="162"/>
      <c r="U23" s="162"/>
      <c r="V23" s="199"/>
    </row>
    <row r="24" spans="4:22" x14ac:dyDescent="0.4">
      <c r="D24" s="198"/>
      <c r="E24" s="162"/>
      <c r="F24" s="162"/>
      <c r="G24" s="162"/>
      <c r="H24" s="162"/>
      <c r="I24" s="162"/>
      <c r="J24" s="162"/>
      <c r="K24" s="162"/>
      <c r="L24" s="162"/>
      <c r="M24" s="163"/>
      <c r="N24" s="162"/>
      <c r="O24" s="162"/>
      <c r="P24" s="162"/>
      <c r="Q24" s="199"/>
      <c r="R24" s="198"/>
      <c r="S24" s="162"/>
      <c r="T24" s="162"/>
      <c r="U24" s="162"/>
      <c r="V24" s="199"/>
    </row>
    <row r="25" spans="4:22" x14ac:dyDescent="0.4">
      <c r="D25" s="198"/>
      <c r="E25" s="162"/>
      <c r="F25" s="162"/>
      <c r="G25" s="162"/>
      <c r="H25" s="162"/>
      <c r="I25" s="162"/>
      <c r="J25" s="162"/>
      <c r="K25" s="162"/>
      <c r="L25" s="162"/>
      <c r="M25" s="163"/>
      <c r="N25" s="162"/>
      <c r="O25" s="162"/>
      <c r="P25" s="162"/>
      <c r="Q25" s="199"/>
      <c r="R25" s="198"/>
      <c r="S25" s="162"/>
      <c r="T25" s="162"/>
      <c r="U25" s="162"/>
      <c r="V25" s="199"/>
    </row>
    <row r="26" spans="4:22" ht="19.5" thickBot="1" x14ac:dyDescent="0.45">
      <c r="D26" s="200"/>
      <c r="E26" s="201"/>
      <c r="F26" s="201"/>
      <c r="G26" s="201"/>
      <c r="H26" s="201"/>
      <c r="I26" s="201"/>
      <c r="J26" s="201"/>
      <c r="K26" s="201"/>
      <c r="L26" s="201"/>
      <c r="M26" s="202"/>
      <c r="N26" s="201"/>
      <c r="O26" s="201"/>
      <c r="P26" s="201"/>
      <c r="Q26" s="203"/>
      <c r="R26" s="200"/>
      <c r="S26" s="201"/>
      <c r="T26" s="201"/>
      <c r="U26" s="201"/>
      <c r="V26" s="203"/>
    </row>
    <row r="27" spans="4:22" ht="19.5" thickTop="1" x14ac:dyDescent="0.4"/>
    <row r="36" spans="4:17" ht="19.5" thickBot="1" x14ac:dyDescent="0.45"/>
    <row r="37" spans="4:17" ht="19.5" thickTop="1" x14ac:dyDescent="0.4">
      <c r="D37" s="189"/>
      <c r="E37" s="190"/>
      <c r="F37" s="191"/>
      <c r="G37" s="192"/>
      <c r="H37" s="193"/>
      <c r="I37" s="194"/>
      <c r="J37" s="194"/>
      <c r="K37" s="195"/>
      <c r="L37" s="195"/>
      <c r="M37" s="196"/>
      <c r="N37" s="195"/>
      <c r="O37" s="195"/>
      <c r="P37" s="195"/>
      <c r="Q37" s="197"/>
    </row>
    <row r="38" spans="4:17" x14ac:dyDescent="0.4">
      <c r="D38" s="198"/>
      <c r="E38" s="157"/>
      <c r="F38" s="158"/>
      <c r="G38" s="159"/>
      <c r="H38" s="160"/>
      <c r="I38" s="161"/>
      <c r="J38" s="161"/>
      <c r="K38" s="162"/>
      <c r="L38" s="162"/>
      <c r="M38" s="163"/>
      <c r="N38" s="162"/>
      <c r="O38" s="162"/>
      <c r="P38" s="162"/>
      <c r="Q38" s="199"/>
    </row>
    <row r="39" spans="4:17" x14ac:dyDescent="0.4">
      <c r="D39" s="198"/>
      <c r="E39" s="157"/>
      <c r="F39" s="158"/>
      <c r="G39" s="159"/>
      <c r="H39" s="160"/>
      <c r="I39" s="161"/>
      <c r="J39" s="161"/>
      <c r="K39" s="162"/>
      <c r="L39" s="162"/>
      <c r="M39" s="163"/>
      <c r="N39" s="162"/>
      <c r="O39" s="162"/>
      <c r="P39" s="162"/>
      <c r="Q39" s="199"/>
    </row>
    <row r="40" spans="4:17" x14ac:dyDescent="0.4">
      <c r="D40" s="198"/>
      <c r="E40" s="157"/>
      <c r="F40" s="158"/>
      <c r="G40" s="159"/>
      <c r="H40" s="160"/>
      <c r="I40" s="161"/>
      <c r="J40" s="161"/>
      <c r="K40" s="162"/>
      <c r="L40" s="162"/>
      <c r="M40" s="163"/>
      <c r="N40" s="162"/>
      <c r="O40" s="162"/>
      <c r="P40" s="162"/>
      <c r="Q40" s="199"/>
    </row>
    <row r="41" spans="4:17" ht="19.5" thickBot="1" x14ac:dyDescent="0.45">
      <c r="D41" s="198"/>
      <c r="E41" s="162"/>
      <c r="F41" s="162"/>
      <c r="G41" s="162"/>
      <c r="H41" s="162"/>
      <c r="I41" s="162"/>
      <c r="J41" s="162"/>
      <c r="K41" s="162"/>
      <c r="L41" s="162"/>
      <c r="M41" s="163"/>
      <c r="N41" s="162"/>
      <c r="O41" s="162"/>
      <c r="P41" s="162"/>
      <c r="Q41" s="199"/>
    </row>
    <row r="42" spans="4:17" ht="20.25" thickTop="1" thickBot="1" x14ac:dyDescent="0.45">
      <c r="D42" s="198"/>
      <c r="E42" s="226" t="s">
        <v>355</v>
      </c>
      <c r="F42" s="227" t="s">
        <v>543</v>
      </c>
      <c r="G42" s="162"/>
      <c r="H42" s="162"/>
      <c r="I42" s="162"/>
      <c r="J42" s="162"/>
      <c r="K42" s="162"/>
      <c r="L42" s="162"/>
      <c r="M42" s="163"/>
      <c r="N42" s="162"/>
      <c r="O42" s="162"/>
      <c r="P42" s="162"/>
      <c r="Q42" s="199"/>
    </row>
    <row r="43" spans="4:17" ht="20.25" thickTop="1" thickBot="1" x14ac:dyDescent="0.45">
      <c r="D43" s="198"/>
      <c r="E43" s="226" t="s">
        <v>344</v>
      </c>
      <c r="F43" s="228">
        <v>44723</v>
      </c>
      <c r="G43" s="162"/>
      <c r="H43" s="162"/>
      <c r="I43" s="162"/>
      <c r="J43" s="162"/>
      <c r="K43" s="162"/>
      <c r="L43" s="162"/>
      <c r="M43" s="163"/>
      <c r="N43" s="162"/>
      <c r="O43" s="162"/>
      <c r="P43" s="162"/>
      <c r="Q43" s="199"/>
    </row>
    <row r="44" spans="4:17" ht="20.25" thickTop="1" thickBot="1" x14ac:dyDescent="0.45">
      <c r="D44" s="198"/>
      <c r="E44" s="162"/>
      <c r="F44" s="162"/>
      <c r="G44" s="162"/>
      <c r="H44" s="162"/>
      <c r="I44" s="162"/>
      <c r="J44" s="162"/>
      <c r="K44" s="162"/>
      <c r="L44" s="162"/>
      <c r="M44" s="163"/>
      <c r="N44" s="162"/>
      <c r="O44" s="162"/>
      <c r="P44" s="162"/>
      <c r="Q44" s="199"/>
    </row>
    <row r="45" spans="4:17" ht="20.25" thickTop="1" thickBot="1" x14ac:dyDescent="0.45">
      <c r="D45" s="198"/>
      <c r="E45" s="239"/>
      <c r="F45" s="240" t="s">
        <v>345</v>
      </c>
      <c r="G45" s="241"/>
      <c r="H45" s="242"/>
      <c r="I45" s="227"/>
      <c r="J45" s="162"/>
      <c r="K45" s="162"/>
      <c r="L45" s="162"/>
      <c r="M45" s="163"/>
      <c r="N45" s="162"/>
      <c r="O45" s="162"/>
      <c r="P45" s="162"/>
      <c r="Q45" s="199"/>
    </row>
    <row r="46" spans="4:17" ht="20.25" thickTop="1" thickBot="1" x14ac:dyDescent="0.45">
      <c r="D46" s="198"/>
      <c r="E46" s="240" t="s">
        <v>346</v>
      </c>
      <c r="F46" s="247" t="s">
        <v>347</v>
      </c>
      <c r="G46" s="242" t="s">
        <v>348</v>
      </c>
      <c r="H46" s="242" t="s">
        <v>349</v>
      </c>
      <c r="I46" s="227" t="s">
        <v>350</v>
      </c>
      <c r="J46" s="162"/>
      <c r="K46" s="162"/>
      <c r="L46" s="162"/>
      <c r="M46" s="163"/>
      <c r="N46" s="162"/>
      <c r="O46" s="162"/>
      <c r="P46" s="162"/>
      <c r="Q46" s="199"/>
    </row>
    <row r="47" spans="4:17" ht="20.25" thickTop="1" thickBot="1" x14ac:dyDescent="0.45">
      <c r="D47" s="198"/>
      <c r="E47" s="255" t="s">
        <v>545</v>
      </c>
      <c r="F47" s="235">
        <v>9927831</v>
      </c>
      <c r="G47" s="256">
        <v>0.50734762039285974</v>
      </c>
      <c r="H47" s="193">
        <v>358919</v>
      </c>
      <c r="I47" s="236">
        <v>3.7508862031545485E-2</v>
      </c>
      <c r="J47" s="161"/>
      <c r="K47" s="155" t="s">
        <v>545</v>
      </c>
      <c r="L47" s="257"/>
      <c r="M47" s="156">
        <f>GETPIVOTDATA("合計 / 時価評価額[円]",$E$45,"通貨","01 日本円")</f>
        <v>9927831</v>
      </c>
      <c r="N47" s="164"/>
      <c r="O47" s="162"/>
      <c r="P47" s="162"/>
      <c r="Q47" s="199"/>
    </row>
    <row r="48" spans="4:17" ht="19.5" thickTop="1" x14ac:dyDescent="0.4">
      <c r="D48" s="198"/>
      <c r="E48" s="244" t="s">
        <v>351</v>
      </c>
      <c r="F48" s="237">
        <v>3383807</v>
      </c>
      <c r="G48" s="159">
        <v>0.17292462264100805</v>
      </c>
      <c r="H48" s="160">
        <v>361519</v>
      </c>
      <c r="I48" s="230">
        <v>0.11961765390988549</v>
      </c>
      <c r="J48" s="161"/>
      <c r="K48" s="155" t="s">
        <v>351</v>
      </c>
      <c r="L48" s="257">
        <f>GETPIVOTDATA("合計 / 時価評価額[円]",$E$45,"3区分・大","1株式・投信等","通貨","01 日本円")</f>
        <v>3383807</v>
      </c>
      <c r="M48" s="156"/>
      <c r="N48" s="164"/>
      <c r="O48" s="162"/>
      <c r="P48" s="162"/>
      <c r="Q48" s="199"/>
    </row>
    <row r="49" spans="4:17" x14ac:dyDescent="0.4">
      <c r="D49" s="198"/>
      <c r="E49" s="245" t="s">
        <v>352</v>
      </c>
      <c r="F49" s="237">
        <v>6450164</v>
      </c>
      <c r="G49" s="159">
        <v>0.32962641653989572</v>
      </c>
      <c r="H49" s="160"/>
      <c r="I49" s="230">
        <v>0</v>
      </c>
      <c r="J49" s="161"/>
      <c r="K49" s="155" t="s">
        <v>352</v>
      </c>
      <c r="L49" s="257">
        <f>GETPIVOTDATA("合計 / 時価評価額[円]",$E$45,"3区分・大","2現金・米国債など","通貨","01 日本円")</f>
        <v>6450164</v>
      </c>
      <c r="M49" s="156"/>
      <c r="N49" s="164"/>
      <c r="O49" s="162"/>
      <c r="P49" s="162"/>
      <c r="Q49" s="199"/>
    </row>
    <row r="50" spans="4:17" ht="19.5" thickBot="1" x14ac:dyDescent="0.45">
      <c r="D50" s="198"/>
      <c r="E50" s="246" t="s">
        <v>353</v>
      </c>
      <c r="F50" s="237">
        <v>93860</v>
      </c>
      <c r="G50" s="159">
        <v>4.7965812119559461E-3</v>
      </c>
      <c r="H50" s="160">
        <v>-2600</v>
      </c>
      <c r="I50" s="230">
        <v>-2.6954177897574125E-2</v>
      </c>
      <c r="J50" s="161"/>
      <c r="K50" s="155" t="s">
        <v>353</v>
      </c>
      <c r="L50" s="257">
        <f>GETPIVOTDATA("合計 / 時価評価額[円]",$E$45,"3区分・大","3貴金属･ｺﾓ・仮通","通貨","01 日本円")</f>
        <v>93860</v>
      </c>
      <c r="M50" s="156"/>
      <c r="N50" s="164"/>
      <c r="O50" s="162"/>
      <c r="P50" s="162"/>
      <c r="Q50" s="199"/>
    </row>
    <row r="51" spans="4:17" ht="20.25" thickTop="1" thickBot="1" x14ac:dyDescent="0.45">
      <c r="D51" s="198"/>
      <c r="E51" s="255" t="s">
        <v>546</v>
      </c>
      <c r="F51" s="237">
        <v>9640272.9999999981</v>
      </c>
      <c r="G51" s="253">
        <v>0.4926523796071402</v>
      </c>
      <c r="H51" s="160">
        <v>53418</v>
      </c>
      <c r="I51" s="230">
        <v>5.5720045833591936E-3</v>
      </c>
      <c r="J51" s="161"/>
      <c r="K51" s="155" t="s">
        <v>546</v>
      </c>
      <c r="L51" s="257"/>
      <c r="M51" s="156">
        <f>GETPIVOTDATA("合計 / 時価評価額[円]",$E$45,"通貨","02 米ドル（円換算）")</f>
        <v>9640272.9999999981</v>
      </c>
      <c r="N51" s="164"/>
      <c r="O51" s="162"/>
      <c r="P51" s="162"/>
      <c r="Q51" s="199"/>
    </row>
    <row r="52" spans="4:17" ht="19.5" thickTop="1" x14ac:dyDescent="0.4">
      <c r="D52" s="198"/>
      <c r="E52" s="244" t="s">
        <v>351</v>
      </c>
      <c r="F52" s="237">
        <v>937423</v>
      </c>
      <c r="G52" s="159">
        <v>4.7905663216017247E-2</v>
      </c>
      <c r="H52" s="160">
        <v>53418</v>
      </c>
      <c r="I52" s="230">
        <v>6.0427260026809801E-2</v>
      </c>
      <c r="J52" s="161"/>
      <c r="K52" s="155" t="s">
        <v>351</v>
      </c>
      <c r="L52" s="257">
        <f>GETPIVOTDATA("合計 / 時価評価額[円]",$E$45,"3区分・大","1株式・投信等","通貨","02 米ドル（円換算）")</f>
        <v>937423</v>
      </c>
      <c r="M52" s="156"/>
      <c r="N52" s="164"/>
      <c r="O52" s="162"/>
      <c r="P52" s="162"/>
      <c r="Q52" s="199"/>
    </row>
    <row r="53" spans="4:17" ht="19.5" thickBot="1" x14ac:dyDescent="0.45">
      <c r="D53" s="198"/>
      <c r="E53" s="246" t="s">
        <v>352</v>
      </c>
      <c r="F53" s="237">
        <v>8702849.9999999981</v>
      </c>
      <c r="G53" s="159">
        <v>0.44474671639112295</v>
      </c>
      <c r="H53" s="160"/>
      <c r="I53" s="230">
        <v>0</v>
      </c>
      <c r="J53" s="161"/>
      <c r="K53" s="155" t="s">
        <v>352</v>
      </c>
      <c r="L53" s="257">
        <f>GETPIVOTDATA("合計 / 時価評価額[円]",$E$45,"3区分・大","2現金・米国債など","通貨","02 米ドル（円換算）")</f>
        <v>8702849.9999999981</v>
      </c>
      <c r="M53" s="156"/>
      <c r="N53" s="164"/>
      <c r="O53" s="162"/>
      <c r="P53" s="162"/>
      <c r="Q53" s="199"/>
    </row>
    <row r="54" spans="4:17" ht="20.25" thickTop="1" thickBot="1" x14ac:dyDescent="0.45">
      <c r="D54" s="198"/>
      <c r="E54" s="243" t="s">
        <v>354</v>
      </c>
      <c r="F54" s="238">
        <v>19568104</v>
      </c>
      <c r="G54" s="232">
        <v>1</v>
      </c>
      <c r="H54" s="233">
        <v>412337</v>
      </c>
      <c r="I54" s="234">
        <v>2.1525475852781046E-2</v>
      </c>
      <c r="J54" s="161"/>
      <c r="K54" s="162"/>
      <c r="L54" s="164"/>
      <c r="M54" s="163"/>
      <c r="N54" s="164"/>
      <c r="O54" s="162"/>
      <c r="P54" s="162"/>
      <c r="Q54" s="199"/>
    </row>
    <row r="55" spans="4:17" ht="19.5" thickTop="1" x14ac:dyDescent="0.4">
      <c r="D55" s="198"/>
      <c r="E55" s="162"/>
      <c r="F55" s="162"/>
      <c r="G55" s="162"/>
      <c r="H55" s="162"/>
      <c r="I55" s="162"/>
      <c r="J55" s="162"/>
      <c r="K55" s="162"/>
      <c r="L55" s="164"/>
      <c r="M55" s="163"/>
      <c r="N55" s="164"/>
      <c r="O55" s="162"/>
      <c r="P55" s="162"/>
      <c r="Q55" s="199"/>
    </row>
    <row r="56" spans="4:17" x14ac:dyDescent="0.4">
      <c r="D56" s="198"/>
      <c r="E56" s="162"/>
      <c r="F56" s="162"/>
      <c r="G56" s="162"/>
      <c r="H56" s="162"/>
      <c r="I56" s="162"/>
      <c r="J56" s="162"/>
      <c r="K56" s="162"/>
      <c r="L56" s="164"/>
      <c r="M56" s="163"/>
      <c r="N56" s="164"/>
      <c r="O56" s="162"/>
      <c r="P56" s="162"/>
      <c r="Q56" s="199"/>
    </row>
    <row r="57" spans="4:17" x14ac:dyDescent="0.4">
      <c r="D57" s="198"/>
      <c r="E57" s="162"/>
      <c r="F57" s="162"/>
      <c r="G57" s="162"/>
      <c r="H57" s="162"/>
      <c r="I57" s="162"/>
      <c r="J57" s="162"/>
      <c r="K57" s="162"/>
      <c r="L57" s="165">
        <f>SUM(L47:L56)</f>
        <v>19568104</v>
      </c>
      <c r="M57" s="165">
        <f>SUM(M47:M56)</f>
        <v>19568104</v>
      </c>
      <c r="N57" s="166">
        <f>L57-M57</f>
        <v>0</v>
      </c>
      <c r="O57" s="162"/>
      <c r="P57" s="162"/>
      <c r="Q57" s="199"/>
    </row>
    <row r="58" spans="4:17" x14ac:dyDescent="0.4">
      <c r="D58" s="198"/>
      <c r="E58" s="162"/>
      <c r="F58" s="162"/>
      <c r="G58" s="162"/>
      <c r="H58" s="162"/>
      <c r="I58" s="162"/>
      <c r="J58" s="162"/>
      <c r="K58" s="162"/>
      <c r="L58" s="162"/>
      <c r="M58" s="163"/>
      <c r="N58" s="162" t="s">
        <v>554</v>
      </c>
      <c r="O58" s="162"/>
      <c r="P58" s="162"/>
      <c r="Q58" s="199"/>
    </row>
    <row r="59" spans="4:17" x14ac:dyDescent="0.4">
      <c r="D59" s="198"/>
      <c r="E59" s="157"/>
      <c r="F59" s="158"/>
      <c r="G59" s="159"/>
      <c r="H59" s="160"/>
      <c r="I59" s="161"/>
      <c r="J59" s="161"/>
      <c r="K59" s="162"/>
      <c r="L59" s="162"/>
      <c r="M59" s="163"/>
      <c r="N59" s="162"/>
      <c r="O59" s="162"/>
      <c r="P59" s="162"/>
      <c r="Q59" s="199"/>
    </row>
    <row r="60" spans="4:17" x14ac:dyDescent="0.4">
      <c r="D60" s="198"/>
      <c r="E60" s="157"/>
      <c r="F60" s="158"/>
      <c r="G60" s="159"/>
      <c r="H60" s="160"/>
      <c r="I60" s="161"/>
      <c r="J60" s="161"/>
      <c r="K60" s="162"/>
      <c r="L60" s="162"/>
      <c r="M60" s="163"/>
      <c r="N60" s="162"/>
      <c r="O60" s="162"/>
      <c r="P60" s="162"/>
      <c r="Q60" s="199"/>
    </row>
    <row r="61" spans="4:17" x14ac:dyDescent="0.4">
      <c r="D61" s="198"/>
      <c r="E61" s="162"/>
      <c r="F61" s="162"/>
      <c r="G61" s="162"/>
      <c r="H61" s="162"/>
      <c r="I61" s="162"/>
      <c r="J61" s="162"/>
      <c r="K61" s="162"/>
      <c r="L61" s="162"/>
      <c r="M61" s="163"/>
      <c r="N61" s="162"/>
      <c r="O61" s="162"/>
      <c r="P61" s="162"/>
      <c r="Q61" s="199"/>
    </row>
    <row r="62" spans="4:17" x14ac:dyDescent="0.4">
      <c r="D62" s="198"/>
      <c r="E62" s="162"/>
      <c r="F62" s="162"/>
      <c r="G62" s="162"/>
      <c r="H62" s="162"/>
      <c r="I62" s="162"/>
      <c r="J62" s="162"/>
      <c r="K62" s="162"/>
      <c r="L62" s="162"/>
      <c r="M62" s="163"/>
      <c r="N62" s="162"/>
      <c r="O62" s="162"/>
      <c r="P62" s="162"/>
      <c r="Q62" s="199"/>
    </row>
    <row r="63" spans="4:17" ht="19.5" thickBot="1" x14ac:dyDescent="0.45">
      <c r="D63" s="200"/>
      <c r="E63" s="201"/>
      <c r="F63" s="201"/>
      <c r="G63" s="201"/>
      <c r="H63" s="201"/>
      <c r="I63" s="201"/>
      <c r="J63" s="201"/>
      <c r="K63" s="201"/>
      <c r="L63" s="201"/>
      <c r="M63" s="202"/>
      <c r="N63" s="201"/>
      <c r="O63" s="201"/>
      <c r="P63" s="201"/>
      <c r="Q63" s="203"/>
    </row>
    <row r="64" spans="4:17" ht="19.5" thickTop="1" x14ac:dyDescent="0.4"/>
    <row r="73" spans="4:17" ht="19.5" thickBot="1" x14ac:dyDescent="0.45"/>
    <row r="74" spans="4:17" ht="19.5" thickTop="1" x14ac:dyDescent="0.4">
      <c r="D74" s="189"/>
      <c r="E74" s="190"/>
      <c r="F74" s="191"/>
      <c r="G74" s="192"/>
      <c r="H74" s="193"/>
      <c r="I74" s="194"/>
      <c r="J74" s="194"/>
      <c r="K74" s="195"/>
      <c r="L74" s="195"/>
      <c r="M74" s="196"/>
      <c r="N74" s="195"/>
      <c r="O74" s="195"/>
      <c r="P74" s="195"/>
      <c r="Q74" s="197"/>
    </row>
    <row r="75" spans="4:17" x14ac:dyDescent="0.4">
      <c r="D75" s="198"/>
      <c r="E75" s="157"/>
      <c r="F75" s="158"/>
      <c r="G75" s="159"/>
      <c r="H75" s="160"/>
      <c r="I75" s="161"/>
      <c r="J75" s="161"/>
      <c r="K75" s="162"/>
      <c r="L75" s="162"/>
      <c r="M75" s="163"/>
      <c r="N75" s="162"/>
      <c r="O75" s="162"/>
      <c r="P75" s="162"/>
      <c r="Q75" s="199"/>
    </row>
    <row r="76" spans="4:17" x14ac:dyDescent="0.4">
      <c r="D76" s="198"/>
      <c r="E76" s="157"/>
      <c r="F76" s="158"/>
      <c r="G76" s="159"/>
      <c r="H76" s="160"/>
      <c r="I76" s="161"/>
      <c r="J76" s="161"/>
      <c r="K76" s="162"/>
      <c r="L76" s="162"/>
      <c r="M76" s="163"/>
      <c r="N76" s="162"/>
      <c r="O76" s="162"/>
      <c r="P76" s="162"/>
      <c r="Q76" s="199"/>
    </row>
    <row r="77" spans="4:17" x14ac:dyDescent="0.4">
      <c r="D77" s="198"/>
      <c r="E77" s="157"/>
      <c r="F77" s="158"/>
      <c r="G77" s="159"/>
      <c r="H77" s="160"/>
      <c r="I77" s="161"/>
      <c r="J77" s="161"/>
      <c r="K77" s="162"/>
      <c r="L77" s="162"/>
      <c r="M77" s="163"/>
      <c r="N77" s="162"/>
      <c r="O77" s="162"/>
      <c r="P77" s="162"/>
      <c r="Q77" s="199"/>
    </row>
    <row r="78" spans="4:17" ht="19.5" thickBot="1" x14ac:dyDescent="0.45">
      <c r="D78" s="198"/>
      <c r="E78" s="162"/>
      <c r="F78" s="162"/>
      <c r="G78" s="162"/>
      <c r="H78" s="162"/>
      <c r="I78" s="162"/>
      <c r="J78" s="162"/>
      <c r="K78" s="162"/>
      <c r="L78" s="162"/>
      <c r="M78" s="163"/>
      <c r="N78" s="162"/>
      <c r="O78" s="162"/>
      <c r="P78" s="162"/>
      <c r="Q78" s="199"/>
    </row>
    <row r="79" spans="4:17" ht="20.25" thickTop="1" thickBot="1" x14ac:dyDescent="0.45">
      <c r="D79" s="198"/>
      <c r="E79" s="226" t="s">
        <v>355</v>
      </c>
      <c r="F79" s="227" t="s">
        <v>543</v>
      </c>
      <c r="G79" s="162"/>
      <c r="H79" s="162"/>
      <c r="I79" s="162"/>
      <c r="J79" s="162"/>
      <c r="K79" s="162"/>
      <c r="L79" s="162"/>
      <c r="M79" s="163"/>
      <c r="N79" s="162"/>
      <c r="O79" s="162"/>
      <c r="P79" s="162"/>
      <c r="Q79" s="199"/>
    </row>
    <row r="80" spans="4:17" ht="20.25" thickTop="1" thickBot="1" x14ac:dyDescent="0.45">
      <c r="D80" s="198"/>
      <c r="E80" s="226" t="s">
        <v>344</v>
      </c>
      <c r="F80" s="228">
        <v>44723</v>
      </c>
      <c r="G80" s="162"/>
      <c r="H80" s="162"/>
      <c r="I80" s="162"/>
      <c r="J80" s="162"/>
      <c r="K80" s="162"/>
      <c r="L80" s="162"/>
      <c r="M80" s="163"/>
      <c r="N80" s="162"/>
      <c r="O80" s="162"/>
      <c r="P80" s="162"/>
      <c r="Q80" s="199"/>
    </row>
    <row r="81" spans="4:17" ht="20.25" thickTop="1" thickBot="1" x14ac:dyDescent="0.45">
      <c r="D81" s="198"/>
      <c r="E81" s="162"/>
      <c r="F81" s="162"/>
      <c r="G81" s="162"/>
      <c r="H81" s="162"/>
      <c r="I81" s="162"/>
      <c r="J81" s="162"/>
      <c r="K81" s="162"/>
      <c r="L81" s="162"/>
      <c r="M81" s="163"/>
      <c r="N81" s="162"/>
      <c r="O81" s="162"/>
      <c r="P81" s="162"/>
      <c r="Q81" s="199"/>
    </row>
    <row r="82" spans="4:17" ht="20.25" thickTop="1" thickBot="1" x14ac:dyDescent="0.45">
      <c r="D82" s="198"/>
      <c r="E82" s="239"/>
      <c r="F82" s="240" t="s">
        <v>345</v>
      </c>
      <c r="G82" s="241"/>
      <c r="H82" s="242"/>
      <c r="I82" s="227"/>
      <c r="J82" s="162"/>
      <c r="K82" s="162"/>
      <c r="L82" s="162"/>
      <c r="M82" s="163"/>
      <c r="N82" s="162"/>
      <c r="O82" s="162"/>
      <c r="P82" s="162"/>
      <c r="Q82" s="199"/>
    </row>
    <row r="83" spans="4:17" ht="20.25" thickTop="1" thickBot="1" x14ac:dyDescent="0.45">
      <c r="D83" s="198"/>
      <c r="E83" s="229" t="s">
        <v>564</v>
      </c>
      <c r="F83" s="247" t="s">
        <v>347</v>
      </c>
      <c r="G83" s="242" t="s">
        <v>348</v>
      </c>
      <c r="H83" s="242" t="s">
        <v>349</v>
      </c>
      <c r="I83" s="227" t="s">
        <v>350</v>
      </c>
      <c r="J83" s="162"/>
      <c r="K83" s="162"/>
      <c r="L83" s="162"/>
      <c r="M83" s="163"/>
      <c r="N83" s="162"/>
      <c r="O83" s="162"/>
      <c r="P83" s="162"/>
      <c r="Q83" s="199"/>
    </row>
    <row r="84" spans="4:17" ht="19.5" thickTop="1" x14ac:dyDescent="0.4">
      <c r="D84" s="198"/>
      <c r="E84" s="254" t="s">
        <v>562</v>
      </c>
      <c r="F84" s="235">
        <v>7133474</v>
      </c>
      <c r="G84" s="256">
        <v>0.36454569984239671</v>
      </c>
      <c r="H84" s="193">
        <v>-63316</v>
      </c>
      <c r="I84" s="236">
        <v>-8.7978112464029094E-3</v>
      </c>
      <c r="J84" s="161"/>
      <c r="K84" s="250" t="s">
        <v>562</v>
      </c>
      <c r="L84" s="257"/>
      <c r="M84" s="156">
        <f>GETPIVOTDATA("合計 / 時価評価額[円]",$E$82,"為替リスク","リスク・なし")</f>
        <v>7133474</v>
      </c>
      <c r="N84" s="164"/>
      <c r="O84" s="162"/>
      <c r="P84" s="162"/>
      <c r="Q84" s="199"/>
    </row>
    <row r="85" spans="4:17" x14ac:dyDescent="0.4">
      <c r="D85" s="198"/>
      <c r="E85" s="231" t="s">
        <v>351</v>
      </c>
      <c r="F85" s="237">
        <v>589434</v>
      </c>
      <c r="G85" s="159">
        <v>3.0122157877200264E-2</v>
      </c>
      <c r="H85" s="160">
        <v>-60716</v>
      </c>
      <c r="I85" s="230">
        <v>-9.3387679766207793E-2</v>
      </c>
      <c r="J85" s="161"/>
      <c r="K85" s="155" t="s">
        <v>351</v>
      </c>
      <c r="L85" s="257">
        <f>GETPIVOTDATA("合計 / 時価評価額[円]",$E$82,"3区分・大","1株式・投信等","為替リスク","リスク・なし")</f>
        <v>589434</v>
      </c>
      <c r="M85" s="156"/>
      <c r="N85" s="164"/>
      <c r="O85" s="162"/>
      <c r="P85" s="162"/>
      <c r="Q85" s="199"/>
    </row>
    <row r="86" spans="4:17" x14ac:dyDescent="0.4">
      <c r="D86" s="198"/>
      <c r="E86" s="231" t="s">
        <v>352</v>
      </c>
      <c r="F86" s="237">
        <v>6450180</v>
      </c>
      <c r="G86" s="159">
        <v>0.3296269646751962</v>
      </c>
      <c r="H86" s="160"/>
      <c r="I86" s="230">
        <v>0</v>
      </c>
      <c r="J86" s="161"/>
      <c r="K86" s="155" t="s">
        <v>352</v>
      </c>
      <c r="L86" s="257">
        <f>GETPIVOTDATA("合計 / 時価評価額[円]",$E$82,"3区分・大","2現金・米国債など","為替リスク","リスク・なし")</f>
        <v>6450180</v>
      </c>
      <c r="M86" s="156"/>
      <c r="N86" s="164"/>
      <c r="O86" s="162"/>
      <c r="P86" s="162"/>
      <c r="Q86" s="199"/>
    </row>
    <row r="87" spans="4:17" x14ac:dyDescent="0.4">
      <c r="D87" s="198"/>
      <c r="E87" s="231" t="s">
        <v>353</v>
      </c>
      <c r="F87" s="237">
        <v>93860</v>
      </c>
      <c r="G87" s="159">
        <v>4.7965772900002658E-3</v>
      </c>
      <c r="H87" s="160">
        <v>-2600</v>
      </c>
      <c r="I87" s="230">
        <v>-2.6954177897574125E-2</v>
      </c>
      <c r="J87" s="161"/>
      <c r="K87" s="252" t="s">
        <v>353</v>
      </c>
      <c r="L87" s="257">
        <f>GETPIVOTDATA("合計 / 時価評価額[円]",$E$82,"3区分・大","3貴金属･ｺﾓ・仮通","為替リスク","リスク・なし")</f>
        <v>93860</v>
      </c>
      <c r="M87" s="156"/>
      <c r="N87" s="164"/>
      <c r="O87" s="162"/>
      <c r="P87" s="162"/>
      <c r="Q87" s="199"/>
    </row>
    <row r="88" spans="4:17" x14ac:dyDescent="0.4">
      <c r="D88" s="198"/>
      <c r="E88" s="254" t="s">
        <v>559</v>
      </c>
      <c r="F88" s="237">
        <v>12434645.999999998</v>
      </c>
      <c r="G88" s="253">
        <v>0.63545430015760318</v>
      </c>
      <c r="H88" s="160">
        <v>475653</v>
      </c>
      <c r="I88" s="230">
        <v>3.9773666562059197E-2</v>
      </c>
      <c r="J88" s="161"/>
      <c r="K88" s="250" t="s">
        <v>559</v>
      </c>
      <c r="L88" s="257"/>
      <c r="M88" s="156">
        <f>GETPIVOTDATA("合計 / 時価評価額[円]",$E$82,"為替リスク","リスク・有")</f>
        <v>12434645.999999998</v>
      </c>
      <c r="N88" s="164"/>
      <c r="O88" s="162"/>
      <c r="P88" s="162"/>
      <c r="Q88" s="199"/>
    </row>
    <row r="89" spans="4:17" x14ac:dyDescent="0.4">
      <c r="D89" s="198"/>
      <c r="E89" s="231" t="s">
        <v>351</v>
      </c>
      <c r="F89" s="237">
        <v>3731796</v>
      </c>
      <c r="G89" s="159">
        <v>0.19070794741651217</v>
      </c>
      <c r="H89" s="160">
        <v>475653</v>
      </c>
      <c r="I89" s="230">
        <v>0.14607865809333312</v>
      </c>
      <c r="J89" s="161"/>
      <c r="K89" s="155" t="s">
        <v>351</v>
      </c>
      <c r="L89" s="257">
        <f>GETPIVOTDATA("合計 / 時価評価額[円]",$E$82,"3区分・大","1株式・投信等","為替リスク","リスク・有")</f>
        <v>3731796</v>
      </c>
      <c r="M89" s="156"/>
      <c r="N89" s="164"/>
      <c r="O89" s="162"/>
      <c r="P89" s="162"/>
      <c r="Q89" s="199"/>
    </row>
    <row r="90" spans="4:17" ht="19.5" thickBot="1" x14ac:dyDescent="0.45">
      <c r="D90" s="198"/>
      <c r="E90" s="231" t="s">
        <v>352</v>
      </c>
      <c r="F90" s="237">
        <v>8702849.9999999981</v>
      </c>
      <c r="G90" s="159">
        <v>0.44474635274109103</v>
      </c>
      <c r="H90" s="160"/>
      <c r="I90" s="230">
        <v>0</v>
      </c>
      <c r="J90" s="161"/>
      <c r="K90" s="155" t="s">
        <v>352</v>
      </c>
      <c r="L90" s="257">
        <f>GETPIVOTDATA("合計 / 時価評価額[円]",$E$82,"3区分・大","2現金・米国債など","為替リスク","リスク・有")</f>
        <v>8702849.9999999981</v>
      </c>
      <c r="M90" s="156"/>
      <c r="N90" s="164"/>
      <c r="O90" s="162"/>
      <c r="P90" s="162"/>
      <c r="Q90" s="199"/>
    </row>
    <row r="91" spans="4:17" ht="20.25" thickTop="1" thickBot="1" x14ac:dyDescent="0.45">
      <c r="D91" s="198"/>
      <c r="E91" s="243" t="s">
        <v>354</v>
      </c>
      <c r="F91" s="238">
        <v>19568120</v>
      </c>
      <c r="G91" s="232">
        <v>1</v>
      </c>
      <c r="H91" s="233">
        <v>412337</v>
      </c>
      <c r="I91" s="234">
        <v>2.1525457873478728E-2</v>
      </c>
      <c r="J91" s="161"/>
      <c r="K91" s="162"/>
      <c r="L91" s="164"/>
      <c r="M91" s="163"/>
      <c r="N91" s="164"/>
      <c r="O91" s="162"/>
      <c r="P91" s="162"/>
      <c r="Q91" s="199"/>
    </row>
    <row r="92" spans="4:17" ht="19.5" thickTop="1" x14ac:dyDescent="0.4">
      <c r="D92" s="198"/>
      <c r="J92" s="162"/>
      <c r="K92" s="162"/>
      <c r="L92" s="164"/>
      <c r="M92" s="163"/>
      <c r="N92" s="164"/>
      <c r="O92" s="162"/>
      <c r="P92" s="162"/>
      <c r="Q92" s="199"/>
    </row>
    <row r="93" spans="4:17" x14ac:dyDescent="0.4">
      <c r="D93" s="198"/>
      <c r="J93" s="162"/>
      <c r="K93" s="162"/>
      <c r="L93" s="164"/>
      <c r="M93" s="163"/>
      <c r="N93" s="164"/>
      <c r="O93" s="162"/>
      <c r="P93" s="162"/>
      <c r="Q93" s="199"/>
    </row>
    <row r="94" spans="4:17" x14ac:dyDescent="0.4">
      <c r="D94" s="198"/>
      <c r="J94" s="162"/>
      <c r="K94" s="162"/>
      <c r="L94" s="165">
        <f>SUM(L84:L93)</f>
        <v>19568120</v>
      </c>
      <c r="M94" s="165">
        <f>SUM(M84:M93)</f>
        <v>19568120</v>
      </c>
      <c r="N94" s="166">
        <f>L94-M94</f>
        <v>0</v>
      </c>
      <c r="O94" s="162"/>
      <c r="P94" s="162"/>
      <c r="Q94" s="199"/>
    </row>
    <row r="95" spans="4:17" x14ac:dyDescent="0.4">
      <c r="D95" s="198"/>
      <c r="J95" s="162"/>
      <c r="K95" s="162"/>
      <c r="L95" s="162"/>
      <c r="M95" s="163"/>
      <c r="N95" s="162" t="s">
        <v>554</v>
      </c>
      <c r="O95" s="162"/>
      <c r="P95" s="162"/>
      <c r="Q95" s="199"/>
    </row>
    <row r="96" spans="4:17" x14ac:dyDescent="0.4">
      <c r="D96" s="198"/>
      <c r="J96" s="161"/>
      <c r="K96" s="162"/>
      <c r="L96" s="162"/>
      <c r="M96" s="163"/>
      <c r="N96" s="162"/>
      <c r="O96" s="162"/>
      <c r="P96" s="162"/>
      <c r="Q96" s="199"/>
    </row>
    <row r="97" spans="4:17" x14ac:dyDescent="0.4">
      <c r="D97" s="198"/>
      <c r="J97" s="161"/>
      <c r="K97" s="162"/>
      <c r="L97" s="162"/>
      <c r="M97" s="163"/>
      <c r="N97" s="162"/>
      <c r="O97" s="162"/>
      <c r="P97" s="162"/>
      <c r="Q97" s="199"/>
    </row>
    <row r="98" spans="4:17" ht="19.5" thickBot="1" x14ac:dyDescent="0.45">
      <c r="D98" s="198"/>
      <c r="J98" s="162"/>
      <c r="K98" s="162"/>
      <c r="L98" s="162"/>
      <c r="M98" s="163"/>
      <c r="N98" s="162"/>
      <c r="O98" s="162"/>
      <c r="P98" s="162"/>
      <c r="Q98" s="199"/>
    </row>
    <row r="99" spans="4:17" ht="20.25" thickTop="1" thickBot="1" x14ac:dyDescent="0.45">
      <c r="D99" s="198"/>
      <c r="J99" s="162"/>
      <c r="K99" s="162"/>
      <c r="L99" s="162"/>
      <c r="M99" s="163"/>
      <c r="N99" s="162"/>
      <c r="O99" s="162"/>
      <c r="P99" s="162"/>
      <c r="Q99" s="199"/>
    </row>
    <row r="100" spans="4:17" ht="20.25" thickTop="1" thickBot="1" x14ac:dyDescent="0.45">
      <c r="D100" s="200"/>
      <c r="E100" s="201"/>
      <c r="F100" s="201"/>
      <c r="G100" s="201"/>
      <c r="H100" s="201"/>
      <c r="I100" s="201"/>
      <c r="J100" s="201"/>
      <c r="K100" s="201"/>
      <c r="L100" s="201"/>
      <c r="M100" s="202"/>
      <c r="N100" s="201"/>
      <c r="O100" s="201"/>
      <c r="P100" s="201"/>
      <c r="Q100" s="203"/>
    </row>
    <row r="101" spans="4:17" ht="19.5" thickTop="1" x14ac:dyDescent="0.4"/>
    <row r="114" spans="3:13" ht="19.5" thickBot="1" x14ac:dyDescent="0.45"/>
    <row r="115" spans="3:13" ht="19.5" thickTop="1" x14ac:dyDescent="0.4">
      <c r="C115" s="162"/>
      <c r="D115" s="189"/>
      <c r="E115" s="195"/>
      <c r="F115" s="195"/>
      <c r="G115" s="195"/>
      <c r="H115" s="195"/>
      <c r="I115" s="195"/>
      <c r="J115" s="195"/>
      <c r="K115" s="197"/>
    </row>
    <row r="116" spans="3:13" ht="19.5" thickBot="1" x14ac:dyDescent="0.45">
      <c r="C116" s="162"/>
      <c r="D116" s="198"/>
      <c r="E116" s="162"/>
      <c r="F116" s="162"/>
      <c r="G116" s="162"/>
      <c r="H116" s="162"/>
      <c r="I116" s="162"/>
      <c r="J116" s="162"/>
      <c r="K116" s="199"/>
    </row>
    <row r="117" spans="3:13" ht="20.25" thickTop="1" thickBot="1" x14ac:dyDescent="0.45">
      <c r="C117" s="162"/>
      <c r="D117" s="198"/>
      <c r="E117" s="226" t="s">
        <v>355</v>
      </c>
      <c r="F117" s="227" t="s">
        <v>544</v>
      </c>
      <c r="G117" s="185"/>
      <c r="H117" s="186"/>
      <c r="I117" s="162"/>
      <c r="J117" s="162"/>
      <c r="K117" s="199"/>
    </row>
    <row r="118" spans="3:13" ht="20.25" thickTop="1" thickBot="1" x14ac:dyDescent="0.45">
      <c r="C118" s="162"/>
      <c r="D118" s="198"/>
      <c r="E118" s="226" t="s">
        <v>344</v>
      </c>
      <c r="F118" s="228">
        <v>44723</v>
      </c>
      <c r="G118" s="162"/>
      <c r="H118" s="187"/>
      <c r="I118" s="162"/>
      <c r="J118" s="162"/>
      <c r="K118" s="199"/>
    </row>
    <row r="119" spans="3:13" ht="20.25" thickTop="1" thickBot="1" x14ac:dyDescent="0.45">
      <c r="C119" s="162"/>
      <c r="D119" s="198"/>
      <c r="E119" s="188"/>
      <c r="F119" s="162"/>
      <c r="G119" s="162"/>
      <c r="H119" s="187"/>
      <c r="I119" s="162"/>
      <c r="J119" s="162"/>
      <c r="K119" s="199"/>
    </row>
    <row r="120" spans="3:13" ht="20.25" thickTop="1" thickBot="1" x14ac:dyDescent="0.45">
      <c r="C120" s="162"/>
      <c r="D120" s="198"/>
      <c r="E120" s="239"/>
      <c r="F120" s="251" t="s">
        <v>564</v>
      </c>
      <c r="G120" s="241"/>
      <c r="H120" s="227"/>
      <c r="K120" s="199"/>
      <c r="M120"/>
    </row>
    <row r="121" spans="3:13" ht="20.25" thickTop="1" thickBot="1" x14ac:dyDescent="0.45">
      <c r="C121" s="162"/>
      <c r="D121" s="198"/>
      <c r="E121" s="239"/>
      <c r="F121" s="162" t="s">
        <v>562</v>
      </c>
      <c r="G121" s="162" t="s">
        <v>559</v>
      </c>
      <c r="H121" s="239" t="s">
        <v>354</v>
      </c>
      <c r="K121" s="199"/>
      <c r="M121"/>
    </row>
    <row r="122" spans="3:13" ht="20.25" thickTop="1" thickBot="1" x14ac:dyDescent="0.45">
      <c r="C122" s="162"/>
      <c r="D122" s="198"/>
      <c r="E122" s="239" t="s">
        <v>347</v>
      </c>
      <c r="F122" s="247">
        <v>7133474</v>
      </c>
      <c r="G122" s="248">
        <v>12434646</v>
      </c>
      <c r="H122" s="249">
        <v>19568120</v>
      </c>
      <c r="K122" s="199"/>
      <c r="M122"/>
    </row>
    <row r="123" spans="3:13" ht="20.25" thickTop="1" thickBot="1" x14ac:dyDescent="0.45">
      <c r="C123" s="162"/>
      <c r="D123" s="198"/>
      <c r="E123" s="162"/>
      <c r="F123" s="162"/>
      <c r="G123" s="162"/>
      <c r="H123" s="162"/>
      <c r="I123" s="162"/>
      <c r="J123" s="162"/>
      <c r="K123" s="199"/>
      <c r="M123"/>
    </row>
    <row r="124" spans="3:13" ht="20.25" thickTop="1" thickBot="1" x14ac:dyDescent="0.45">
      <c r="C124" s="162"/>
      <c r="D124" s="204"/>
      <c r="E124" s="162"/>
      <c r="F124" s="147">
        <v>133.88999999999999</v>
      </c>
      <c r="G124" s="167" t="s">
        <v>556</v>
      </c>
      <c r="H124" s="162"/>
      <c r="I124" s="162"/>
      <c r="J124" s="162"/>
      <c r="K124" s="199"/>
    </row>
    <row r="125" spans="3:13" ht="19.5" thickTop="1" x14ac:dyDescent="0.4">
      <c r="C125" s="162"/>
      <c r="D125" s="198"/>
      <c r="E125" s="162"/>
      <c r="F125" s="162"/>
      <c r="G125" s="162"/>
      <c r="H125" s="162"/>
      <c r="I125" s="162"/>
      <c r="J125" s="162"/>
      <c r="K125" s="205"/>
      <c r="M125"/>
    </row>
    <row r="126" spans="3:13" x14ac:dyDescent="0.4">
      <c r="C126" s="162"/>
      <c r="D126" s="206" t="s">
        <v>547</v>
      </c>
      <c r="E126" s="149" t="s">
        <v>548</v>
      </c>
      <c r="F126" s="148" t="s">
        <v>565</v>
      </c>
      <c r="G126" s="173" t="s">
        <v>566</v>
      </c>
      <c r="H126" s="181" t="s">
        <v>549</v>
      </c>
      <c r="I126" s="177" t="s">
        <v>550</v>
      </c>
      <c r="J126" s="153" t="s">
        <v>555</v>
      </c>
      <c r="K126" s="205"/>
      <c r="M126"/>
    </row>
    <row r="127" spans="3:13" x14ac:dyDescent="0.4">
      <c r="C127" s="162"/>
      <c r="D127" s="207" t="s">
        <v>551</v>
      </c>
      <c r="E127" s="168">
        <f>F124</f>
        <v>133.88999999999999</v>
      </c>
      <c r="F127" s="169">
        <f>GETPIVOTDATA("時価評価額[円]",$E$120,"為替リスク","リスク・なし")</f>
        <v>7133474</v>
      </c>
      <c r="G127" s="174">
        <f>GETPIVOTDATA("時価評価額[円]",$E$120,"為替リスク","リスク・有")</f>
        <v>12434646</v>
      </c>
      <c r="H127" s="182">
        <f>SUM(F127:G127)</f>
        <v>19568120</v>
      </c>
      <c r="I127" s="178">
        <f t="shared" ref="I127:I140" si="0">H127-GETPIVOTDATA("時価評価額[円]",$E$120)</f>
        <v>0</v>
      </c>
      <c r="J127" s="170">
        <v>0</v>
      </c>
      <c r="K127" s="205"/>
      <c r="M127"/>
    </row>
    <row r="128" spans="3:13" x14ac:dyDescent="0.4">
      <c r="C128" s="162"/>
      <c r="D128" s="208"/>
      <c r="E128" s="150">
        <v>100</v>
      </c>
      <c r="F128" s="151">
        <f>F127</f>
        <v>7133474</v>
      </c>
      <c r="G128" s="175">
        <f>GETPIVOTDATA("時価評価額[円]",$E$120,"為替リスク","リスク・有")*E128/$F$124</f>
        <v>9287210.3965942208</v>
      </c>
      <c r="H128" s="183">
        <f t="shared" ref="H128:H140" si="1">SUM(F128:G128)</f>
        <v>16420684.396594221</v>
      </c>
      <c r="I128" s="179">
        <f t="shared" si="0"/>
        <v>-3147435.6034057792</v>
      </c>
      <c r="J128" s="171">
        <f>I128/GETPIVOTDATA("時価評価額[円]",$E$120)</f>
        <v>-0.1608450685812321</v>
      </c>
      <c r="K128" s="209"/>
      <c r="M128"/>
    </row>
    <row r="129" spans="3:13" x14ac:dyDescent="0.4">
      <c r="C129" s="162"/>
      <c r="D129" s="208"/>
      <c r="E129" s="150">
        <v>105</v>
      </c>
      <c r="F129" s="151">
        <f t="shared" ref="F129:F138" si="2">F128</f>
        <v>7133474</v>
      </c>
      <c r="G129" s="175">
        <f t="shared" ref="G129:G140" si="3">GETPIVOTDATA("時価評価額[円]",$E$120,"為替リスク","リスク・有")*E129/$F$124</f>
        <v>9751570.9164239317</v>
      </c>
      <c r="H129" s="183">
        <f t="shared" si="1"/>
        <v>16885044.916423932</v>
      </c>
      <c r="I129" s="179">
        <f t="shared" si="0"/>
        <v>-2683075.0835760683</v>
      </c>
      <c r="J129" s="171">
        <f t="shared" ref="J129:J139" si="4">I129/GETPIVOTDATA("時価評価額[円]",$E$120)</f>
        <v>-0.13711460700241354</v>
      </c>
      <c r="K129" s="209"/>
      <c r="M129"/>
    </row>
    <row r="130" spans="3:13" x14ac:dyDescent="0.4">
      <c r="C130" s="162"/>
      <c r="D130" s="208"/>
      <c r="E130" s="150">
        <v>110</v>
      </c>
      <c r="F130" s="151">
        <f t="shared" si="2"/>
        <v>7133474</v>
      </c>
      <c r="G130" s="175">
        <f t="shared" si="3"/>
        <v>10215931.436253643</v>
      </c>
      <c r="H130" s="183">
        <f t="shared" si="1"/>
        <v>17349405.436253645</v>
      </c>
      <c r="I130" s="179">
        <f t="shared" si="0"/>
        <v>-2218714.5637463555</v>
      </c>
      <c r="J130" s="171">
        <f t="shared" si="4"/>
        <v>-0.11338414542359489</v>
      </c>
      <c r="K130" s="209"/>
      <c r="M130"/>
    </row>
    <row r="131" spans="3:13" x14ac:dyDescent="0.4">
      <c r="C131" s="162"/>
      <c r="D131" s="208"/>
      <c r="E131" s="150">
        <v>115</v>
      </c>
      <c r="F131" s="151">
        <f t="shared" si="2"/>
        <v>7133474</v>
      </c>
      <c r="G131" s="175">
        <f t="shared" si="3"/>
        <v>10680291.956083354</v>
      </c>
      <c r="H131" s="183">
        <f t="shared" si="1"/>
        <v>17813765.956083354</v>
      </c>
      <c r="I131" s="179">
        <f t="shared" si="0"/>
        <v>-1754354.0439166464</v>
      </c>
      <c r="J131" s="171">
        <f t="shared" si="4"/>
        <v>-8.9653683844776427E-2</v>
      </c>
      <c r="K131" s="209"/>
      <c r="M131"/>
    </row>
    <row r="132" spans="3:13" x14ac:dyDescent="0.4">
      <c r="C132" s="162"/>
      <c r="D132" s="208"/>
      <c r="E132" s="150">
        <v>120</v>
      </c>
      <c r="F132" s="151">
        <f t="shared" si="2"/>
        <v>7133474</v>
      </c>
      <c r="G132" s="175">
        <f t="shared" si="3"/>
        <v>11144652.475913065</v>
      </c>
      <c r="H132" s="183">
        <f t="shared" si="1"/>
        <v>18278126.475913063</v>
      </c>
      <c r="I132" s="179">
        <f t="shared" si="0"/>
        <v>-1289993.5240869373</v>
      </c>
      <c r="J132" s="171">
        <f t="shared" si="4"/>
        <v>-6.5923222265957968E-2</v>
      </c>
      <c r="K132" s="209"/>
      <c r="M132"/>
    </row>
    <row r="133" spans="3:13" x14ac:dyDescent="0.4">
      <c r="C133" s="162"/>
      <c r="D133" s="208"/>
      <c r="E133" s="150">
        <v>125</v>
      </c>
      <c r="F133" s="151">
        <f t="shared" si="2"/>
        <v>7133474</v>
      </c>
      <c r="G133" s="175">
        <f t="shared" si="3"/>
        <v>11609012.995742775</v>
      </c>
      <c r="H133" s="183">
        <f t="shared" si="1"/>
        <v>18742486.995742775</v>
      </c>
      <c r="I133" s="179">
        <f t="shared" si="0"/>
        <v>-825633.0042572245</v>
      </c>
      <c r="J133" s="171">
        <f t="shared" si="4"/>
        <v>-4.2192760687139313E-2</v>
      </c>
      <c r="K133" s="209"/>
      <c r="M133"/>
    </row>
    <row r="134" spans="3:13" x14ac:dyDescent="0.4">
      <c r="C134" s="162"/>
      <c r="D134" s="208"/>
      <c r="E134" s="150">
        <v>130</v>
      </c>
      <c r="F134" s="151">
        <f t="shared" si="2"/>
        <v>7133474</v>
      </c>
      <c r="G134" s="175">
        <f t="shared" si="3"/>
        <v>12073373.515572486</v>
      </c>
      <c r="H134" s="183">
        <f t="shared" si="1"/>
        <v>19206847.515572488</v>
      </c>
      <c r="I134" s="179">
        <f t="shared" si="0"/>
        <v>-361272.48442751169</v>
      </c>
      <c r="J134" s="171">
        <f t="shared" si="4"/>
        <v>-1.8462299108320659E-2</v>
      </c>
      <c r="K134" s="209"/>
      <c r="M134"/>
    </row>
    <row r="135" spans="3:13" x14ac:dyDescent="0.4">
      <c r="C135" s="162"/>
      <c r="D135" s="208"/>
      <c r="E135" s="150">
        <v>135</v>
      </c>
      <c r="F135" s="151">
        <f t="shared" si="2"/>
        <v>7133474</v>
      </c>
      <c r="G135" s="175">
        <f t="shared" si="3"/>
        <v>12537734.035402197</v>
      </c>
      <c r="H135" s="183">
        <f t="shared" si="1"/>
        <v>19671208.035402197</v>
      </c>
      <c r="I135" s="179">
        <f t="shared" si="0"/>
        <v>103088.03540219739</v>
      </c>
      <c r="J135" s="171">
        <f t="shared" si="4"/>
        <v>5.2681624704977994E-3</v>
      </c>
      <c r="K135" s="209"/>
      <c r="M135"/>
    </row>
    <row r="136" spans="3:13" x14ac:dyDescent="0.4">
      <c r="C136" s="162"/>
      <c r="D136" s="208"/>
      <c r="E136" s="150">
        <v>140</v>
      </c>
      <c r="F136" s="151">
        <f t="shared" si="2"/>
        <v>7133474</v>
      </c>
      <c r="G136" s="175">
        <f t="shared" si="3"/>
        <v>13002094.555231908</v>
      </c>
      <c r="H136" s="183">
        <f t="shared" si="1"/>
        <v>20135568.555231906</v>
      </c>
      <c r="I136" s="179">
        <f t="shared" si="0"/>
        <v>567448.55523190647</v>
      </c>
      <c r="J136" s="171">
        <f t="shared" si="4"/>
        <v>2.899862404931626E-2</v>
      </c>
      <c r="K136" s="209"/>
      <c r="M136"/>
    </row>
    <row r="137" spans="3:13" x14ac:dyDescent="0.4">
      <c r="C137" s="162"/>
      <c r="D137" s="208"/>
      <c r="E137" s="150">
        <v>145</v>
      </c>
      <c r="F137" s="151">
        <f t="shared" si="2"/>
        <v>7133474</v>
      </c>
      <c r="G137" s="175">
        <f t="shared" si="3"/>
        <v>13466455.075061619</v>
      </c>
      <c r="H137" s="183">
        <f t="shared" si="1"/>
        <v>20599929.075061619</v>
      </c>
      <c r="I137" s="179">
        <f t="shared" si="0"/>
        <v>1031809.0750616193</v>
      </c>
      <c r="J137" s="171">
        <f t="shared" si="4"/>
        <v>5.2729085628134907E-2</v>
      </c>
      <c r="K137" s="209"/>
      <c r="M137"/>
    </row>
    <row r="138" spans="3:13" x14ac:dyDescent="0.4">
      <c r="C138" s="162"/>
      <c r="D138" s="208"/>
      <c r="E138" s="150">
        <v>150</v>
      </c>
      <c r="F138" s="151">
        <f t="shared" si="2"/>
        <v>7133474</v>
      </c>
      <c r="G138" s="175">
        <f t="shared" si="3"/>
        <v>13930815.59489133</v>
      </c>
      <c r="H138" s="183">
        <f t="shared" si="1"/>
        <v>21064289.594891332</v>
      </c>
      <c r="I138" s="179">
        <f t="shared" si="0"/>
        <v>1496169.5948913321</v>
      </c>
      <c r="J138" s="171">
        <f t="shared" si="4"/>
        <v>7.6459547206953554E-2</v>
      </c>
      <c r="K138" s="209"/>
      <c r="M138"/>
    </row>
    <row r="139" spans="3:13" x14ac:dyDescent="0.4">
      <c r="C139" s="162"/>
      <c r="D139" s="208"/>
      <c r="E139" s="150">
        <v>155</v>
      </c>
      <c r="F139" s="151">
        <f>F136</f>
        <v>7133474</v>
      </c>
      <c r="G139" s="175">
        <f t="shared" si="3"/>
        <v>14395176.114721041</v>
      </c>
      <c r="H139" s="183">
        <f t="shared" si="1"/>
        <v>21528650.114721041</v>
      </c>
      <c r="I139" s="179">
        <f t="shared" si="0"/>
        <v>1960530.1147210412</v>
      </c>
      <c r="J139" s="171">
        <f t="shared" si="4"/>
        <v>0.10019000878577201</v>
      </c>
      <c r="K139" s="209"/>
      <c r="M139"/>
    </row>
    <row r="140" spans="3:13" x14ac:dyDescent="0.4">
      <c r="C140" s="162"/>
      <c r="D140" s="210"/>
      <c r="E140" s="154">
        <v>160</v>
      </c>
      <c r="F140" s="152">
        <f>F139</f>
        <v>7133474</v>
      </c>
      <c r="G140" s="176">
        <f t="shared" si="3"/>
        <v>14859536.634550752</v>
      </c>
      <c r="H140" s="184">
        <f t="shared" si="1"/>
        <v>21993010.63455075</v>
      </c>
      <c r="I140" s="180">
        <f t="shared" si="0"/>
        <v>2424890.6345507503</v>
      </c>
      <c r="J140" s="172">
        <f>I140/GETPIVOTDATA("時価評価額[円]",$E$120)</f>
        <v>0.12392047036459047</v>
      </c>
      <c r="K140" s="209"/>
      <c r="M140"/>
    </row>
    <row r="141" spans="3:13" x14ac:dyDescent="0.4">
      <c r="C141" s="162"/>
      <c r="D141" s="198"/>
      <c r="E141" s="162"/>
      <c r="F141" s="162"/>
      <c r="G141" s="162"/>
      <c r="H141" s="162"/>
      <c r="I141" s="162"/>
      <c r="J141" s="162"/>
      <c r="K141" s="209"/>
      <c r="M141"/>
    </row>
    <row r="142" spans="3:13" ht="19.5" thickBot="1" x14ac:dyDescent="0.45">
      <c r="C142" s="162"/>
      <c r="D142" s="200"/>
      <c r="E142" s="201"/>
      <c r="F142" s="201"/>
      <c r="G142" s="201"/>
      <c r="H142" s="201"/>
      <c r="I142" s="201"/>
      <c r="J142" s="201"/>
      <c r="K142" s="211"/>
      <c r="M142"/>
    </row>
    <row r="143" spans="3:13" ht="19.5" thickTop="1" x14ac:dyDescent="0.4">
      <c r="K143" s="60"/>
      <c r="M143"/>
    </row>
    <row r="144" spans="3:13" x14ac:dyDescent="0.4">
      <c r="K144" s="60"/>
      <c r="M144"/>
    </row>
    <row r="145" spans="4:13" x14ac:dyDescent="0.4">
      <c r="K145" s="60"/>
      <c r="M145"/>
    </row>
    <row r="146" spans="4:13" x14ac:dyDescent="0.4">
      <c r="K146" s="60"/>
      <c r="M146"/>
    </row>
    <row r="147" spans="4:13" x14ac:dyDescent="0.4">
      <c r="K147" s="60"/>
      <c r="M147"/>
    </row>
    <row r="148" spans="4:13" x14ac:dyDescent="0.4">
      <c r="K148" s="60"/>
      <c r="M148"/>
    </row>
    <row r="149" spans="4:13" x14ac:dyDescent="0.4">
      <c r="K149" s="60"/>
      <c r="M149"/>
    </row>
    <row r="150" spans="4:13" ht="19.5" thickBot="1" x14ac:dyDescent="0.45"/>
    <row r="151" spans="4:13" ht="19.5" thickTop="1" x14ac:dyDescent="0.4">
      <c r="D151" s="189"/>
      <c r="E151" s="195"/>
      <c r="F151" s="195"/>
      <c r="G151" s="195"/>
      <c r="H151" s="195"/>
      <c r="I151" s="195"/>
      <c r="J151" s="195"/>
      <c r="K151" s="195"/>
      <c r="L151" s="195"/>
      <c r="M151" s="212"/>
    </row>
    <row r="152" spans="4:13" x14ac:dyDescent="0.4">
      <c r="D152" s="198"/>
      <c r="E152" s="162"/>
      <c r="F152" s="162"/>
      <c r="G152" s="162"/>
      <c r="H152" s="162"/>
      <c r="I152" s="162"/>
      <c r="J152" s="162"/>
      <c r="K152" s="162"/>
      <c r="L152" s="162"/>
      <c r="M152" s="205"/>
    </row>
    <row r="153" spans="4:13" x14ac:dyDescent="0.4">
      <c r="D153" s="198"/>
      <c r="E153" s="162"/>
      <c r="F153" s="162"/>
      <c r="G153" s="162"/>
      <c r="H153" s="162"/>
      <c r="I153" s="162"/>
      <c r="J153" s="162"/>
      <c r="K153" s="162"/>
      <c r="L153" s="162"/>
      <c r="M153" s="205"/>
    </row>
    <row r="154" spans="4:13" x14ac:dyDescent="0.4">
      <c r="D154" s="198"/>
      <c r="E154" s="162"/>
      <c r="F154" s="162"/>
      <c r="G154" s="162"/>
      <c r="H154" s="162"/>
      <c r="I154" s="162"/>
      <c r="J154" s="162"/>
      <c r="K154" s="162"/>
      <c r="L154" s="162"/>
      <c r="M154" s="205"/>
    </row>
    <row r="155" spans="4:13" x14ac:dyDescent="0.4">
      <c r="D155" s="198"/>
      <c r="E155" s="162"/>
      <c r="F155" s="162"/>
      <c r="G155" s="162"/>
      <c r="H155" s="162"/>
      <c r="I155" s="162"/>
      <c r="J155" s="162"/>
      <c r="K155" s="162"/>
      <c r="L155" s="162"/>
      <c r="M155" s="205"/>
    </row>
    <row r="156" spans="4:13" x14ac:dyDescent="0.4">
      <c r="D156" s="198"/>
      <c r="E156" s="162"/>
      <c r="F156" s="162"/>
      <c r="G156" s="162"/>
      <c r="H156" s="162"/>
      <c r="I156" s="162"/>
      <c r="J156" s="162"/>
      <c r="K156" s="162"/>
      <c r="L156" s="162"/>
      <c r="M156" s="205"/>
    </row>
    <row r="157" spans="4:13" x14ac:dyDescent="0.4">
      <c r="D157" s="198"/>
      <c r="E157" s="162"/>
      <c r="F157" s="162"/>
      <c r="G157" s="162"/>
      <c r="H157" s="162"/>
      <c r="I157" s="162"/>
      <c r="J157" s="162"/>
      <c r="K157" s="162"/>
      <c r="L157" s="162"/>
      <c r="M157" s="205"/>
    </row>
    <row r="158" spans="4:13" x14ac:dyDescent="0.4">
      <c r="D158" s="198"/>
      <c r="E158" s="162"/>
      <c r="F158" s="162"/>
      <c r="G158" s="162"/>
      <c r="H158" s="162"/>
      <c r="I158" s="162"/>
      <c r="J158" s="162"/>
      <c r="K158" s="162"/>
      <c r="L158" s="162"/>
      <c r="M158" s="205"/>
    </row>
    <row r="159" spans="4:13" x14ac:dyDescent="0.4">
      <c r="D159" s="198"/>
      <c r="E159" s="162"/>
      <c r="F159" s="162"/>
      <c r="G159" s="162"/>
      <c r="H159" s="162"/>
      <c r="I159" s="162"/>
      <c r="J159" s="162"/>
      <c r="K159" s="162"/>
      <c r="L159" s="162"/>
      <c r="M159" s="205"/>
    </row>
    <row r="160" spans="4:13" x14ac:dyDescent="0.4">
      <c r="D160" s="198"/>
      <c r="E160" s="162"/>
      <c r="F160" s="162"/>
      <c r="G160" s="162"/>
      <c r="H160" s="162"/>
      <c r="I160" s="162"/>
      <c r="J160" s="162"/>
      <c r="K160" s="162"/>
      <c r="L160" s="162"/>
      <c r="M160" s="205"/>
    </row>
    <row r="161" spans="4:13" x14ac:dyDescent="0.4">
      <c r="D161" s="198"/>
      <c r="E161" s="162"/>
      <c r="F161" s="162"/>
      <c r="G161" s="162"/>
      <c r="H161" s="162"/>
      <c r="I161" s="162"/>
      <c r="J161" s="162"/>
      <c r="K161" s="162"/>
      <c r="L161" s="162"/>
      <c r="M161" s="205"/>
    </row>
    <row r="162" spans="4:13" x14ac:dyDescent="0.4">
      <c r="D162" s="198"/>
      <c r="E162" s="162"/>
      <c r="F162" s="162"/>
      <c r="G162" s="162"/>
      <c r="H162" s="162"/>
      <c r="I162" s="162"/>
      <c r="J162" s="162"/>
      <c r="K162" s="162"/>
      <c r="L162" s="162"/>
      <c r="M162" s="205"/>
    </row>
    <row r="163" spans="4:13" x14ac:dyDescent="0.4">
      <c r="D163" s="198"/>
      <c r="E163" s="162"/>
      <c r="F163" s="162"/>
      <c r="G163" s="162"/>
      <c r="H163" s="162"/>
      <c r="I163" s="162"/>
      <c r="J163" s="162"/>
      <c r="K163" s="162"/>
      <c r="L163" s="162"/>
      <c r="M163" s="205"/>
    </row>
    <row r="164" spans="4:13" x14ac:dyDescent="0.4">
      <c r="D164" s="198"/>
      <c r="E164" s="162"/>
      <c r="F164" s="162"/>
      <c r="G164" s="162"/>
      <c r="H164" s="162"/>
      <c r="I164" s="162"/>
      <c r="J164" s="162"/>
      <c r="K164" s="162"/>
      <c r="L164" s="162"/>
      <c r="M164" s="205"/>
    </row>
    <row r="165" spans="4:13" x14ac:dyDescent="0.4">
      <c r="D165" s="198"/>
      <c r="E165" s="162"/>
      <c r="F165" s="162"/>
      <c r="G165" s="162"/>
      <c r="H165" s="162"/>
      <c r="I165" s="162"/>
      <c r="J165" s="162"/>
      <c r="K165" s="162"/>
      <c r="L165" s="162"/>
      <c r="M165" s="205"/>
    </row>
    <row r="166" spans="4:13" x14ac:dyDescent="0.4">
      <c r="D166" s="198"/>
      <c r="E166" s="162"/>
      <c r="F166" s="162"/>
      <c r="G166" s="162"/>
      <c r="H166" s="162"/>
      <c r="I166" s="162"/>
      <c r="J166" s="162"/>
      <c r="K166" s="162"/>
      <c r="L166" s="162"/>
      <c r="M166" s="205"/>
    </row>
    <row r="167" spans="4:13" x14ac:dyDescent="0.4">
      <c r="D167" s="198"/>
      <c r="E167" s="162"/>
      <c r="F167" s="162"/>
      <c r="G167" s="162"/>
      <c r="H167" s="162"/>
      <c r="I167" s="162"/>
      <c r="J167" s="162"/>
      <c r="K167" s="162"/>
      <c r="L167" s="162"/>
      <c r="M167" s="205"/>
    </row>
    <row r="168" spans="4:13" x14ac:dyDescent="0.4">
      <c r="D168" s="198"/>
      <c r="E168" s="162"/>
      <c r="F168" s="162"/>
      <c r="G168" s="162"/>
      <c r="H168" s="162"/>
      <c r="I168" s="162"/>
      <c r="J168" s="162"/>
      <c r="K168" s="162"/>
      <c r="L168" s="162"/>
      <c r="M168" s="205"/>
    </row>
    <row r="169" spans="4:13" x14ac:dyDescent="0.4">
      <c r="D169" s="198"/>
      <c r="E169" s="162"/>
      <c r="F169" s="162"/>
      <c r="G169" s="162"/>
      <c r="H169" s="162"/>
      <c r="I169" s="162"/>
      <c r="J169" s="162"/>
      <c r="K169" s="162"/>
      <c r="L169" s="162"/>
      <c r="M169" s="205"/>
    </row>
    <row r="170" spans="4:13" x14ac:dyDescent="0.4">
      <c r="D170" s="198"/>
      <c r="E170" s="162"/>
      <c r="F170" s="162"/>
      <c r="G170" s="162"/>
      <c r="H170" s="162"/>
      <c r="I170" s="162"/>
      <c r="J170" s="162"/>
      <c r="K170" s="162"/>
      <c r="L170" s="162"/>
      <c r="M170" s="205"/>
    </row>
    <row r="171" spans="4:13" x14ac:dyDescent="0.4">
      <c r="D171" s="198"/>
      <c r="E171" s="162"/>
      <c r="F171" s="162"/>
      <c r="G171" s="162"/>
      <c r="H171" s="162"/>
      <c r="I171" s="162"/>
      <c r="J171" s="162"/>
      <c r="K171" s="162"/>
      <c r="L171" s="162"/>
      <c r="M171" s="205"/>
    </row>
    <row r="172" spans="4:13" x14ac:dyDescent="0.4">
      <c r="D172" s="198"/>
      <c r="E172" s="162"/>
      <c r="F172" s="162"/>
      <c r="G172" s="162"/>
      <c r="H172" s="162"/>
      <c r="I172" s="162"/>
      <c r="J172" s="162"/>
      <c r="K172" s="162"/>
      <c r="L172" s="162"/>
      <c r="M172" s="205"/>
    </row>
    <row r="173" spans="4:13" ht="19.5" thickBot="1" x14ac:dyDescent="0.45">
      <c r="D173" s="200"/>
      <c r="E173" s="201"/>
      <c r="F173" s="201"/>
      <c r="G173" s="201"/>
      <c r="H173" s="201"/>
      <c r="I173" s="201"/>
      <c r="J173" s="201"/>
      <c r="K173" s="201"/>
      <c r="L173" s="201"/>
      <c r="M173" s="213"/>
    </row>
    <row r="174" spans="4:13" ht="19.5" thickTop="1" x14ac:dyDescent="0.4"/>
  </sheetData>
  <autoFilter ref="D126:I126" xr:uid="{170A3879-86FF-4B56-8E1F-B2EE3E090DF1}"/>
  <phoneticPr fontId="3"/>
  <pageMargins left="0.70866141732283472" right="0.70866141732283472" top="0.74803149606299213" bottom="0.74803149606299213" header="0.31496062992125984" footer="0.31496062992125984"/>
  <pageSetup paperSize="9" scale="13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66E8-D6CD-48C7-B7A3-AB820C02CA3B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【B】コード表（自作）</vt:lpstr>
      <vt:lpstr>【C】データベース・SBI・親子3人分（自作）</vt:lpstr>
      <vt:lpstr>【D】為替リスクの見える化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2022-06-12T21:37:43Z</cp:lastPrinted>
  <dcterms:created xsi:type="dcterms:W3CDTF">2022-04-14T05:26:42Z</dcterms:created>
  <dcterms:modified xsi:type="dcterms:W3CDTF">2022-07-05T21:44:22Z</dcterms:modified>
</cp:coreProperties>
</file>