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●●●持ち出し分●戻すこと\20211101 ▼ブログ用▼\202109 【資産運用】ブログ用\"/>
    </mc:Choice>
  </mc:AlternateContent>
  <xr:revisionPtr revIDLastSave="0" documentId="13_ncr:1_{62F49999-FC22-4658-8CEF-DE492F9BDF79}" xr6:coauthVersionLast="47" xr6:coauthVersionMax="47" xr10:uidLastSave="{00000000-0000-0000-0000-000000000000}"/>
  <bookViews>
    <workbookView xWindow="-120" yWindow="-120" windowWidth="29040" windowHeight="16440" tabRatio="915" xr2:uid="{912AC4F0-3582-4A44-888B-80C301088133}"/>
  </bookViews>
  <sheets>
    <sheet name="【B】コード表（自作）" sheetId="11" r:id="rId1"/>
    <sheet name="【C】データベース・楽天・親子3人分（自作）" sheetId="15" r:id="rId2"/>
    <sheet name="【D】為替リスクの見える化" sheetId="14" r:id="rId3"/>
    <sheet name="Sheet1" sheetId="1" r:id="rId4"/>
  </sheets>
  <externalReferences>
    <externalReference r:id="rId5"/>
  </externalReferences>
  <definedNames>
    <definedName name="_xlnm._FilterDatabase" localSheetId="0">#REF!</definedName>
    <definedName name="_xlnm._FilterDatabase" localSheetId="1" hidden="1">'【C】データベース・楽天・親子3人分（自作）'!$A$1:$BA$109</definedName>
    <definedName name="_xlnm._FilterDatabase" localSheetId="2" hidden="1">【D】為替リスクの見える化!$D$126:$I$126</definedName>
    <definedName name="_xlnm._FilterDatabase">#REF!</definedName>
    <definedName name="_xlnm.Criteria" localSheetId="1">'【C】データベース・楽天・親子3人分（自作）'!#REF!</definedName>
  </definedNames>
  <calcPr calcId="191029"/>
  <pivotCaches>
    <pivotCache cacheId="26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V108" i="15" l="1"/>
  <c r="AW108" i="15"/>
  <c r="AX108" i="15"/>
  <c r="AY108" i="15"/>
  <c r="AZ108" i="15"/>
  <c r="BA108" i="15"/>
  <c r="BA107" i="15"/>
  <c r="AZ107" i="15"/>
  <c r="AY107" i="15"/>
  <c r="AX107" i="15"/>
  <c r="AW107" i="15"/>
  <c r="AV107" i="15"/>
  <c r="BA106" i="15"/>
  <c r="AZ106" i="15"/>
  <c r="AY106" i="15"/>
  <c r="AX106" i="15"/>
  <c r="AW106" i="15"/>
  <c r="AV106" i="15"/>
  <c r="BA105" i="15"/>
  <c r="AZ105" i="15"/>
  <c r="AY105" i="15"/>
  <c r="AX105" i="15"/>
  <c r="AW105" i="15"/>
  <c r="AV105" i="15"/>
  <c r="BA104" i="15"/>
  <c r="AZ104" i="15"/>
  <c r="AY104" i="15"/>
  <c r="AX104" i="15"/>
  <c r="AW104" i="15"/>
  <c r="AV104" i="15"/>
  <c r="BA102" i="15"/>
  <c r="AZ102" i="15"/>
  <c r="AY102" i="15"/>
  <c r="AX102" i="15"/>
  <c r="AW102" i="15"/>
  <c r="AV102" i="15"/>
  <c r="BA101" i="15"/>
  <c r="AZ101" i="15"/>
  <c r="AY101" i="15"/>
  <c r="AX101" i="15"/>
  <c r="AW101" i="15"/>
  <c r="AV101" i="15"/>
  <c r="BA100" i="15"/>
  <c r="AZ100" i="15"/>
  <c r="AY100" i="15"/>
  <c r="AX100" i="15"/>
  <c r="AW100" i="15"/>
  <c r="AV100" i="15"/>
  <c r="BA99" i="15"/>
  <c r="AZ99" i="15"/>
  <c r="AY99" i="15"/>
  <c r="AX99" i="15"/>
  <c r="AW99" i="15"/>
  <c r="AV99" i="15"/>
  <c r="BA97" i="15"/>
  <c r="AZ97" i="15"/>
  <c r="AY97" i="15"/>
  <c r="AX97" i="15"/>
  <c r="AW97" i="15"/>
  <c r="AV97" i="15"/>
  <c r="BA96" i="15"/>
  <c r="AZ96" i="15"/>
  <c r="AY96" i="15"/>
  <c r="AX96" i="15"/>
  <c r="AW96" i="15"/>
  <c r="AV96" i="15"/>
  <c r="BA94" i="15"/>
  <c r="AZ94" i="15"/>
  <c r="AY94" i="15"/>
  <c r="AX94" i="15"/>
  <c r="AW94" i="15"/>
  <c r="AV94" i="15"/>
  <c r="BA93" i="15"/>
  <c r="AZ93" i="15"/>
  <c r="AY93" i="15"/>
  <c r="AX93" i="15"/>
  <c r="AW93" i="15"/>
  <c r="AV93" i="15"/>
  <c r="BA92" i="15"/>
  <c r="AZ92" i="15"/>
  <c r="AY92" i="15"/>
  <c r="AX92" i="15"/>
  <c r="AW92" i="15"/>
  <c r="AV92" i="15"/>
  <c r="BA91" i="15"/>
  <c r="AZ91" i="15"/>
  <c r="AY91" i="15"/>
  <c r="AX91" i="15"/>
  <c r="AW91" i="15"/>
  <c r="AV91" i="15"/>
  <c r="BA90" i="15"/>
  <c r="AZ90" i="15"/>
  <c r="AY90" i="15"/>
  <c r="AX90" i="15"/>
  <c r="AW90" i="15"/>
  <c r="AV90" i="15"/>
  <c r="BA89" i="15"/>
  <c r="AZ89" i="15"/>
  <c r="AY89" i="15"/>
  <c r="AX89" i="15"/>
  <c r="AW89" i="15"/>
  <c r="AV89" i="15"/>
  <c r="BA88" i="15"/>
  <c r="AZ88" i="15"/>
  <c r="AY88" i="15"/>
  <c r="AX88" i="15"/>
  <c r="AW88" i="15"/>
  <c r="AV88" i="15"/>
  <c r="BA87" i="15"/>
  <c r="AZ87" i="15"/>
  <c r="AY87" i="15"/>
  <c r="AX87" i="15"/>
  <c r="AW87" i="15"/>
  <c r="AV87" i="15"/>
  <c r="BA86" i="15"/>
  <c r="AZ86" i="15"/>
  <c r="AY86" i="15"/>
  <c r="AX86" i="15"/>
  <c r="AW86" i="15"/>
  <c r="AV86" i="15"/>
  <c r="BA85" i="15"/>
  <c r="AZ85" i="15"/>
  <c r="AY85" i="15"/>
  <c r="AX85" i="15"/>
  <c r="AW85" i="15"/>
  <c r="AV85" i="15"/>
  <c r="BA84" i="15"/>
  <c r="AZ84" i="15"/>
  <c r="AY84" i="15"/>
  <c r="AX84" i="15"/>
  <c r="AW84" i="15"/>
  <c r="AV84" i="15"/>
  <c r="BA83" i="15"/>
  <c r="AZ83" i="15"/>
  <c r="AY83" i="15"/>
  <c r="AX83" i="15"/>
  <c r="AW83" i="15"/>
  <c r="AV83" i="15"/>
  <c r="BA82" i="15"/>
  <c r="AZ82" i="15"/>
  <c r="AY82" i="15"/>
  <c r="AX82" i="15"/>
  <c r="AW82" i="15"/>
  <c r="AV82" i="15"/>
  <c r="BA81" i="15"/>
  <c r="AZ81" i="15"/>
  <c r="AY81" i="15"/>
  <c r="AX81" i="15"/>
  <c r="AW81" i="15"/>
  <c r="AV81" i="15"/>
  <c r="BA80" i="15"/>
  <c r="AZ80" i="15"/>
  <c r="AY80" i="15"/>
  <c r="AX80" i="15"/>
  <c r="AW80" i="15"/>
  <c r="AV80" i="15"/>
  <c r="BA79" i="15"/>
  <c r="AZ79" i="15"/>
  <c r="AY79" i="15"/>
  <c r="AX79" i="15"/>
  <c r="AW79" i="15"/>
  <c r="AV79" i="15"/>
  <c r="BA78" i="15"/>
  <c r="AZ78" i="15"/>
  <c r="AY78" i="15"/>
  <c r="AX78" i="15"/>
  <c r="AW78" i="15"/>
  <c r="AV78" i="15"/>
  <c r="BA77" i="15"/>
  <c r="AZ77" i="15"/>
  <c r="AY77" i="15"/>
  <c r="AX77" i="15"/>
  <c r="AW77" i="15"/>
  <c r="AV77" i="15"/>
  <c r="BA76" i="15"/>
  <c r="AZ76" i="15"/>
  <c r="AY76" i="15"/>
  <c r="AX76" i="15"/>
  <c r="AW76" i="15"/>
  <c r="AV76" i="15"/>
  <c r="BA75" i="15"/>
  <c r="AZ75" i="15"/>
  <c r="AY75" i="15"/>
  <c r="AX75" i="15"/>
  <c r="AW75" i="15"/>
  <c r="AV75" i="15"/>
  <c r="BA74" i="15"/>
  <c r="AZ74" i="15"/>
  <c r="AY74" i="15"/>
  <c r="AX74" i="15"/>
  <c r="AW74" i="15"/>
  <c r="AV74" i="15"/>
  <c r="BA73" i="15"/>
  <c r="AZ73" i="15"/>
  <c r="AY73" i="15"/>
  <c r="AX73" i="15"/>
  <c r="AW73" i="15"/>
  <c r="AV73" i="15"/>
  <c r="BA72" i="15"/>
  <c r="AZ72" i="15"/>
  <c r="AY72" i="15"/>
  <c r="AX72" i="15"/>
  <c r="AW72" i="15"/>
  <c r="AV72" i="15"/>
  <c r="BA71" i="15"/>
  <c r="AZ71" i="15"/>
  <c r="AY71" i="15"/>
  <c r="AX71" i="15"/>
  <c r="AW71" i="15"/>
  <c r="AV71" i="15"/>
  <c r="BA70" i="15"/>
  <c r="AZ70" i="15"/>
  <c r="AY70" i="15"/>
  <c r="AX70" i="15"/>
  <c r="AW70" i="15"/>
  <c r="AV70" i="15"/>
  <c r="BA69" i="15"/>
  <c r="AZ69" i="15"/>
  <c r="AY69" i="15"/>
  <c r="AX69" i="15"/>
  <c r="AW69" i="15"/>
  <c r="AV69" i="15"/>
  <c r="BA68" i="15"/>
  <c r="AZ68" i="15"/>
  <c r="AY68" i="15"/>
  <c r="AX68" i="15"/>
  <c r="AW68" i="15"/>
  <c r="AV68" i="15"/>
  <c r="BA67" i="15"/>
  <c r="AZ67" i="15"/>
  <c r="AY67" i="15"/>
  <c r="AX67" i="15"/>
  <c r="AW67" i="15"/>
  <c r="AV67" i="15"/>
  <c r="BA66" i="15"/>
  <c r="AZ66" i="15"/>
  <c r="AY66" i="15"/>
  <c r="AX66" i="15"/>
  <c r="AW66" i="15"/>
  <c r="AV66" i="15"/>
  <c r="BA65" i="15"/>
  <c r="AZ65" i="15"/>
  <c r="AY65" i="15"/>
  <c r="AX65" i="15"/>
  <c r="AW65" i="15"/>
  <c r="AV65" i="15"/>
  <c r="BA64" i="15"/>
  <c r="AZ64" i="15"/>
  <c r="AY64" i="15"/>
  <c r="AX64" i="15"/>
  <c r="AW64" i="15"/>
  <c r="AV64" i="15"/>
  <c r="BA63" i="15"/>
  <c r="AZ63" i="15"/>
  <c r="AY63" i="15"/>
  <c r="AX63" i="15"/>
  <c r="AW63" i="15"/>
  <c r="AV63" i="15"/>
  <c r="BA62" i="15"/>
  <c r="AZ62" i="15"/>
  <c r="AY62" i="15"/>
  <c r="AX62" i="15"/>
  <c r="AW62" i="15"/>
  <c r="AV62" i="15"/>
  <c r="BA61" i="15"/>
  <c r="AZ61" i="15"/>
  <c r="AY61" i="15"/>
  <c r="AX61" i="15"/>
  <c r="AW61" i="15"/>
  <c r="AV61" i="15"/>
  <c r="BA60" i="15"/>
  <c r="AZ60" i="15"/>
  <c r="AY60" i="15"/>
  <c r="AX60" i="15"/>
  <c r="AW60" i="15"/>
  <c r="AV60" i="15"/>
  <c r="BA59" i="15"/>
  <c r="AZ59" i="15"/>
  <c r="AY59" i="15"/>
  <c r="AX59" i="15"/>
  <c r="AW59" i="15"/>
  <c r="AV59" i="15"/>
  <c r="BA58" i="15"/>
  <c r="AZ58" i="15"/>
  <c r="AY58" i="15"/>
  <c r="AX58" i="15"/>
  <c r="AW58" i="15"/>
  <c r="AV58" i="15"/>
  <c r="BA57" i="15"/>
  <c r="AZ57" i="15"/>
  <c r="AY57" i="15"/>
  <c r="AX57" i="15"/>
  <c r="AW57" i="15"/>
  <c r="AV57" i="15"/>
  <c r="BA55" i="15"/>
  <c r="AZ55" i="15"/>
  <c r="AY55" i="15"/>
  <c r="AX55" i="15"/>
  <c r="AW55" i="15"/>
  <c r="AV55" i="15"/>
  <c r="BA54" i="15"/>
  <c r="AZ54" i="15"/>
  <c r="AY54" i="15"/>
  <c r="AX54" i="15"/>
  <c r="AW54" i="15"/>
  <c r="AV54" i="15"/>
  <c r="BA53" i="15"/>
  <c r="AZ53" i="15"/>
  <c r="AY53" i="15"/>
  <c r="AX53" i="15"/>
  <c r="AW53" i="15"/>
  <c r="AV53" i="15"/>
  <c r="BA52" i="15"/>
  <c r="AZ52" i="15"/>
  <c r="AY52" i="15"/>
  <c r="AX52" i="15"/>
  <c r="AW52" i="15"/>
  <c r="AV52" i="15"/>
  <c r="BA50" i="15"/>
  <c r="AZ50" i="15"/>
  <c r="AY50" i="15"/>
  <c r="AX50" i="15"/>
  <c r="AW50" i="15"/>
  <c r="AV50" i="15"/>
  <c r="BA49" i="15"/>
  <c r="AZ49" i="15"/>
  <c r="AY49" i="15"/>
  <c r="AX49" i="15"/>
  <c r="AW49" i="15"/>
  <c r="AV49" i="15"/>
  <c r="BA47" i="15"/>
  <c r="AZ47" i="15"/>
  <c r="AY47" i="15"/>
  <c r="AX47" i="15"/>
  <c r="AW47" i="15"/>
  <c r="AV47" i="15"/>
  <c r="BA46" i="15"/>
  <c r="AZ46" i="15"/>
  <c r="AY46" i="15"/>
  <c r="AX46" i="15"/>
  <c r="AW46" i="15"/>
  <c r="AV46" i="15"/>
  <c r="BA45" i="15"/>
  <c r="AZ45" i="15"/>
  <c r="AY45" i="15"/>
  <c r="AX45" i="15"/>
  <c r="AW45" i="15"/>
  <c r="AV45" i="15"/>
  <c r="BA44" i="15"/>
  <c r="AZ44" i="15"/>
  <c r="AY44" i="15"/>
  <c r="AX44" i="15"/>
  <c r="AW44" i="15"/>
  <c r="AV44" i="15"/>
  <c r="BA43" i="15"/>
  <c r="AZ43" i="15"/>
  <c r="AY43" i="15"/>
  <c r="AX43" i="15"/>
  <c r="AW43" i="15"/>
  <c r="AV43" i="15"/>
  <c r="BA42" i="15"/>
  <c r="AZ42" i="15"/>
  <c r="AY42" i="15"/>
  <c r="AX42" i="15"/>
  <c r="AW42" i="15"/>
  <c r="AV42" i="15"/>
  <c r="BA41" i="15"/>
  <c r="AZ41" i="15"/>
  <c r="AY41" i="15"/>
  <c r="AX41" i="15"/>
  <c r="AW41" i="15"/>
  <c r="AV41" i="15"/>
  <c r="BA40" i="15"/>
  <c r="AZ40" i="15"/>
  <c r="AY40" i="15"/>
  <c r="AX40" i="15"/>
  <c r="AW40" i="15"/>
  <c r="AV40" i="15"/>
  <c r="BA39" i="15"/>
  <c r="AZ39" i="15"/>
  <c r="AY39" i="15"/>
  <c r="AX39" i="15"/>
  <c r="AW39" i="15"/>
  <c r="AV39" i="15"/>
  <c r="BA38" i="15"/>
  <c r="AZ38" i="15"/>
  <c r="AY38" i="15"/>
  <c r="AX38" i="15"/>
  <c r="AW38" i="15"/>
  <c r="AV38" i="15"/>
  <c r="BA37" i="15"/>
  <c r="AZ37" i="15"/>
  <c r="AY37" i="15"/>
  <c r="AX37" i="15"/>
  <c r="AW37" i="15"/>
  <c r="AV37" i="15"/>
  <c r="BA36" i="15"/>
  <c r="AZ36" i="15"/>
  <c r="AY36" i="15"/>
  <c r="AX36" i="15"/>
  <c r="AW36" i="15"/>
  <c r="AV36" i="15"/>
  <c r="BA35" i="15"/>
  <c r="AZ35" i="15"/>
  <c r="AY35" i="15"/>
  <c r="AX35" i="15"/>
  <c r="AW35" i="15"/>
  <c r="AV35" i="15"/>
  <c r="BA34" i="15"/>
  <c r="AZ34" i="15"/>
  <c r="AY34" i="15"/>
  <c r="AX34" i="15"/>
  <c r="AW34" i="15"/>
  <c r="AV34" i="15"/>
  <c r="BA33" i="15"/>
  <c r="AZ33" i="15"/>
  <c r="AY33" i="15"/>
  <c r="AX33" i="15"/>
  <c r="AW33" i="15"/>
  <c r="AV33" i="15"/>
  <c r="BA32" i="15"/>
  <c r="AZ32" i="15"/>
  <c r="AY32" i="15"/>
  <c r="AX32" i="15"/>
  <c r="AW32" i="15"/>
  <c r="AV32" i="15"/>
  <c r="BA31" i="15"/>
  <c r="AZ31" i="15"/>
  <c r="AY31" i="15"/>
  <c r="AX31" i="15"/>
  <c r="AW31" i="15"/>
  <c r="AV31" i="15"/>
  <c r="BA30" i="15"/>
  <c r="AZ30" i="15"/>
  <c r="AY30" i="15"/>
  <c r="AX30" i="15"/>
  <c r="AW30" i="15"/>
  <c r="AV30" i="15"/>
  <c r="BA29" i="15"/>
  <c r="AZ29" i="15"/>
  <c r="AY29" i="15"/>
  <c r="AX29" i="15"/>
  <c r="AW29" i="15"/>
  <c r="AV29" i="15"/>
  <c r="BA28" i="15"/>
  <c r="AZ28" i="15"/>
  <c r="AY28" i="15"/>
  <c r="AX28" i="15"/>
  <c r="AW28" i="15"/>
  <c r="AV28" i="15"/>
  <c r="BA27" i="15"/>
  <c r="AZ27" i="15"/>
  <c r="AY27" i="15"/>
  <c r="AX27" i="15"/>
  <c r="AW27" i="15"/>
  <c r="AV27" i="15"/>
  <c r="BA26" i="15"/>
  <c r="AZ26" i="15"/>
  <c r="AY26" i="15"/>
  <c r="AX26" i="15"/>
  <c r="AW26" i="15"/>
  <c r="AV26" i="15"/>
  <c r="BA25" i="15"/>
  <c r="AZ25" i="15"/>
  <c r="AY25" i="15"/>
  <c r="AX25" i="15"/>
  <c r="AW25" i="15"/>
  <c r="AV25" i="15"/>
  <c r="BA24" i="15"/>
  <c r="AZ24" i="15"/>
  <c r="AY24" i="15"/>
  <c r="AX24" i="15"/>
  <c r="AW24" i="15"/>
  <c r="AV24" i="15"/>
  <c r="BA23" i="15"/>
  <c r="AZ23" i="15"/>
  <c r="AY23" i="15"/>
  <c r="AX23" i="15"/>
  <c r="AW23" i="15"/>
  <c r="AV23" i="15"/>
  <c r="BA22" i="15"/>
  <c r="AZ22" i="15"/>
  <c r="AY22" i="15"/>
  <c r="AX22" i="15"/>
  <c r="AW22" i="15"/>
  <c r="AV22" i="15"/>
  <c r="BA21" i="15"/>
  <c r="AZ21" i="15"/>
  <c r="AY21" i="15"/>
  <c r="AX21" i="15"/>
  <c r="AW21" i="15"/>
  <c r="AV21" i="15"/>
  <c r="BA20" i="15"/>
  <c r="AZ20" i="15"/>
  <c r="AY20" i="15"/>
  <c r="AX20" i="15"/>
  <c r="AW20" i="15"/>
  <c r="AV20" i="15"/>
  <c r="BA19" i="15"/>
  <c r="AZ19" i="15"/>
  <c r="AY19" i="15"/>
  <c r="AX19" i="15"/>
  <c r="AW19" i="15"/>
  <c r="AV19" i="15"/>
  <c r="BA18" i="15"/>
  <c r="AZ18" i="15"/>
  <c r="AY18" i="15"/>
  <c r="AX18" i="15"/>
  <c r="AW18" i="15"/>
  <c r="AV18" i="15"/>
  <c r="BA17" i="15"/>
  <c r="AZ17" i="15"/>
  <c r="AY17" i="15"/>
  <c r="AX17" i="15"/>
  <c r="AW17" i="15"/>
  <c r="AV17" i="15"/>
  <c r="BA16" i="15"/>
  <c r="AZ16" i="15"/>
  <c r="AY16" i="15"/>
  <c r="AX16" i="15"/>
  <c r="AW16" i="15"/>
  <c r="AV16" i="15"/>
  <c r="BA15" i="15"/>
  <c r="AZ15" i="15"/>
  <c r="AY15" i="15"/>
  <c r="AX15" i="15"/>
  <c r="AW15" i="15"/>
  <c r="AV15" i="15"/>
  <c r="BA14" i="15"/>
  <c r="AZ14" i="15"/>
  <c r="AY14" i="15"/>
  <c r="AX14" i="15"/>
  <c r="AW14" i="15"/>
  <c r="AV14" i="15"/>
  <c r="BA13" i="15"/>
  <c r="AZ13" i="15"/>
  <c r="AY13" i="15"/>
  <c r="AX13" i="15"/>
  <c r="AW13" i="15"/>
  <c r="AV13" i="15"/>
  <c r="BA12" i="15"/>
  <c r="AZ12" i="15"/>
  <c r="AY12" i="15"/>
  <c r="AX12" i="15"/>
  <c r="AW12" i="15"/>
  <c r="AV12" i="15"/>
  <c r="BA11" i="15"/>
  <c r="AZ11" i="15"/>
  <c r="AY11" i="15"/>
  <c r="AX11" i="15"/>
  <c r="AW11" i="15"/>
  <c r="AV11" i="15"/>
  <c r="BA9" i="15"/>
  <c r="AZ9" i="15"/>
  <c r="AY9" i="15"/>
  <c r="AX9" i="15"/>
  <c r="AW9" i="15"/>
  <c r="AV9" i="15"/>
  <c r="BA8" i="15"/>
  <c r="AZ8" i="15"/>
  <c r="AY8" i="15"/>
  <c r="AX8" i="15"/>
  <c r="AW8" i="15"/>
  <c r="AV8" i="15"/>
  <c r="BA7" i="15"/>
  <c r="AZ7" i="15"/>
  <c r="AY7" i="15"/>
  <c r="AX7" i="15"/>
  <c r="AW7" i="15"/>
  <c r="AV7" i="15"/>
  <c r="BA6" i="15"/>
  <c r="AZ6" i="15"/>
  <c r="AY6" i="15"/>
  <c r="AX6" i="15"/>
  <c r="AW6" i="15"/>
  <c r="AV6" i="15"/>
  <c r="BA4" i="15"/>
  <c r="AZ4" i="15"/>
  <c r="AY4" i="15"/>
  <c r="AX4" i="15"/>
  <c r="AW4" i="15"/>
  <c r="AV4" i="15"/>
  <c r="BA3" i="15"/>
  <c r="AZ3" i="15"/>
  <c r="AY3" i="15"/>
  <c r="AX3" i="15"/>
  <c r="AW3" i="15"/>
  <c r="AV3" i="15"/>
  <c r="AR108" i="15"/>
  <c r="AQ108" i="15"/>
  <c r="AP108" i="15"/>
  <c r="AO108" i="15"/>
  <c r="AN108" i="15"/>
  <c r="AM108" i="15"/>
  <c r="AL108" i="15"/>
  <c r="AK108" i="15"/>
  <c r="AJ108" i="15"/>
  <c r="AI108" i="15"/>
  <c r="AH108" i="15"/>
  <c r="AG108" i="15"/>
  <c r="AF108" i="15"/>
  <c r="AE108" i="15"/>
  <c r="AC108" i="15"/>
  <c r="AB108" i="15"/>
  <c r="AR107" i="15"/>
  <c r="AQ107" i="15"/>
  <c r="AP107" i="15"/>
  <c r="AO107" i="15"/>
  <c r="AN107" i="15"/>
  <c r="AM107" i="15"/>
  <c r="AL107" i="15"/>
  <c r="AK107" i="15"/>
  <c r="AJ107" i="15"/>
  <c r="AI107" i="15"/>
  <c r="AH107" i="15"/>
  <c r="AG107" i="15"/>
  <c r="AF107" i="15"/>
  <c r="AE107" i="15"/>
  <c r="AC107" i="15"/>
  <c r="AB107" i="15"/>
  <c r="AR106" i="15"/>
  <c r="AQ106" i="15"/>
  <c r="AP106" i="15"/>
  <c r="AO106" i="15"/>
  <c r="AN106" i="15"/>
  <c r="AM106" i="15"/>
  <c r="AL106" i="15"/>
  <c r="AK106" i="15"/>
  <c r="AJ106" i="15"/>
  <c r="AI106" i="15"/>
  <c r="AH106" i="15"/>
  <c r="AG106" i="15"/>
  <c r="AF106" i="15"/>
  <c r="AE106" i="15"/>
  <c r="AC106" i="15"/>
  <c r="AB106" i="15"/>
  <c r="AR105" i="15"/>
  <c r="AQ105" i="15"/>
  <c r="AP105" i="15"/>
  <c r="AO105" i="15"/>
  <c r="AN105" i="15"/>
  <c r="AM105" i="15"/>
  <c r="AL105" i="15"/>
  <c r="AK105" i="15"/>
  <c r="AJ105" i="15"/>
  <c r="AI105" i="15"/>
  <c r="AH105" i="15"/>
  <c r="AG105" i="15"/>
  <c r="AF105" i="15"/>
  <c r="AE105" i="15"/>
  <c r="AC105" i="15"/>
  <c r="AB105" i="15"/>
  <c r="AR104" i="15"/>
  <c r="AQ104" i="15"/>
  <c r="AP104" i="15"/>
  <c r="AO104" i="15"/>
  <c r="AN104" i="15"/>
  <c r="AM104" i="15"/>
  <c r="AL104" i="15"/>
  <c r="AK104" i="15"/>
  <c r="AJ104" i="15"/>
  <c r="AI104" i="15"/>
  <c r="AH104" i="15"/>
  <c r="AG104" i="15"/>
  <c r="AF104" i="15"/>
  <c r="AE104" i="15"/>
  <c r="AC104" i="15"/>
  <c r="AB104" i="15"/>
  <c r="AS102" i="15"/>
  <c r="AS101" i="15"/>
  <c r="AP100" i="15"/>
  <c r="AS100" i="15" s="1"/>
  <c r="AD100" i="15"/>
  <c r="AP99" i="15"/>
  <c r="AS99" i="15" s="1"/>
  <c r="AD99" i="15"/>
  <c r="AS97" i="15"/>
  <c r="AP96" i="15"/>
  <c r="AS96" i="15" s="1"/>
  <c r="AD96" i="15"/>
  <c r="AR94" i="15"/>
  <c r="AQ94" i="15"/>
  <c r="AP94" i="15"/>
  <c r="AO94" i="15"/>
  <c r="AN94" i="15"/>
  <c r="AM94" i="15"/>
  <c r="AL94" i="15"/>
  <c r="AK94" i="15"/>
  <c r="AJ94" i="15"/>
  <c r="AI94" i="15"/>
  <c r="AH94" i="15"/>
  <c r="AG94" i="15"/>
  <c r="AF94" i="15"/>
  <c r="AE94" i="15"/>
  <c r="AC94" i="15"/>
  <c r="AB94" i="15"/>
  <c r="AR93" i="15"/>
  <c r="AQ93" i="15"/>
  <c r="AP93" i="15"/>
  <c r="AO93" i="15"/>
  <c r="AN93" i="15"/>
  <c r="AM93" i="15"/>
  <c r="AL93" i="15"/>
  <c r="AK93" i="15"/>
  <c r="AJ93" i="15"/>
  <c r="AI93" i="15"/>
  <c r="AH93" i="15"/>
  <c r="AG93" i="15"/>
  <c r="AF93" i="15"/>
  <c r="AE93" i="15"/>
  <c r="AC93" i="15"/>
  <c r="AB93" i="15"/>
  <c r="AR92" i="15"/>
  <c r="AQ92" i="15"/>
  <c r="AP92" i="15"/>
  <c r="AO92" i="15"/>
  <c r="AN92" i="15"/>
  <c r="AM92" i="15"/>
  <c r="AL92" i="15"/>
  <c r="AK92" i="15"/>
  <c r="AJ92" i="15"/>
  <c r="AI92" i="15"/>
  <c r="AH92" i="15"/>
  <c r="AG92" i="15"/>
  <c r="AF92" i="15"/>
  <c r="AE92" i="15"/>
  <c r="AC92" i="15"/>
  <c r="AB92" i="15"/>
  <c r="AR91" i="15"/>
  <c r="AQ91" i="15"/>
  <c r="AP91" i="15"/>
  <c r="AO91" i="15"/>
  <c r="AN91" i="15"/>
  <c r="AM91" i="15"/>
  <c r="AL91" i="15"/>
  <c r="AK91" i="15"/>
  <c r="AJ91" i="15"/>
  <c r="AI91" i="15"/>
  <c r="AH91" i="15"/>
  <c r="AG91" i="15"/>
  <c r="AF91" i="15"/>
  <c r="AE91" i="15"/>
  <c r="AC91" i="15"/>
  <c r="AB91" i="15"/>
  <c r="AR90" i="15"/>
  <c r="AQ90" i="15"/>
  <c r="AP90" i="15"/>
  <c r="AO90" i="15"/>
  <c r="AN90" i="15"/>
  <c r="AM90" i="15"/>
  <c r="AL90" i="15"/>
  <c r="AK90" i="15"/>
  <c r="AJ90" i="15"/>
  <c r="AI90" i="15"/>
  <c r="AH90" i="15"/>
  <c r="AG90" i="15"/>
  <c r="AF90" i="15"/>
  <c r="AE90" i="15"/>
  <c r="AC90" i="15"/>
  <c r="AB90" i="15"/>
  <c r="AR89" i="15"/>
  <c r="AQ89" i="15"/>
  <c r="AP89" i="15"/>
  <c r="AO89" i="15"/>
  <c r="AN89" i="15"/>
  <c r="AM89" i="15"/>
  <c r="AL89" i="15"/>
  <c r="AK89" i="15"/>
  <c r="AJ89" i="15"/>
  <c r="AI89" i="15"/>
  <c r="AH89" i="15"/>
  <c r="AG89" i="15"/>
  <c r="AF89" i="15"/>
  <c r="AE89" i="15"/>
  <c r="AC89" i="15"/>
  <c r="AB89" i="15"/>
  <c r="AR88" i="15"/>
  <c r="AQ88" i="15"/>
  <c r="AP88" i="15"/>
  <c r="AO88" i="15"/>
  <c r="AN88" i="15"/>
  <c r="AM88" i="15"/>
  <c r="AL88" i="15"/>
  <c r="AK88" i="15"/>
  <c r="AJ88" i="15"/>
  <c r="AI88" i="15"/>
  <c r="AH88" i="15"/>
  <c r="AG88" i="15"/>
  <c r="AF88" i="15"/>
  <c r="AE88" i="15"/>
  <c r="AC88" i="15"/>
  <c r="AB88" i="15"/>
  <c r="AR87" i="15"/>
  <c r="AQ87" i="15"/>
  <c r="AP87" i="15"/>
  <c r="AO87" i="15"/>
  <c r="AN87" i="15"/>
  <c r="AM87" i="15"/>
  <c r="AL87" i="15"/>
  <c r="AK87" i="15"/>
  <c r="AJ87" i="15"/>
  <c r="AI87" i="15"/>
  <c r="AH87" i="15"/>
  <c r="AG87" i="15"/>
  <c r="AF87" i="15"/>
  <c r="AE87" i="15"/>
  <c r="AC87" i="15"/>
  <c r="AB87" i="15"/>
  <c r="AR86" i="15"/>
  <c r="AQ86" i="15"/>
  <c r="AP86" i="15"/>
  <c r="AO86" i="15"/>
  <c r="AN86" i="15"/>
  <c r="AM86" i="15"/>
  <c r="AL86" i="15"/>
  <c r="AK86" i="15"/>
  <c r="AJ86" i="15"/>
  <c r="AI86" i="15"/>
  <c r="AH86" i="15"/>
  <c r="AG86" i="15"/>
  <c r="AF86" i="15"/>
  <c r="AE86" i="15"/>
  <c r="AC86" i="15"/>
  <c r="AB86" i="15"/>
  <c r="AR85" i="15"/>
  <c r="AQ85" i="15"/>
  <c r="AP85" i="15"/>
  <c r="AO85" i="15"/>
  <c r="AN85" i="15"/>
  <c r="AM85" i="15"/>
  <c r="AL85" i="15"/>
  <c r="AK85" i="15"/>
  <c r="AJ85" i="15"/>
  <c r="AI85" i="15"/>
  <c r="AH85" i="15"/>
  <c r="AG85" i="15"/>
  <c r="AF85" i="15"/>
  <c r="AE85" i="15"/>
  <c r="AC85" i="15"/>
  <c r="AB85" i="15"/>
  <c r="AR84" i="15"/>
  <c r="AQ84" i="15"/>
  <c r="AP84" i="15"/>
  <c r="AO84" i="15"/>
  <c r="AN84" i="15"/>
  <c r="AM84" i="15"/>
  <c r="AL84" i="15"/>
  <c r="AK84" i="15"/>
  <c r="AJ84" i="15"/>
  <c r="AI84" i="15"/>
  <c r="AH84" i="15"/>
  <c r="AG84" i="15"/>
  <c r="AF84" i="15"/>
  <c r="AE84" i="15"/>
  <c r="AC84" i="15"/>
  <c r="AB84" i="15"/>
  <c r="AR83" i="15"/>
  <c r="AQ83" i="15"/>
  <c r="AP83" i="15"/>
  <c r="AO83" i="15"/>
  <c r="AN83" i="15"/>
  <c r="AM83" i="15"/>
  <c r="AL83" i="15"/>
  <c r="AK83" i="15"/>
  <c r="AJ83" i="15"/>
  <c r="AI83" i="15"/>
  <c r="AH83" i="15"/>
  <c r="AG83" i="15"/>
  <c r="AF83" i="15"/>
  <c r="AE83" i="15"/>
  <c r="AC83" i="15"/>
  <c r="AB83" i="15"/>
  <c r="AR82" i="15"/>
  <c r="AQ82" i="15"/>
  <c r="AP82" i="15"/>
  <c r="AO82" i="15"/>
  <c r="AN82" i="15"/>
  <c r="AM82" i="15"/>
  <c r="AL82" i="15"/>
  <c r="AK82" i="15"/>
  <c r="AJ82" i="15"/>
  <c r="AI82" i="15"/>
  <c r="AH82" i="15"/>
  <c r="AG82" i="15"/>
  <c r="AF82" i="15"/>
  <c r="AE82" i="15"/>
  <c r="AC82" i="15"/>
  <c r="AB82" i="15"/>
  <c r="AR81" i="15"/>
  <c r="AQ81" i="15"/>
  <c r="AP81" i="15"/>
  <c r="AO81" i="15"/>
  <c r="AN81" i="15"/>
  <c r="AM81" i="15"/>
  <c r="AL81" i="15"/>
  <c r="AK81" i="15"/>
  <c r="AJ81" i="15"/>
  <c r="AI81" i="15"/>
  <c r="AH81" i="15"/>
  <c r="AG81" i="15"/>
  <c r="AF81" i="15"/>
  <c r="AE81" i="15"/>
  <c r="AC81" i="15"/>
  <c r="AB81" i="15"/>
  <c r="AR80" i="15"/>
  <c r="AQ80" i="15"/>
  <c r="AP80" i="15"/>
  <c r="AO80" i="15"/>
  <c r="AN80" i="15"/>
  <c r="AM80" i="15"/>
  <c r="AL80" i="15"/>
  <c r="AK80" i="15"/>
  <c r="AJ80" i="15"/>
  <c r="AI80" i="15"/>
  <c r="AH80" i="15"/>
  <c r="AG80" i="15"/>
  <c r="AF80" i="15"/>
  <c r="AE80" i="15"/>
  <c r="AC80" i="15"/>
  <c r="AB80" i="15"/>
  <c r="AR79" i="15"/>
  <c r="AQ79" i="15"/>
  <c r="AP79" i="15"/>
  <c r="AO79" i="15"/>
  <c r="AN79" i="15"/>
  <c r="AM79" i="15"/>
  <c r="AL79" i="15"/>
  <c r="AK79" i="15"/>
  <c r="AJ79" i="15"/>
  <c r="AI79" i="15"/>
  <c r="AH79" i="15"/>
  <c r="AG79" i="15"/>
  <c r="AF79" i="15"/>
  <c r="AE79" i="15"/>
  <c r="AC79" i="15"/>
  <c r="AB79" i="15"/>
  <c r="AR78" i="15"/>
  <c r="AQ78" i="15"/>
  <c r="AP78" i="15"/>
  <c r="AO78" i="15"/>
  <c r="AN78" i="15"/>
  <c r="AM78" i="15"/>
  <c r="AL78" i="15"/>
  <c r="AK78" i="15"/>
  <c r="AJ78" i="15"/>
  <c r="AI78" i="15"/>
  <c r="AH78" i="15"/>
  <c r="AG78" i="15"/>
  <c r="AF78" i="15"/>
  <c r="AE78" i="15"/>
  <c r="AC78" i="15"/>
  <c r="AB78" i="15"/>
  <c r="AR77" i="15"/>
  <c r="AQ77" i="15"/>
  <c r="AP77" i="15"/>
  <c r="AO77" i="15"/>
  <c r="AN77" i="15"/>
  <c r="AM77" i="15"/>
  <c r="AL77" i="15"/>
  <c r="AK77" i="15"/>
  <c r="AJ77" i="15"/>
  <c r="AI77" i="15"/>
  <c r="AH77" i="15"/>
  <c r="AG77" i="15"/>
  <c r="AF77" i="15"/>
  <c r="AE77" i="15"/>
  <c r="AC77" i="15"/>
  <c r="AB77" i="15"/>
  <c r="AR76" i="15"/>
  <c r="AQ76" i="15"/>
  <c r="AP76" i="15"/>
  <c r="AO76" i="15"/>
  <c r="AN76" i="15"/>
  <c r="AM76" i="15"/>
  <c r="AL76" i="15"/>
  <c r="AK76" i="15"/>
  <c r="AJ76" i="15"/>
  <c r="AI76" i="15"/>
  <c r="AH76" i="15"/>
  <c r="AG76" i="15"/>
  <c r="AF76" i="15"/>
  <c r="AE76" i="15"/>
  <c r="AC76" i="15"/>
  <c r="AB76" i="15"/>
  <c r="AR75" i="15"/>
  <c r="AQ75" i="15"/>
  <c r="AP75" i="15"/>
  <c r="AO75" i="15"/>
  <c r="AN75" i="15"/>
  <c r="AM75" i="15"/>
  <c r="AL75" i="15"/>
  <c r="AK75" i="15"/>
  <c r="AJ75" i="15"/>
  <c r="AI75" i="15"/>
  <c r="AH75" i="15"/>
  <c r="AG75" i="15"/>
  <c r="AF75" i="15"/>
  <c r="AE75" i="15"/>
  <c r="AC75" i="15"/>
  <c r="AB75" i="15"/>
  <c r="AR74" i="15"/>
  <c r="AQ74" i="15"/>
  <c r="AP74" i="15"/>
  <c r="AO74" i="15"/>
  <c r="AN74" i="15"/>
  <c r="AM74" i="15"/>
  <c r="AL74" i="15"/>
  <c r="AK74" i="15"/>
  <c r="AJ74" i="15"/>
  <c r="AI74" i="15"/>
  <c r="AH74" i="15"/>
  <c r="AG74" i="15"/>
  <c r="AF74" i="15"/>
  <c r="AE74" i="15"/>
  <c r="AC74" i="15"/>
  <c r="AB74" i="15"/>
  <c r="AR73" i="15"/>
  <c r="AQ73" i="15"/>
  <c r="AP73" i="15"/>
  <c r="AO73" i="15"/>
  <c r="AN73" i="15"/>
  <c r="AM73" i="15"/>
  <c r="AL73" i="15"/>
  <c r="AK73" i="15"/>
  <c r="AJ73" i="15"/>
  <c r="AI73" i="15"/>
  <c r="AH73" i="15"/>
  <c r="AG73" i="15"/>
  <c r="AF73" i="15"/>
  <c r="AE73" i="15"/>
  <c r="AC73" i="15"/>
  <c r="AB73" i="15"/>
  <c r="AR72" i="15"/>
  <c r="AQ72" i="15"/>
  <c r="AP72" i="15"/>
  <c r="AO72" i="15"/>
  <c r="AN72" i="15"/>
  <c r="AM72" i="15"/>
  <c r="AL72" i="15"/>
  <c r="AK72" i="15"/>
  <c r="AJ72" i="15"/>
  <c r="AI72" i="15"/>
  <c r="AH72" i="15"/>
  <c r="AG72" i="15"/>
  <c r="AF72" i="15"/>
  <c r="AE72" i="15"/>
  <c r="AC72" i="15"/>
  <c r="AB72" i="15"/>
  <c r="AR71" i="15"/>
  <c r="AQ71" i="15"/>
  <c r="AP71" i="15"/>
  <c r="AO71" i="15"/>
  <c r="AN71" i="15"/>
  <c r="AM71" i="15"/>
  <c r="AL71" i="15"/>
  <c r="AK71" i="15"/>
  <c r="AJ71" i="15"/>
  <c r="AI71" i="15"/>
  <c r="AH71" i="15"/>
  <c r="AG71" i="15"/>
  <c r="AF71" i="15"/>
  <c r="AE71" i="15"/>
  <c r="AC71" i="15"/>
  <c r="AB71" i="15"/>
  <c r="AR70" i="15"/>
  <c r="AQ70" i="15"/>
  <c r="AP70" i="15"/>
  <c r="AO70" i="15"/>
  <c r="AN70" i="15"/>
  <c r="AM70" i="15"/>
  <c r="AL70" i="15"/>
  <c r="AK70" i="15"/>
  <c r="AJ70" i="15"/>
  <c r="AI70" i="15"/>
  <c r="AH70" i="15"/>
  <c r="AG70" i="15"/>
  <c r="AF70" i="15"/>
  <c r="AE70" i="15"/>
  <c r="AC70" i="15"/>
  <c r="AB70" i="15"/>
  <c r="AR69" i="15"/>
  <c r="AQ69" i="15"/>
  <c r="AP69" i="15"/>
  <c r="AO69" i="15"/>
  <c r="AN69" i="15"/>
  <c r="AM69" i="15"/>
  <c r="AL69" i="15"/>
  <c r="AK69" i="15"/>
  <c r="AJ69" i="15"/>
  <c r="AI69" i="15"/>
  <c r="AH69" i="15"/>
  <c r="AG69" i="15"/>
  <c r="AF69" i="15"/>
  <c r="AE69" i="15"/>
  <c r="AC69" i="15"/>
  <c r="AB69" i="15"/>
  <c r="AR68" i="15"/>
  <c r="AQ68" i="15"/>
  <c r="AP68" i="15"/>
  <c r="AO68" i="15"/>
  <c r="AN68" i="15"/>
  <c r="AM68" i="15"/>
  <c r="AL68" i="15"/>
  <c r="AK68" i="15"/>
  <c r="AJ68" i="15"/>
  <c r="AI68" i="15"/>
  <c r="AH68" i="15"/>
  <c r="AG68" i="15"/>
  <c r="AF68" i="15"/>
  <c r="AE68" i="15"/>
  <c r="AC68" i="15"/>
  <c r="AB68" i="15"/>
  <c r="AR67" i="15"/>
  <c r="AQ67" i="15"/>
  <c r="AP67" i="15"/>
  <c r="AO67" i="15"/>
  <c r="AN67" i="15"/>
  <c r="AM67" i="15"/>
  <c r="AL67" i="15"/>
  <c r="AK67" i="15"/>
  <c r="AJ67" i="15"/>
  <c r="AI67" i="15"/>
  <c r="AH67" i="15"/>
  <c r="AG67" i="15"/>
  <c r="AF67" i="15"/>
  <c r="AE67" i="15"/>
  <c r="AC67" i="15"/>
  <c r="AB67" i="15"/>
  <c r="AR66" i="15"/>
  <c r="AQ66" i="15"/>
  <c r="AP66" i="15"/>
  <c r="AO66" i="15"/>
  <c r="AN66" i="15"/>
  <c r="AM66" i="15"/>
  <c r="AL66" i="15"/>
  <c r="AK66" i="15"/>
  <c r="AJ66" i="15"/>
  <c r="AI66" i="15"/>
  <c r="AH66" i="15"/>
  <c r="AG66" i="15"/>
  <c r="AF66" i="15"/>
  <c r="AE66" i="15"/>
  <c r="AC66" i="15"/>
  <c r="AB66" i="15"/>
  <c r="AR65" i="15"/>
  <c r="AQ65" i="15"/>
  <c r="AP65" i="15"/>
  <c r="AO65" i="15"/>
  <c r="AN65" i="15"/>
  <c r="AM65" i="15"/>
  <c r="AL65" i="15"/>
  <c r="AK65" i="15"/>
  <c r="AJ65" i="15"/>
  <c r="AI65" i="15"/>
  <c r="AH65" i="15"/>
  <c r="AG65" i="15"/>
  <c r="AF65" i="15"/>
  <c r="AE65" i="15"/>
  <c r="AC65" i="15"/>
  <c r="AB65" i="15"/>
  <c r="AR64" i="15"/>
  <c r="AQ64" i="15"/>
  <c r="AP64" i="15"/>
  <c r="AO64" i="15"/>
  <c r="AN64" i="15"/>
  <c r="AM64" i="15"/>
  <c r="AL64" i="15"/>
  <c r="AK64" i="15"/>
  <c r="AJ64" i="15"/>
  <c r="AI64" i="15"/>
  <c r="AH64" i="15"/>
  <c r="AG64" i="15"/>
  <c r="AF64" i="15"/>
  <c r="AE64" i="15"/>
  <c r="AC64" i="15"/>
  <c r="AB64" i="15"/>
  <c r="AR63" i="15"/>
  <c r="AQ63" i="15"/>
  <c r="AP63" i="15"/>
  <c r="AO63" i="15"/>
  <c r="AN63" i="15"/>
  <c r="AM63" i="15"/>
  <c r="AL63" i="15"/>
  <c r="AK63" i="15"/>
  <c r="AJ63" i="15"/>
  <c r="AI63" i="15"/>
  <c r="AH63" i="15"/>
  <c r="AG63" i="15"/>
  <c r="AF63" i="15"/>
  <c r="AE63" i="15"/>
  <c r="AC63" i="15"/>
  <c r="AB63" i="15"/>
  <c r="AR62" i="15"/>
  <c r="AQ62" i="15"/>
  <c r="AP62" i="15"/>
  <c r="AO62" i="15"/>
  <c r="AN62" i="15"/>
  <c r="AM62" i="15"/>
  <c r="AL62" i="15"/>
  <c r="AK62" i="15"/>
  <c r="AJ62" i="15"/>
  <c r="AI62" i="15"/>
  <c r="AH62" i="15"/>
  <c r="AG62" i="15"/>
  <c r="AF62" i="15"/>
  <c r="AE62" i="15"/>
  <c r="AC62" i="15"/>
  <c r="AB62" i="15"/>
  <c r="AR61" i="15"/>
  <c r="AQ61" i="15"/>
  <c r="AP61" i="15"/>
  <c r="AO61" i="15"/>
  <c r="AN61" i="15"/>
  <c r="AM61" i="15"/>
  <c r="AL61" i="15"/>
  <c r="AK61" i="15"/>
  <c r="AJ61" i="15"/>
  <c r="AI61" i="15"/>
  <c r="AH61" i="15"/>
  <c r="AG61" i="15"/>
  <c r="AF61" i="15"/>
  <c r="AE61" i="15"/>
  <c r="AC61" i="15"/>
  <c r="AB61" i="15"/>
  <c r="AR60" i="15"/>
  <c r="AQ60" i="15"/>
  <c r="AP60" i="15"/>
  <c r="AO60" i="15"/>
  <c r="AN60" i="15"/>
  <c r="AM60" i="15"/>
  <c r="AL60" i="15"/>
  <c r="AK60" i="15"/>
  <c r="AJ60" i="15"/>
  <c r="AI60" i="15"/>
  <c r="AH60" i="15"/>
  <c r="AG60" i="15"/>
  <c r="AF60" i="15"/>
  <c r="AE60" i="15"/>
  <c r="AC60" i="15"/>
  <c r="AB60" i="15"/>
  <c r="AR59" i="15"/>
  <c r="AQ59" i="15"/>
  <c r="AP59" i="15"/>
  <c r="AO59" i="15"/>
  <c r="AN59" i="15"/>
  <c r="AM59" i="15"/>
  <c r="AL59" i="15"/>
  <c r="AK59" i="15"/>
  <c r="AJ59" i="15"/>
  <c r="AI59" i="15"/>
  <c r="AH59" i="15"/>
  <c r="AG59" i="15"/>
  <c r="AF59" i="15"/>
  <c r="AE59" i="15"/>
  <c r="AC59" i="15"/>
  <c r="AB59" i="15"/>
  <c r="AR58" i="15"/>
  <c r="AQ58" i="15"/>
  <c r="AP58" i="15"/>
  <c r="AO58" i="15"/>
  <c r="AN58" i="15"/>
  <c r="AM58" i="15"/>
  <c r="AL58" i="15"/>
  <c r="AK58" i="15"/>
  <c r="AJ58" i="15"/>
  <c r="AI58" i="15"/>
  <c r="AH58" i="15"/>
  <c r="AG58" i="15"/>
  <c r="AF58" i="15"/>
  <c r="AE58" i="15"/>
  <c r="AC58" i="15"/>
  <c r="AB58" i="15"/>
  <c r="AR57" i="15"/>
  <c r="AQ57" i="15"/>
  <c r="AP57" i="15"/>
  <c r="AO57" i="15"/>
  <c r="AN57" i="15"/>
  <c r="AM57" i="15"/>
  <c r="AL57" i="15"/>
  <c r="AK57" i="15"/>
  <c r="AJ57" i="15"/>
  <c r="AI57" i="15"/>
  <c r="AH57" i="15"/>
  <c r="AG57" i="15"/>
  <c r="AF57" i="15"/>
  <c r="AE57" i="15"/>
  <c r="AC57" i="15"/>
  <c r="AB57" i="15"/>
  <c r="AS55" i="15"/>
  <c r="AS54" i="15"/>
  <c r="AP53" i="15"/>
  <c r="AS53" i="15" s="1"/>
  <c r="AD53" i="15"/>
  <c r="AP52" i="15"/>
  <c r="AS52" i="15" s="1"/>
  <c r="AD52" i="15"/>
  <c r="AS50" i="15"/>
  <c r="AP49" i="15"/>
  <c r="AS49" i="15" s="1"/>
  <c r="AD49" i="15"/>
  <c r="AR47" i="15"/>
  <c r="AQ47" i="15"/>
  <c r="AP47" i="15"/>
  <c r="AO47" i="15"/>
  <c r="AN47" i="15"/>
  <c r="AM47" i="15"/>
  <c r="AL47" i="15"/>
  <c r="AK47" i="15"/>
  <c r="AJ47" i="15"/>
  <c r="AI47" i="15"/>
  <c r="AH47" i="15"/>
  <c r="AG47" i="15"/>
  <c r="AF47" i="15"/>
  <c r="AE47" i="15"/>
  <c r="AC47" i="15"/>
  <c r="AB47" i="15"/>
  <c r="AR46" i="15"/>
  <c r="AQ46" i="15"/>
  <c r="AP46" i="15"/>
  <c r="AO46" i="15"/>
  <c r="AN46" i="15"/>
  <c r="AM46" i="15"/>
  <c r="AL46" i="15"/>
  <c r="AK46" i="15"/>
  <c r="AJ46" i="15"/>
  <c r="AI46" i="15"/>
  <c r="AH46" i="15"/>
  <c r="AG46" i="15"/>
  <c r="AF46" i="15"/>
  <c r="AE46" i="15"/>
  <c r="AC46" i="15"/>
  <c r="AB46" i="15"/>
  <c r="AR45" i="15"/>
  <c r="AQ45" i="15"/>
  <c r="AP45" i="15"/>
  <c r="AO45" i="15"/>
  <c r="AN45" i="15"/>
  <c r="AM45" i="15"/>
  <c r="AL45" i="15"/>
  <c r="AK45" i="15"/>
  <c r="AJ45" i="15"/>
  <c r="AI45" i="15"/>
  <c r="AH45" i="15"/>
  <c r="AG45" i="15"/>
  <c r="AF45" i="15"/>
  <c r="AE45" i="15"/>
  <c r="AC45" i="15"/>
  <c r="AB45" i="15"/>
  <c r="AR44" i="15"/>
  <c r="AQ44" i="15"/>
  <c r="AP44" i="15"/>
  <c r="AO44" i="15"/>
  <c r="AN44" i="15"/>
  <c r="AM44" i="15"/>
  <c r="AL44" i="15"/>
  <c r="AK44" i="15"/>
  <c r="AJ44" i="15"/>
  <c r="AI44" i="15"/>
  <c r="AH44" i="15"/>
  <c r="AG44" i="15"/>
  <c r="AF44" i="15"/>
  <c r="AE44" i="15"/>
  <c r="AC44" i="15"/>
  <c r="AB44" i="15"/>
  <c r="AR43" i="15"/>
  <c r="AQ43" i="15"/>
  <c r="AP43" i="15"/>
  <c r="AO43" i="15"/>
  <c r="AN43" i="15"/>
  <c r="AM43" i="15"/>
  <c r="AL43" i="15"/>
  <c r="AK43" i="15"/>
  <c r="AJ43" i="15"/>
  <c r="AI43" i="15"/>
  <c r="AH43" i="15"/>
  <c r="AG43" i="15"/>
  <c r="AF43" i="15"/>
  <c r="AE43" i="15"/>
  <c r="AC43" i="15"/>
  <c r="AB43" i="15"/>
  <c r="AR42" i="15"/>
  <c r="AQ42" i="15"/>
  <c r="AP42" i="15"/>
  <c r="AO42" i="15"/>
  <c r="AN42" i="15"/>
  <c r="AM42" i="15"/>
  <c r="AL42" i="15"/>
  <c r="AK42" i="15"/>
  <c r="AJ42" i="15"/>
  <c r="AI42" i="15"/>
  <c r="AH42" i="15"/>
  <c r="AG42" i="15"/>
  <c r="AF42" i="15"/>
  <c r="AE42" i="15"/>
  <c r="AC42" i="15"/>
  <c r="AB42" i="15"/>
  <c r="AR41" i="15"/>
  <c r="AQ41" i="15"/>
  <c r="AP41" i="15"/>
  <c r="AO41" i="15"/>
  <c r="AN41" i="15"/>
  <c r="AM41" i="15"/>
  <c r="AL41" i="15"/>
  <c r="AK41" i="15"/>
  <c r="AJ41" i="15"/>
  <c r="AI41" i="15"/>
  <c r="AH41" i="15"/>
  <c r="AG41" i="15"/>
  <c r="AF41" i="15"/>
  <c r="AE41" i="15"/>
  <c r="AC41" i="15"/>
  <c r="AB41" i="15"/>
  <c r="AR40" i="15"/>
  <c r="AQ40" i="15"/>
  <c r="AP40" i="15"/>
  <c r="AO40" i="15"/>
  <c r="AN40" i="15"/>
  <c r="AM40" i="15"/>
  <c r="AL40" i="15"/>
  <c r="AK40" i="15"/>
  <c r="AJ40" i="15"/>
  <c r="AI40" i="15"/>
  <c r="AH40" i="15"/>
  <c r="AG40" i="15"/>
  <c r="AF40" i="15"/>
  <c r="AE40" i="15"/>
  <c r="AC40" i="15"/>
  <c r="AB40" i="15"/>
  <c r="AR39" i="15"/>
  <c r="AQ39" i="15"/>
  <c r="AP39" i="15"/>
  <c r="AO39" i="15"/>
  <c r="AN39" i="15"/>
  <c r="AM39" i="15"/>
  <c r="AL39" i="15"/>
  <c r="AK39" i="15"/>
  <c r="AJ39" i="15"/>
  <c r="AI39" i="15"/>
  <c r="AH39" i="15"/>
  <c r="AG39" i="15"/>
  <c r="AF39" i="15"/>
  <c r="AE39" i="15"/>
  <c r="AC39" i="15"/>
  <c r="AB39" i="15"/>
  <c r="AR38" i="15"/>
  <c r="AQ38" i="15"/>
  <c r="AP38" i="15"/>
  <c r="AO38" i="15"/>
  <c r="AN38" i="15"/>
  <c r="AM38" i="15"/>
  <c r="AL38" i="15"/>
  <c r="AK38" i="15"/>
  <c r="AJ38" i="15"/>
  <c r="AI38" i="15"/>
  <c r="AH38" i="15"/>
  <c r="AG38" i="15"/>
  <c r="AF38" i="15"/>
  <c r="AE38" i="15"/>
  <c r="AC38" i="15"/>
  <c r="AB38" i="15"/>
  <c r="AR37" i="15"/>
  <c r="AQ37" i="15"/>
  <c r="AP37" i="15"/>
  <c r="AO37" i="15"/>
  <c r="AN37" i="15"/>
  <c r="AM37" i="15"/>
  <c r="AL37" i="15"/>
  <c r="AK37" i="15"/>
  <c r="AJ37" i="15"/>
  <c r="AI37" i="15"/>
  <c r="AH37" i="15"/>
  <c r="AG37" i="15"/>
  <c r="AF37" i="15"/>
  <c r="AE37" i="15"/>
  <c r="AC37" i="15"/>
  <c r="AB37" i="15"/>
  <c r="AR36" i="15"/>
  <c r="AQ36" i="15"/>
  <c r="AP36" i="15"/>
  <c r="AO36" i="15"/>
  <c r="AN36" i="15"/>
  <c r="AM36" i="15"/>
  <c r="AL36" i="15"/>
  <c r="AK36" i="15"/>
  <c r="AJ36" i="15"/>
  <c r="AI36" i="15"/>
  <c r="AH36" i="15"/>
  <c r="AG36" i="15"/>
  <c r="AF36" i="15"/>
  <c r="AE36" i="15"/>
  <c r="AC36" i="15"/>
  <c r="AB36" i="15"/>
  <c r="AR35" i="15"/>
  <c r="AQ35" i="15"/>
  <c r="AP35" i="15"/>
  <c r="AO35" i="15"/>
  <c r="AN35" i="15"/>
  <c r="AM35" i="15"/>
  <c r="AL35" i="15"/>
  <c r="AK35" i="15"/>
  <c r="AJ35" i="15"/>
  <c r="AI35" i="15"/>
  <c r="AH35" i="15"/>
  <c r="AG35" i="15"/>
  <c r="AF35" i="15"/>
  <c r="AE35" i="15"/>
  <c r="AC35" i="15"/>
  <c r="AB35" i="15"/>
  <c r="AR34" i="15"/>
  <c r="AQ34" i="15"/>
  <c r="AP34" i="15"/>
  <c r="AO34" i="15"/>
  <c r="AN34" i="15"/>
  <c r="AM34" i="15"/>
  <c r="AL34" i="15"/>
  <c r="AK34" i="15"/>
  <c r="AJ34" i="15"/>
  <c r="AI34" i="15"/>
  <c r="AH34" i="15"/>
  <c r="AG34" i="15"/>
  <c r="AF34" i="15"/>
  <c r="AE34" i="15"/>
  <c r="AC34" i="15"/>
  <c r="AB34" i="15"/>
  <c r="AR33" i="15"/>
  <c r="AQ33" i="15"/>
  <c r="AP33" i="15"/>
  <c r="AO33" i="15"/>
  <c r="AN33" i="15"/>
  <c r="AM33" i="15"/>
  <c r="AL33" i="15"/>
  <c r="AK33" i="15"/>
  <c r="AJ33" i="15"/>
  <c r="AI33" i="15"/>
  <c r="AH33" i="15"/>
  <c r="AG33" i="15"/>
  <c r="AF33" i="15"/>
  <c r="AE33" i="15"/>
  <c r="AC33" i="15"/>
  <c r="AB33" i="15"/>
  <c r="AR32" i="15"/>
  <c r="AQ32" i="15"/>
  <c r="AP32" i="15"/>
  <c r="AO32" i="15"/>
  <c r="AN32" i="15"/>
  <c r="AM32" i="15"/>
  <c r="AL32" i="15"/>
  <c r="AK32" i="15"/>
  <c r="AJ32" i="15"/>
  <c r="AI32" i="15"/>
  <c r="AH32" i="15"/>
  <c r="AG32" i="15"/>
  <c r="AF32" i="15"/>
  <c r="AE32" i="15"/>
  <c r="AC32" i="15"/>
  <c r="AB32" i="15"/>
  <c r="AR31" i="15"/>
  <c r="AQ31" i="15"/>
  <c r="AP31" i="15"/>
  <c r="AO31" i="15"/>
  <c r="AN31" i="15"/>
  <c r="AM31" i="15"/>
  <c r="AL31" i="15"/>
  <c r="AK31" i="15"/>
  <c r="AJ31" i="15"/>
  <c r="AI31" i="15"/>
  <c r="AH31" i="15"/>
  <c r="AG31" i="15"/>
  <c r="AF31" i="15"/>
  <c r="AE31" i="15"/>
  <c r="AC31" i="15"/>
  <c r="AB31" i="15"/>
  <c r="AR30" i="15"/>
  <c r="AQ30" i="15"/>
  <c r="AP30" i="15"/>
  <c r="AO30" i="15"/>
  <c r="AN30" i="15"/>
  <c r="AM30" i="15"/>
  <c r="AL30" i="15"/>
  <c r="AK30" i="15"/>
  <c r="AJ30" i="15"/>
  <c r="AI30" i="15"/>
  <c r="AH30" i="15"/>
  <c r="AG30" i="15"/>
  <c r="AF30" i="15"/>
  <c r="AE30" i="15"/>
  <c r="AC30" i="15"/>
  <c r="AB30" i="15"/>
  <c r="AR29" i="15"/>
  <c r="AQ29" i="15"/>
  <c r="AP29" i="15"/>
  <c r="AO29" i="15"/>
  <c r="AN29" i="15"/>
  <c r="AM29" i="15"/>
  <c r="AL29" i="15"/>
  <c r="AK29" i="15"/>
  <c r="AJ29" i="15"/>
  <c r="AI29" i="15"/>
  <c r="AH29" i="15"/>
  <c r="AG29" i="15"/>
  <c r="AF29" i="15"/>
  <c r="AE29" i="15"/>
  <c r="AC29" i="15"/>
  <c r="AB29" i="15"/>
  <c r="AR28" i="15"/>
  <c r="AQ28" i="15"/>
  <c r="AP28" i="15"/>
  <c r="AO28" i="15"/>
  <c r="AN28" i="15"/>
  <c r="AM28" i="15"/>
  <c r="AL28" i="15"/>
  <c r="AK28" i="15"/>
  <c r="AJ28" i="15"/>
  <c r="AI28" i="15"/>
  <c r="AH28" i="15"/>
  <c r="AG28" i="15"/>
  <c r="AF28" i="15"/>
  <c r="AE28" i="15"/>
  <c r="AC28" i="15"/>
  <c r="AB28" i="15"/>
  <c r="AR27" i="15"/>
  <c r="AQ27" i="15"/>
  <c r="AP27" i="15"/>
  <c r="AO27" i="15"/>
  <c r="AN27" i="15"/>
  <c r="AM27" i="15"/>
  <c r="AL27" i="15"/>
  <c r="AK27" i="15"/>
  <c r="AJ27" i="15"/>
  <c r="AI27" i="15"/>
  <c r="AH27" i="15"/>
  <c r="AG27" i="15"/>
  <c r="AF27" i="15"/>
  <c r="AE27" i="15"/>
  <c r="AC27" i="15"/>
  <c r="AB27" i="15"/>
  <c r="AR26" i="15"/>
  <c r="AQ26" i="15"/>
  <c r="AP26" i="15"/>
  <c r="AO26" i="15"/>
  <c r="AN26" i="15"/>
  <c r="AM26" i="15"/>
  <c r="AL26" i="15"/>
  <c r="AK26" i="15"/>
  <c r="AJ26" i="15"/>
  <c r="AI26" i="15"/>
  <c r="AH26" i="15"/>
  <c r="AG26" i="15"/>
  <c r="AF26" i="15"/>
  <c r="AE26" i="15"/>
  <c r="AC26" i="15"/>
  <c r="AB26" i="15"/>
  <c r="AR25" i="15"/>
  <c r="AQ25" i="15"/>
  <c r="AP25" i="15"/>
  <c r="AO25" i="15"/>
  <c r="AN25" i="15"/>
  <c r="AM25" i="15"/>
  <c r="AL25" i="15"/>
  <c r="AK25" i="15"/>
  <c r="AJ25" i="15"/>
  <c r="AI25" i="15"/>
  <c r="AH25" i="15"/>
  <c r="AG25" i="15"/>
  <c r="AF25" i="15"/>
  <c r="AE25" i="15"/>
  <c r="AC25" i="15"/>
  <c r="AB25" i="15"/>
  <c r="AR24" i="15"/>
  <c r="AQ24" i="15"/>
  <c r="AP24" i="15"/>
  <c r="AO24" i="15"/>
  <c r="AN24" i="15"/>
  <c r="AM24" i="15"/>
  <c r="AL24" i="15"/>
  <c r="AK24" i="15"/>
  <c r="AJ24" i="15"/>
  <c r="AI24" i="15"/>
  <c r="AH24" i="15"/>
  <c r="AG24" i="15"/>
  <c r="AF24" i="15"/>
  <c r="AE24" i="15"/>
  <c r="AC24" i="15"/>
  <c r="AB24" i="15"/>
  <c r="AR23" i="15"/>
  <c r="AQ23" i="15"/>
  <c r="AP23" i="15"/>
  <c r="AO23" i="15"/>
  <c r="AN23" i="15"/>
  <c r="AM23" i="15"/>
  <c r="AL23" i="15"/>
  <c r="AK23" i="15"/>
  <c r="AJ23" i="15"/>
  <c r="AI23" i="15"/>
  <c r="AH23" i="15"/>
  <c r="AG23" i="15"/>
  <c r="AF23" i="15"/>
  <c r="AE23" i="15"/>
  <c r="AC23" i="15"/>
  <c r="AB23" i="15"/>
  <c r="AR22" i="15"/>
  <c r="AQ22" i="15"/>
  <c r="AP22" i="15"/>
  <c r="AO22" i="15"/>
  <c r="AN22" i="15"/>
  <c r="AM22" i="15"/>
  <c r="AL22" i="15"/>
  <c r="AK22" i="15"/>
  <c r="AJ22" i="15"/>
  <c r="AI22" i="15"/>
  <c r="AH22" i="15"/>
  <c r="AG22" i="15"/>
  <c r="AF22" i="15"/>
  <c r="AE22" i="15"/>
  <c r="AC22" i="15"/>
  <c r="AB22" i="15"/>
  <c r="AR21" i="15"/>
  <c r="AQ21" i="15"/>
  <c r="AP21" i="15"/>
  <c r="AO21" i="15"/>
  <c r="AN21" i="15"/>
  <c r="AM21" i="15"/>
  <c r="AL21" i="15"/>
  <c r="AK21" i="15"/>
  <c r="AJ21" i="15"/>
  <c r="AI21" i="15"/>
  <c r="AH21" i="15"/>
  <c r="AG21" i="15"/>
  <c r="AF21" i="15"/>
  <c r="AE21" i="15"/>
  <c r="AC21" i="15"/>
  <c r="AB21" i="15"/>
  <c r="AR20" i="15"/>
  <c r="AQ20" i="15"/>
  <c r="AP20" i="15"/>
  <c r="AO20" i="15"/>
  <c r="AN20" i="15"/>
  <c r="AM20" i="15"/>
  <c r="AL20" i="15"/>
  <c r="AK20" i="15"/>
  <c r="AJ20" i="15"/>
  <c r="AI20" i="15"/>
  <c r="AH20" i="15"/>
  <c r="AG20" i="15"/>
  <c r="AF20" i="15"/>
  <c r="AE20" i="15"/>
  <c r="AC20" i="15"/>
  <c r="AB20" i="15"/>
  <c r="AR19" i="15"/>
  <c r="AQ19" i="15"/>
  <c r="AP19" i="15"/>
  <c r="AO19" i="15"/>
  <c r="AN19" i="15"/>
  <c r="AM19" i="15"/>
  <c r="AL19" i="15"/>
  <c r="AK19" i="15"/>
  <c r="AJ19" i="15"/>
  <c r="AI19" i="15"/>
  <c r="AH19" i="15"/>
  <c r="AG19" i="15"/>
  <c r="AF19" i="15"/>
  <c r="AE19" i="15"/>
  <c r="AC19" i="15"/>
  <c r="AB19" i="15"/>
  <c r="AR18" i="15"/>
  <c r="AQ18" i="15"/>
  <c r="AP18" i="15"/>
  <c r="AO18" i="15"/>
  <c r="AN18" i="15"/>
  <c r="AM18" i="15"/>
  <c r="AL18" i="15"/>
  <c r="AK18" i="15"/>
  <c r="AJ18" i="15"/>
  <c r="AI18" i="15"/>
  <c r="AH18" i="15"/>
  <c r="AG18" i="15"/>
  <c r="AF18" i="15"/>
  <c r="AE18" i="15"/>
  <c r="AC18" i="15"/>
  <c r="AB18" i="15"/>
  <c r="AR17" i="15"/>
  <c r="AQ17" i="15"/>
  <c r="AP17" i="15"/>
  <c r="AO17" i="15"/>
  <c r="AN17" i="15"/>
  <c r="AM17" i="15"/>
  <c r="AL17" i="15"/>
  <c r="AK17" i="15"/>
  <c r="AJ17" i="15"/>
  <c r="AI17" i="15"/>
  <c r="AH17" i="15"/>
  <c r="AG17" i="15"/>
  <c r="AF17" i="15"/>
  <c r="AE17" i="15"/>
  <c r="AC17" i="15"/>
  <c r="AB17" i="15"/>
  <c r="AR16" i="15"/>
  <c r="AQ16" i="15"/>
  <c r="AP16" i="15"/>
  <c r="AO16" i="15"/>
  <c r="AN16" i="15"/>
  <c r="AM16" i="15"/>
  <c r="AL16" i="15"/>
  <c r="AK16" i="15"/>
  <c r="AJ16" i="15"/>
  <c r="AI16" i="15"/>
  <c r="AH16" i="15"/>
  <c r="AG16" i="15"/>
  <c r="AF16" i="15"/>
  <c r="AE16" i="15"/>
  <c r="AC16" i="15"/>
  <c r="AB16" i="15"/>
  <c r="AR15" i="15"/>
  <c r="AQ15" i="15"/>
  <c r="AP15" i="15"/>
  <c r="AO15" i="15"/>
  <c r="AN15" i="15"/>
  <c r="AM15" i="15"/>
  <c r="AL15" i="15"/>
  <c r="AK15" i="15"/>
  <c r="AJ15" i="15"/>
  <c r="AI15" i="15"/>
  <c r="AH15" i="15"/>
  <c r="AG15" i="15"/>
  <c r="AF15" i="15"/>
  <c r="AE15" i="15"/>
  <c r="AC15" i="15"/>
  <c r="AB15" i="15"/>
  <c r="AR14" i="15"/>
  <c r="AQ14" i="15"/>
  <c r="AP14" i="15"/>
  <c r="AO14" i="15"/>
  <c r="AN14" i="15"/>
  <c r="AM14" i="15"/>
  <c r="AL14" i="15"/>
  <c r="AK14" i="15"/>
  <c r="AJ14" i="15"/>
  <c r="AI14" i="15"/>
  <c r="AH14" i="15"/>
  <c r="AG14" i="15"/>
  <c r="AF14" i="15"/>
  <c r="AE14" i="15"/>
  <c r="AC14" i="15"/>
  <c r="AB14" i="15"/>
  <c r="AR13" i="15"/>
  <c r="AQ13" i="15"/>
  <c r="AP13" i="15"/>
  <c r="AO13" i="15"/>
  <c r="AN13" i="15"/>
  <c r="AM13" i="15"/>
  <c r="AL13" i="15"/>
  <c r="AK13" i="15"/>
  <c r="AJ13" i="15"/>
  <c r="AI13" i="15"/>
  <c r="AH13" i="15"/>
  <c r="AG13" i="15"/>
  <c r="AF13" i="15"/>
  <c r="AE13" i="15"/>
  <c r="AC13" i="15"/>
  <c r="AB13" i="15"/>
  <c r="AR12" i="15"/>
  <c r="AQ12" i="15"/>
  <c r="AP12" i="15"/>
  <c r="AO12" i="15"/>
  <c r="AN12" i="15"/>
  <c r="AM12" i="15"/>
  <c r="AL12" i="15"/>
  <c r="AK12" i="15"/>
  <c r="AJ12" i="15"/>
  <c r="AI12" i="15"/>
  <c r="AH12" i="15"/>
  <c r="AG12" i="15"/>
  <c r="AF12" i="15"/>
  <c r="AE12" i="15"/>
  <c r="AC12" i="15"/>
  <c r="AB12" i="15"/>
  <c r="AR11" i="15"/>
  <c r="AR112" i="15" s="1"/>
  <c r="AQ11" i="15"/>
  <c r="AP11" i="15"/>
  <c r="AO11" i="15"/>
  <c r="AN11" i="15"/>
  <c r="AN112" i="15" s="1"/>
  <c r="AM11" i="15"/>
  <c r="AL11" i="15"/>
  <c r="AK11" i="15"/>
  <c r="AJ11" i="15"/>
  <c r="AI11" i="15"/>
  <c r="AH11" i="15"/>
  <c r="AG11" i="15"/>
  <c r="AF11" i="15"/>
  <c r="AE11" i="15"/>
  <c r="AC11" i="15"/>
  <c r="AB11" i="15"/>
  <c r="AS9" i="15"/>
  <c r="AS8" i="15"/>
  <c r="AP7" i="15"/>
  <c r="AS7" i="15" s="1"/>
  <c r="AD7" i="15"/>
  <c r="AP6" i="15"/>
  <c r="AS6" i="15" s="1"/>
  <c r="AD6" i="15"/>
  <c r="AS4" i="15"/>
  <c r="AP3" i="15"/>
  <c r="AD3" i="15"/>
  <c r="AP112" i="15" l="1"/>
  <c r="AS3" i="15"/>
  <c r="AD11" i="15"/>
  <c r="AS11" i="15"/>
  <c r="AD12" i="15"/>
  <c r="AS12" i="15"/>
  <c r="AD13" i="15"/>
  <c r="AS13" i="15"/>
  <c r="AD14" i="15"/>
  <c r="AS14" i="15"/>
  <c r="AD15" i="15"/>
  <c r="AS15" i="15"/>
  <c r="AD16" i="15"/>
  <c r="AS16" i="15"/>
  <c r="AD17" i="15"/>
  <c r="AS17" i="15"/>
  <c r="AD18" i="15"/>
  <c r="AS18" i="15"/>
  <c r="AD19" i="15"/>
  <c r="AS19" i="15"/>
  <c r="AD20" i="15"/>
  <c r="AS20" i="15"/>
  <c r="AD21" i="15"/>
  <c r="AS21" i="15"/>
  <c r="AD22" i="15"/>
  <c r="AS22" i="15"/>
  <c r="AD23" i="15"/>
  <c r="AS23" i="15"/>
  <c r="AD24" i="15"/>
  <c r="AS24" i="15"/>
  <c r="AD25" i="15"/>
  <c r="AS25" i="15"/>
  <c r="AD26" i="15"/>
  <c r="AS26" i="15"/>
  <c r="AD27" i="15"/>
  <c r="AS27" i="15"/>
  <c r="AD28" i="15"/>
  <c r="AS28" i="15"/>
  <c r="AD29" i="15"/>
  <c r="AS29" i="15"/>
  <c r="AD30" i="15"/>
  <c r="AS30" i="15"/>
  <c r="AD31" i="15"/>
  <c r="AS31" i="15"/>
  <c r="AD32" i="15"/>
  <c r="AS32" i="15"/>
  <c r="AD33" i="15"/>
  <c r="AS33" i="15"/>
  <c r="AD34" i="15"/>
  <c r="AS34" i="15"/>
  <c r="AD35" i="15"/>
  <c r="AS35" i="15"/>
  <c r="AD36" i="15"/>
  <c r="AS36" i="15"/>
  <c r="AD37" i="15"/>
  <c r="AS37" i="15"/>
  <c r="AD38" i="15"/>
  <c r="AS38" i="15"/>
  <c r="AD39" i="15"/>
  <c r="AS39" i="15"/>
  <c r="AD40" i="15"/>
  <c r="AS40" i="15"/>
  <c r="AD41" i="15"/>
  <c r="AS41" i="15"/>
  <c r="AD42" i="15"/>
  <c r="AS42" i="15"/>
  <c r="AD43" i="15"/>
  <c r="AS43" i="15"/>
  <c r="AD44" i="15"/>
  <c r="AS44" i="15"/>
  <c r="AD45" i="15"/>
  <c r="AS45" i="15"/>
  <c r="AD46" i="15"/>
  <c r="AS46" i="15"/>
  <c r="AD47" i="15"/>
  <c r="AS47" i="15"/>
  <c r="AD57" i="15"/>
  <c r="AS57" i="15"/>
  <c r="AD58" i="15"/>
  <c r="AS58" i="15"/>
  <c r="AD59" i="15"/>
  <c r="AS59" i="15"/>
  <c r="AD60" i="15"/>
  <c r="AS60" i="15"/>
  <c r="AD61" i="15"/>
  <c r="AS61" i="15"/>
  <c r="AD62" i="15"/>
  <c r="AS62" i="15"/>
  <c r="AD63" i="15"/>
  <c r="AS63" i="15"/>
  <c r="AD64" i="15"/>
  <c r="AS64" i="15"/>
  <c r="AD65" i="15"/>
  <c r="AS65" i="15"/>
  <c r="AD66" i="15"/>
  <c r="AS66" i="15"/>
  <c r="AD67" i="15"/>
  <c r="AS67" i="15"/>
  <c r="AD68" i="15"/>
  <c r="AS68" i="15"/>
  <c r="AD69" i="15"/>
  <c r="AS69" i="15"/>
  <c r="AD70" i="15"/>
  <c r="AS70" i="15"/>
  <c r="AD71" i="15"/>
  <c r="AS71" i="15"/>
  <c r="AD72" i="15"/>
  <c r="AS72" i="15"/>
  <c r="AD73" i="15"/>
  <c r="AS73" i="15"/>
  <c r="AD74" i="15"/>
  <c r="AS74" i="15"/>
  <c r="AD75" i="15"/>
  <c r="AS75" i="15"/>
  <c r="AD76" i="15"/>
  <c r="AS76" i="15"/>
  <c r="AD77" i="15"/>
  <c r="AS77" i="15"/>
  <c r="AD78" i="15"/>
  <c r="AS78" i="15"/>
  <c r="AD79" i="15"/>
  <c r="AS79" i="15"/>
  <c r="AD80" i="15"/>
  <c r="AS80" i="15"/>
  <c r="AD81" i="15"/>
  <c r="AS81" i="15"/>
  <c r="AD82" i="15"/>
  <c r="AS82" i="15"/>
  <c r="AD83" i="15"/>
  <c r="AS83" i="15"/>
  <c r="AD84" i="15"/>
  <c r="AS84" i="15"/>
  <c r="AD85" i="15"/>
  <c r="AS85" i="15"/>
  <c r="AD86" i="15"/>
  <c r="AS86" i="15"/>
  <c r="AD87" i="15"/>
  <c r="AS87" i="15"/>
  <c r="AD88" i="15"/>
  <c r="AS88" i="15"/>
  <c r="AD89" i="15"/>
  <c r="AS89" i="15"/>
  <c r="AD90" i="15"/>
  <c r="AS90" i="15"/>
  <c r="AD91" i="15"/>
  <c r="AS91" i="15"/>
  <c r="AD92" i="15"/>
  <c r="AS92" i="15"/>
  <c r="AD93" i="15"/>
  <c r="AS93" i="15"/>
  <c r="AD94" i="15"/>
  <c r="AS94" i="15"/>
  <c r="AD104" i="15"/>
  <c r="AS104" i="15"/>
  <c r="AD105" i="15"/>
  <c r="AS105" i="15"/>
  <c r="AD106" i="15"/>
  <c r="AS106" i="15"/>
  <c r="AD107" i="15"/>
  <c r="AS107" i="15"/>
  <c r="AD108" i="15"/>
  <c r="AS108" i="15"/>
  <c r="AS112" i="15"/>
  <c r="L52" i="14" l="1"/>
  <c r="L53" i="14"/>
  <c r="L48" i="14"/>
  <c r="M47" i="14"/>
  <c r="L49" i="14"/>
  <c r="L50" i="14"/>
  <c r="M51" i="14"/>
  <c r="G140" i="14"/>
  <c r="G136" i="14"/>
  <c r="G132" i="14"/>
  <c r="G133" i="14"/>
  <c r="G139" i="14"/>
  <c r="G135" i="14"/>
  <c r="G131" i="14"/>
  <c r="G129" i="14"/>
  <c r="G138" i="14"/>
  <c r="G134" i="14"/>
  <c r="G130" i="14"/>
  <c r="G137" i="14"/>
  <c r="G128" i="14"/>
  <c r="G127" i="14"/>
  <c r="F127" i="14"/>
  <c r="F128" i="14" s="1"/>
  <c r="L90" i="14"/>
  <c r="L89" i="14"/>
  <c r="M88" i="14"/>
  <c r="L87" i="14"/>
  <c r="L86" i="14"/>
  <c r="L85" i="14"/>
  <c r="M84" i="14"/>
  <c r="M94" i="14" l="1"/>
  <c r="L94" i="14"/>
  <c r="L57" i="14"/>
  <c r="E127" i="14"/>
  <c r="M57" i="14"/>
  <c r="N94" i="14" l="1"/>
  <c r="N57" i="14"/>
  <c r="H128" i="14"/>
  <c r="F129" i="14"/>
  <c r="I128" i="14"/>
  <c r="H127" i="14" l="1"/>
  <c r="H129" i="14"/>
  <c r="F130" i="14"/>
  <c r="J128" i="14"/>
  <c r="I127" i="14"/>
  <c r="I129" i="14"/>
  <c r="H130" i="14" l="1"/>
  <c r="F131" i="14"/>
  <c r="J129" i="14"/>
  <c r="I130" i="14"/>
  <c r="H131" i="14" l="1"/>
  <c r="F132" i="14"/>
  <c r="J130" i="14"/>
  <c r="I131" i="14"/>
  <c r="H132" i="14" l="1"/>
  <c r="F133" i="14"/>
  <c r="J131" i="14"/>
  <c r="I132" i="14"/>
  <c r="H133" i="14" l="1"/>
  <c r="F134" i="14"/>
  <c r="J132" i="14"/>
  <c r="I133" i="14"/>
  <c r="H134" i="14" l="1"/>
  <c r="F135" i="14"/>
  <c r="J133" i="14"/>
  <c r="I134" i="14"/>
  <c r="H135" i="14" l="1"/>
  <c r="F136" i="14"/>
  <c r="J134" i="14"/>
  <c r="I135" i="14"/>
  <c r="H136" i="14" l="1"/>
  <c r="F139" i="14"/>
  <c r="F137" i="14"/>
  <c r="I136" i="14"/>
  <c r="J135" i="14"/>
  <c r="H137" i="14" l="1"/>
  <c r="H139" i="14"/>
  <c r="F138" i="14"/>
  <c r="F140" i="14"/>
  <c r="J136" i="14"/>
  <c r="I139" i="14"/>
  <c r="I137" i="14"/>
  <c r="H140" i="14" l="1"/>
  <c r="H138" i="14"/>
  <c r="I138" i="14"/>
  <c r="J139" i="14"/>
  <c r="J137" i="14"/>
  <c r="I140" i="14"/>
  <c r="J138" i="14" l="1"/>
  <c r="J140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coji</author>
  </authors>
  <commentList>
    <comment ref="D1" authorId="0" shapeId="0" xr:uid="{3A9D4A2C-E264-4907-8BD1-57ED37612638}">
      <text>
        <r>
          <rPr>
            <sz val="9"/>
            <color indexed="81"/>
            <rFont val="ＭＳ Ｐゴシック"/>
            <family val="3"/>
            <charset val="128"/>
          </rPr>
          <t xml:space="preserve">手入力
</t>
        </r>
      </text>
    </comment>
    <comment ref="E1" authorId="0" shapeId="0" xr:uid="{61923A25-F7E3-409E-BBB9-8CFAFDEBE8E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手入力
</t>
        </r>
      </text>
    </comment>
    <comment ref="F1" authorId="0" shapeId="0" xr:uid="{18A28940-2289-442F-8F30-BFF7839640D0}">
      <text>
        <r>
          <rPr>
            <b/>
            <sz val="9"/>
            <color indexed="81"/>
            <rFont val="ＭＳ Ｐゴシック"/>
            <family val="3"/>
            <charset val="128"/>
          </rPr>
          <t>「売り」の場合、「10」を表記。評価損益・割合(%)の数式に反映される。</t>
        </r>
      </text>
    </comment>
  </commentList>
</comments>
</file>

<file path=xl/sharedStrings.xml><?xml version="1.0" encoding="utf-8"?>
<sst xmlns="http://schemas.openxmlformats.org/spreadsheetml/2006/main" count="2862" uniqueCount="558">
  <si>
    <t>時価評価額[円]</t>
  </si>
  <si>
    <t>評価損益[円]</t>
  </si>
  <si>
    <t>評価損益[％]</t>
  </si>
  <si>
    <t>預り金</t>
  </si>
  <si>
    <t>楽天銀行普通預金残高</t>
  </si>
  <si>
    <t>種別</t>
  </si>
  <si>
    <t>銘柄コード・ティッカー</t>
  </si>
  <si>
    <t>銘柄</t>
  </si>
  <si>
    <t>保有数量</t>
  </si>
  <si>
    <t>［単位］</t>
  </si>
  <si>
    <t>平均取得価額</t>
  </si>
  <si>
    <t>現在値</t>
  </si>
  <si>
    <t>現在値(更新日)</t>
  </si>
  <si>
    <t>(参考為替)</t>
  </si>
  <si>
    <t>前日比</t>
  </si>
  <si>
    <t>時価評価額[外貨]</t>
  </si>
  <si>
    <t>純金上場信託</t>
  </si>
  <si>
    <t>特定</t>
  </si>
  <si>
    <t>純プラチナ上場信託</t>
  </si>
  <si>
    <t>ＮＦ銀行業</t>
  </si>
  <si>
    <t>ＩＳ米国リートＥＴＦ</t>
  </si>
  <si>
    <t>九州旅客鉄道</t>
  </si>
  <si>
    <t>ＡＮＡホールディングス</t>
  </si>
  <si>
    <t>VTI</t>
  </si>
  <si>
    <t>バンガード・トータル・ストック・マーケットETF</t>
  </si>
  <si>
    <t>VWO</t>
  </si>
  <si>
    <t>バンガード・FTSE・エマージング・マーケッツETF</t>
  </si>
  <si>
    <t>SLV</t>
  </si>
  <si>
    <t>iシェアーズ シルバー・トラスト</t>
  </si>
  <si>
    <t>VT</t>
  </si>
  <si>
    <t>バンガード・トータル・ワールド・ストックETF</t>
  </si>
  <si>
    <t>BND</t>
  </si>
  <si>
    <t>バンガード・米国トータル債券市場ETF</t>
  </si>
  <si>
    <t>UAL</t>
  </si>
  <si>
    <t>ユナイテッド・エアラインズ・ホールディングス</t>
  </si>
  <si>
    <t>EIDO</t>
  </si>
  <si>
    <t>iシェアーズ MSCI インドネシア ETF</t>
  </si>
  <si>
    <t>THD</t>
  </si>
  <si>
    <t>iシェアーズ MSCI タイ ETF</t>
  </si>
  <si>
    <t>EPHE</t>
  </si>
  <si>
    <t>iシェアーズ MSCI フィリピン ETF</t>
  </si>
  <si>
    <t>楽天・全米株式インデックス・ファンド（楽天・バンガード・ファンド（全米株式））</t>
  </si>
  <si>
    <t>米ドル</t>
  </si>
  <si>
    <t>30 現金・貴金属等</t>
    <rPh sb="3" eb="5">
      <t>ゲンキン</t>
    </rPh>
    <rPh sb="6" eb="9">
      <t>キキンゾク</t>
    </rPh>
    <rPh sb="9" eb="10">
      <t>ナド</t>
    </rPh>
    <phoneticPr fontId="3"/>
  </si>
  <si>
    <t>10 証券口座</t>
    <rPh sb="3" eb="5">
      <t>シケ</t>
    </rPh>
    <rPh sb="5" eb="7">
      <t>コザ</t>
    </rPh>
    <phoneticPr fontId="3"/>
  </si>
  <si>
    <t>20 その他</t>
    <rPh sb="5" eb="6">
      <t>タ</t>
    </rPh>
    <phoneticPr fontId="3"/>
  </si>
  <si>
    <t>01 日本円</t>
    <rPh sb="3" eb="6">
      <t>ニホンエン</t>
    </rPh>
    <phoneticPr fontId="3"/>
  </si>
  <si>
    <t>預り金</t>
    <rPh sb="0" eb="1">
      <t>アズカ</t>
    </rPh>
    <rPh sb="2" eb="3">
      <t>キン</t>
    </rPh>
    <phoneticPr fontId="3"/>
  </si>
  <si>
    <t>2現金</t>
    <rPh sb="1" eb="3">
      <t>ゲンキン</t>
    </rPh>
    <phoneticPr fontId="3"/>
  </si>
  <si>
    <t>2現金・米国債など</t>
    <rPh sb="1" eb="3">
      <t>ゲンキン</t>
    </rPh>
    <rPh sb="4" eb="6">
      <t>ベイコク</t>
    </rPh>
    <phoneticPr fontId="3"/>
  </si>
  <si>
    <t>楽天証券・預り金</t>
    <rPh sb="0" eb="2">
      <t>ラテ</t>
    </rPh>
    <rPh sb="2" eb="4">
      <t>シケ</t>
    </rPh>
    <rPh sb="5" eb="6">
      <t>アズカ</t>
    </rPh>
    <rPh sb="7" eb="8">
      <t>キン</t>
    </rPh>
    <phoneticPr fontId="4"/>
  </si>
  <si>
    <t>02 米ドル（円換算）</t>
    <rPh sb="3" eb="4">
      <t>ベイ</t>
    </rPh>
    <rPh sb="7" eb="10">
      <t>エンカンザン</t>
    </rPh>
    <phoneticPr fontId="3"/>
  </si>
  <si>
    <t>現預金</t>
    <rPh sb="0" eb="3">
      <t>ゲンヨキン</t>
    </rPh>
    <phoneticPr fontId="3"/>
  </si>
  <si>
    <t>現預金・SBI証券・米ドル</t>
  </si>
  <si>
    <t>米ドル 現金</t>
  </si>
  <si>
    <t>楽天証券・外貨預り金</t>
    <rPh sb="0" eb="2">
      <t>ラテ</t>
    </rPh>
    <rPh sb="2" eb="4">
      <t>シケ</t>
    </rPh>
    <rPh sb="5" eb="7">
      <t>ガイカ</t>
    </rPh>
    <rPh sb="7" eb="8">
      <t>アズカ</t>
    </rPh>
    <rPh sb="9" eb="10">
      <t>キン</t>
    </rPh>
    <phoneticPr fontId="4"/>
  </si>
  <si>
    <t>ネオモバイル証券・買付可能額</t>
    <rPh sb="6" eb="8">
      <t>シケ</t>
    </rPh>
    <phoneticPr fontId="3"/>
  </si>
  <si>
    <t>買付可能額</t>
  </si>
  <si>
    <t>20 銀行・口座</t>
    <rPh sb="3" eb="5">
      <t>ギコ</t>
    </rPh>
    <rPh sb="6" eb="8">
      <t>コザ</t>
    </rPh>
    <phoneticPr fontId="3"/>
  </si>
  <si>
    <t>代表口座 - 南アランド普通</t>
  </si>
  <si>
    <t>代表口座 - 円普通</t>
  </si>
  <si>
    <t>10 ETF・投信等</t>
    <rPh sb="7" eb="9">
      <t>トウシン</t>
    </rPh>
    <rPh sb="9" eb="10">
      <t>ナド</t>
    </rPh>
    <phoneticPr fontId="3"/>
  </si>
  <si>
    <t>全世界指数</t>
    <rPh sb="0" eb="3">
      <t>ゼンセカイ</t>
    </rPh>
    <rPh sb="3" eb="5">
      <t>シスウ</t>
    </rPh>
    <phoneticPr fontId="3"/>
  </si>
  <si>
    <t>指数</t>
    <rPh sb="0" eb="2">
      <t>シスウ</t>
    </rPh>
    <phoneticPr fontId="3"/>
  </si>
  <si>
    <t>1投信</t>
    <rPh sb="1" eb="3">
      <t>トウシン</t>
    </rPh>
    <phoneticPr fontId="3"/>
  </si>
  <si>
    <t>1株式・投信等</t>
    <rPh sb="1" eb="3">
      <t>カブシキ</t>
    </rPh>
    <rPh sb="4" eb="6">
      <t>トウシン</t>
    </rPh>
    <rPh sb="6" eb="7">
      <t>ナド</t>
    </rPh>
    <phoneticPr fontId="3"/>
  </si>
  <si>
    <t>三菱UFJ国際-eMAXIS Slim 全世界株式(除く日本)</t>
  </si>
  <si>
    <t>三菱ＵＦＪ国際－ｅＭＡＸＩＳ　Ｓｌｉｍ　全世界株式（除く日本）</t>
  </si>
  <si>
    <t>00 全世界</t>
    <rPh sb="3" eb="6">
      <t>ゼンセカイ</t>
    </rPh>
    <phoneticPr fontId="3"/>
  </si>
  <si>
    <t>三菱UFJ国際-eMAXIS Slim 全世界株式(オール・カントリー)</t>
  </si>
  <si>
    <t>03 香港ドル(円換算）</t>
    <rPh sb="3" eb="5">
      <t>ホンコン</t>
    </rPh>
    <rPh sb="8" eb="11">
      <t>エンカンザン</t>
    </rPh>
    <phoneticPr fontId="3"/>
  </si>
  <si>
    <t>香港ドル 現金</t>
  </si>
  <si>
    <t>現預金・住信SBIネット銀行・普通口座</t>
  </si>
  <si>
    <t>現預金・住信SBIネット銀行・外貨預金・簿外（USD)</t>
    <rPh sb="20" eb="22">
      <t>ボガイ</t>
    </rPh>
    <phoneticPr fontId="3"/>
  </si>
  <si>
    <t>現預金・住信SBIネット銀行・外貨預金</t>
  </si>
  <si>
    <t>現預金・住信SBIネット銀行・ハイブリッド口座</t>
  </si>
  <si>
    <t>現金残高(ハイブリッド預金除く)</t>
  </si>
  <si>
    <t>03 米国</t>
    <rPh sb="3" eb="5">
      <t>ベイコク</t>
    </rPh>
    <phoneticPr fontId="3"/>
  </si>
  <si>
    <t>全米株式</t>
    <rPh sb="0" eb="2">
      <t>ゼンベイ</t>
    </rPh>
    <rPh sb="2" eb="4">
      <t>カブシキ</t>
    </rPh>
    <phoneticPr fontId="3"/>
  </si>
  <si>
    <t>楽天・全米株式インデックス・ファンド(楽天・バンガード・ファンド(全米株式))</t>
  </si>
  <si>
    <t>楽天銀行・普通口座</t>
    <rPh sb="0" eb="2">
      <t>ラテ</t>
    </rPh>
    <rPh sb="2" eb="4">
      <t>ギコ</t>
    </rPh>
    <rPh sb="5" eb="7">
      <t>フツウ</t>
    </rPh>
    <rPh sb="7" eb="9">
      <t>コウザ</t>
    </rPh>
    <phoneticPr fontId="4"/>
  </si>
  <si>
    <t>円預金(普通預金)</t>
  </si>
  <si>
    <t>現預金・ネオモバ</t>
    <rPh sb="0" eb="3">
      <t>ゲンヨキン</t>
    </rPh>
    <phoneticPr fontId="3"/>
  </si>
  <si>
    <t>現預金・豊信</t>
    <rPh sb="0" eb="3">
      <t>ゲンヨキン</t>
    </rPh>
    <rPh sb="4" eb="5">
      <t>トヨ</t>
    </rPh>
    <rPh sb="5" eb="6">
      <t>シン</t>
    </rPh>
    <phoneticPr fontId="3"/>
  </si>
  <si>
    <t>現預金・SBI証券・日本円</t>
  </si>
  <si>
    <t>現預金・SBI証券・日本円</t>
    <rPh sb="0" eb="3">
      <t>ゲンヨキン</t>
    </rPh>
    <rPh sb="4" eb="9">
      <t>ッシ</t>
    </rPh>
    <rPh sb="10" eb="13">
      <t>ニホンエン</t>
    </rPh>
    <phoneticPr fontId="3"/>
  </si>
  <si>
    <t>30 その他</t>
    <rPh sb="5" eb="6">
      <t>タ</t>
    </rPh>
    <phoneticPr fontId="3"/>
  </si>
  <si>
    <t>借入金</t>
    <rPh sb="0" eb="3">
      <t>カリイレキン</t>
    </rPh>
    <phoneticPr fontId="3"/>
  </si>
  <si>
    <t>貸付金</t>
    <rPh sb="0" eb="3">
      <t>カシツケキン</t>
    </rPh>
    <phoneticPr fontId="3"/>
  </si>
  <si>
    <t>ﾋﾞｯﾄｺｲﾝ等</t>
    <rPh sb="7" eb="8">
      <t>ナド</t>
    </rPh>
    <phoneticPr fontId="3"/>
  </si>
  <si>
    <t>暗号資産</t>
    <rPh sb="0" eb="2">
      <t>アンゴウ</t>
    </rPh>
    <rPh sb="2" eb="4">
      <t>シサン</t>
    </rPh>
    <phoneticPr fontId="3"/>
  </si>
  <si>
    <t>3暗号資産</t>
    <rPh sb="1" eb="3">
      <t>アンゴウ</t>
    </rPh>
    <rPh sb="3" eb="5">
      <t>シサン</t>
    </rPh>
    <phoneticPr fontId="3"/>
  </si>
  <si>
    <t>3貴金属･ｺﾓ・仮通</t>
    <rPh sb="1" eb="4">
      <t>キキンゾク</t>
    </rPh>
    <rPh sb="8" eb="9">
      <t>カリ</t>
    </rPh>
    <rPh sb="9" eb="10">
      <t>ツウ</t>
    </rPh>
    <phoneticPr fontId="3"/>
  </si>
  <si>
    <t>20 個別株</t>
    <rPh sb="3" eb="5">
      <t>コベツ</t>
    </rPh>
    <rPh sb="5" eb="6">
      <t>カブ</t>
    </rPh>
    <phoneticPr fontId="3"/>
  </si>
  <si>
    <t>高配当</t>
    <rPh sb="0" eb="3">
      <t>コウハイトウ</t>
    </rPh>
    <phoneticPr fontId="3"/>
  </si>
  <si>
    <t>石油</t>
    <rPh sb="0" eb="2">
      <t>セキユ</t>
    </rPh>
    <phoneticPr fontId="3"/>
  </si>
  <si>
    <t>1株式</t>
    <rPh sb="1" eb="3">
      <t>カブシキ</t>
    </rPh>
    <phoneticPr fontId="3"/>
  </si>
  <si>
    <t>XOM エクソン モービル</t>
  </si>
  <si>
    <t>資本財</t>
    <rPh sb="0" eb="3">
      <t>シホンザイ</t>
    </rPh>
    <phoneticPr fontId="3"/>
  </si>
  <si>
    <t>資本財セレクト・セクター SPDR ファンド</t>
  </si>
  <si>
    <t>XLI</t>
  </si>
  <si>
    <t>銀行業</t>
    <rPh sb="0" eb="3">
      <t>ギンコウギョウ</t>
    </rPh>
    <phoneticPr fontId="3"/>
  </si>
  <si>
    <t>金融</t>
    <rPh sb="0" eb="2">
      <t>キンユウ</t>
    </rPh>
    <phoneticPr fontId="3"/>
  </si>
  <si>
    <t>金融セレクト・セクター SPDR ファンド</t>
  </si>
  <si>
    <t>XLF</t>
  </si>
  <si>
    <t>XLE エネルギーセレクトセクターSPDRファンド</t>
  </si>
  <si>
    <t>素材</t>
    <rPh sb="0" eb="2">
      <t>ソザイ</t>
    </rPh>
    <phoneticPr fontId="3"/>
  </si>
  <si>
    <t>素材セレクト・セクター SPDR ファンド</t>
  </si>
  <si>
    <t>XLB</t>
  </si>
  <si>
    <t>米国･通信</t>
    <rPh sb="0" eb="2">
      <t>ベイコク</t>
    </rPh>
    <rPh sb="3" eb="5">
      <t>ツウシン</t>
    </rPh>
    <phoneticPr fontId="3"/>
  </si>
  <si>
    <t>通信</t>
    <rPh sb="0" eb="2">
      <t>ツウシン</t>
    </rPh>
    <phoneticPr fontId="3"/>
  </si>
  <si>
    <t>高配当ETF</t>
    <rPh sb="0" eb="3">
      <t>コウハイトウ</t>
    </rPh>
    <phoneticPr fontId="3"/>
  </si>
  <si>
    <t>バンガード・米国高配当株式ETF</t>
  </si>
  <si>
    <t>VYM</t>
  </si>
  <si>
    <t>10 新興国</t>
    <rPh sb="3" eb="6">
      <t>シンコウコク</t>
    </rPh>
    <phoneticPr fontId="3"/>
  </si>
  <si>
    <t>新興国ETF</t>
    <rPh sb="0" eb="3">
      <t>シンコウコク</t>
    </rPh>
    <phoneticPr fontId="3"/>
  </si>
  <si>
    <t>新興国</t>
    <rPh sb="0" eb="3">
      <t>シンコウコク</t>
    </rPh>
    <phoneticPr fontId="3"/>
  </si>
  <si>
    <t>全米国指数</t>
    <rPh sb="0" eb="2">
      <t>ゼンベイ</t>
    </rPh>
    <rPh sb="2" eb="3">
      <t>コク</t>
    </rPh>
    <rPh sb="3" eb="5">
      <t>シスウ</t>
    </rPh>
    <phoneticPr fontId="3"/>
  </si>
  <si>
    <t>SP500指数</t>
    <rPh sb="5" eb="7">
      <t>シスウ</t>
    </rPh>
    <phoneticPr fontId="3"/>
  </si>
  <si>
    <t>バンガード・米国増配株式ETF</t>
  </si>
  <si>
    <t>VIG</t>
  </si>
  <si>
    <t>米国債</t>
    <rPh sb="0" eb="1">
      <t>ベイ</t>
    </rPh>
    <rPh sb="1" eb="3">
      <t>コクサイ</t>
    </rPh>
    <phoneticPr fontId="3"/>
  </si>
  <si>
    <t>債券</t>
    <rPh sb="0" eb="2">
      <t>サイケン</t>
    </rPh>
    <phoneticPr fontId="3"/>
  </si>
  <si>
    <t>2米国債など</t>
    <rPh sb="1" eb="2">
      <t>ベイ</t>
    </rPh>
    <rPh sb="2" eb="4">
      <t>コクサイ</t>
    </rPh>
    <phoneticPr fontId="3"/>
  </si>
  <si>
    <t>航空・米国</t>
    <rPh sb="0" eb="2">
      <t>コウクウ</t>
    </rPh>
    <rPh sb="3" eb="5">
      <t>ベイコク</t>
    </rPh>
    <phoneticPr fontId="3"/>
  </si>
  <si>
    <t>観光</t>
    <rPh sb="0" eb="2">
      <t>カンコウ</t>
    </rPh>
    <phoneticPr fontId="3"/>
  </si>
  <si>
    <t>iシェアーズ 米国国債 20年超 ETF</t>
  </si>
  <si>
    <t>TLT</t>
  </si>
  <si>
    <t>SPDR ポートフォリオS&amp;P 500 高配当株式ETF</t>
  </si>
  <si>
    <t>SPYD</t>
  </si>
  <si>
    <t>米国・シルバー</t>
    <rPh sb="0" eb="2">
      <t>ベイコク</t>
    </rPh>
    <phoneticPr fontId="3"/>
  </si>
  <si>
    <t>3貴金属</t>
    <rPh sb="1" eb="4">
      <t>キキンゾク</t>
    </rPh>
    <phoneticPr fontId="3"/>
  </si>
  <si>
    <t>SBIハイブリッド預金</t>
  </si>
  <si>
    <t>ＳＢＩ－ＳＢＩ・Ｖ・全米株式インデックス・ファンド</t>
  </si>
  <si>
    <t>SBI-SBI・V・全米株式インデックス・ファンド</t>
  </si>
  <si>
    <t>SBI-SBI・V・S&amp;P500インデックス・ファンド</t>
  </si>
  <si>
    <t>船・米国</t>
    <rPh sb="0" eb="1">
      <t>フネ</t>
    </rPh>
    <rPh sb="2" eb="4">
      <t>ベイコク</t>
    </rPh>
    <phoneticPr fontId="3"/>
  </si>
  <si>
    <t>ロイヤル・カリビアン・グループ</t>
  </si>
  <si>
    <t>RCL</t>
  </si>
  <si>
    <t>ナスダック指数</t>
    <rPh sb="5" eb="7">
      <t>シスウ</t>
    </rPh>
    <phoneticPr fontId="3"/>
  </si>
  <si>
    <t>PFF iシェアーズ優先株式&amp;インカム証券ETF</t>
  </si>
  <si>
    <t>PFF</t>
  </si>
  <si>
    <t>ノルウェージャン・クルーズ・ライン</t>
  </si>
  <si>
    <t>NCLH</t>
  </si>
  <si>
    <t>サウスウエスト・エアライン</t>
  </si>
  <si>
    <t>LUV</t>
  </si>
  <si>
    <t>米国・社債</t>
    <rPh sb="0" eb="2">
      <t>ベイコク</t>
    </rPh>
    <rPh sb="3" eb="5">
      <t>シャサイ</t>
    </rPh>
    <phoneticPr fontId="3"/>
  </si>
  <si>
    <t>LQD iシェアーズ iBoxx USD投資適格社債 ETF</t>
  </si>
  <si>
    <t>LQD</t>
  </si>
  <si>
    <t>社債</t>
    <rPh sb="0" eb="2">
      <t>シャサイ</t>
    </rPh>
    <phoneticPr fontId="3"/>
  </si>
  <si>
    <t>SPDR ブルームバーグ・バークレイズ・ハイ・イールド債券 ETF</t>
  </si>
  <si>
    <t>JNK</t>
  </si>
  <si>
    <t>米国・不動産ETF</t>
    <rPh sb="0" eb="2">
      <t>ベイコク</t>
    </rPh>
    <rPh sb="3" eb="6">
      <t>フドウサン</t>
    </rPh>
    <phoneticPr fontId="3"/>
  </si>
  <si>
    <t>不動産</t>
    <rPh sb="0" eb="3">
      <t>フドウサン</t>
    </rPh>
    <phoneticPr fontId="3"/>
  </si>
  <si>
    <t>ラッセル指数</t>
    <rPh sb="4" eb="6">
      <t>シスウ</t>
    </rPh>
    <phoneticPr fontId="3"/>
  </si>
  <si>
    <t>IWM</t>
  </si>
  <si>
    <t>iFreeNEXT NASDAQ100インデックス</t>
  </si>
  <si>
    <t>iシェアーズ iBoxx 米ドル建てハイイールド社債 ETF</t>
  </si>
  <si>
    <t>HYG</t>
  </si>
  <si>
    <t>iシェアーズ　コア米国高配当株 ETF</t>
  </si>
  <si>
    <t>HDV</t>
  </si>
  <si>
    <t>米国・ゴールド</t>
    <rPh sb="0" eb="2">
      <t>ベイコク</t>
    </rPh>
    <phoneticPr fontId="3"/>
  </si>
  <si>
    <t>SPDR ゴールド・ミニシェアーズ・トラスト</t>
  </si>
  <si>
    <t>GLDM</t>
  </si>
  <si>
    <t>SPDR ゴールド・シェア</t>
  </si>
  <si>
    <t>GLD</t>
  </si>
  <si>
    <t>米国・金鉱株</t>
    <rPh sb="0" eb="2">
      <t>ベイコク</t>
    </rPh>
    <rPh sb="3" eb="5">
      <t>キンコウ</t>
    </rPh>
    <rPh sb="5" eb="6">
      <t>カブ</t>
    </rPh>
    <phoneticPr fontId="3"/>
  </si>
  <si>
    <t>金鉱株</t>
    <rPh sb="0" eb="2">
      <t>キンコウ</t>
    </rPh>
    <rPh sb="2" eb="3">
      <t>カブ</t>
    </rPh>
    <phoneticPr fontId="3"/>
  </si>
  <si>
    <t>ヴァンエック・ベクトル・中小型金鉱株ETF</t>
  </si>
  <si>
    <t>GDXJ</t>
  </si>
  <si>
    <t>ヴァンエック・ベクトル・金鉱株ETF</t>
  </si>
  <si>
    <t>GDX</t>
  </si>
  <si>
    <t>04 中国</t>
    <rPh sb="3" eb="5">
      <t>チュウゴク</t>
    </rPh>
    <phoneticPr fontId="3"/>
  </si>
  <si>
    <t>中国</t>
    <rPh sb="0" eb="2">
      <t>チュウゴク</t>
    </rPh>
    <phoneticPr fontId="3"/>
  </si>
  <si>
    <t>iシェアーズ 中国大型株 ETF</t>
  </si>
  <si>
    <t>FXI</t>
  </si>
  <si>
    <t>09 南アフリカ</t>
    <rPh sb="3" eb="4">
      <t>ミナミ</t>
    </rPh>
    <phoneticPr fontId="3"/>
  </si>
  <si>
    <t>南アフリカ</t>
    <rPh sb="0" eb="1">
      <t>ミナミ</t>
    </rPh>
    <phoneticPr fontId="3"/>
  </si>
  <si>
    <t>iシェアーズ MSCI 南アフリカ ETF</t>
  </si>
  <si>
    <t>EZA</t>
  </si>
  <si>
    <t>ウィズダムツリー  インド株収益ファンド</t>
  </si>
  <si>
    <t>EPI</t>
  </si>
  <si>
    <t>eMAXIS Slim 米国株式(S&amp;P500)</t>
  </si>
  <si>
    <t>eMAXIS Slim 全世界株式(オール・カントリー)</t>
  </si>
  <si>
    <t>コモ・全体</t>
    <rPh sb="3" eb="5">
      <t>ゼンタイ</t>
    </rPh>
    <phoneticPr fontId="3"/>
  </si>
  <si>
    <t>コモ・その他</t>
    <rPh sb="5" eb="6">
      <t>タ</t>
    </rPh>
    <phoneticPr fontId="3"/>
  </si>
  <si>
    <t>インベスコDB コモディティ・インデックス・トラッキング・ファンド</t>
  </si>
  <si>
    <t>DBC</t>
  </si>
  <si>
    <t>コモ・農業</t>
    <rPh sb="3" eb="5">
      <t>ノウギョウ</t>
    </rPh>
    <phoneticPr fontId="3"/>
  </si>
  <si>
    <t>インベスコDBアグリカルチャー・ファンド</t>
  </si>
  <si>
    <t>DBA</t>
  </si>
  <si>
    <t>デルタ航空</t>
  </si>
  <si>
    <t>DAL</t>
  </si>
  <si>
    <t>カーニバル</t>
  </si>
  <si>
    <t>CCL</t>
  </si>
  <si>
    <t>iシェアーズ　コア米国総合債券ETF</t>
  </si>
  <si>
    <t>AGG</t>
  </si>
  <si>
    <t>ヴァンエック・ベクトル・アフリカ・インデックスETF</t>
  </si>
  <si>
    <t>アメリカン・エアーラインズ・グループ</t>
  </si>
  <si>
    <t>02 日本</t>
    <rPh sb="3" eb="5">
      <t>ニホン</t>
    </rPh>
    <phoneticPr fontId="3"/>
  </si>
  <si>
    <t>卸売業</t>
    <rPh sb="0" eb="3">
      <t>オロシウリギョウ</t>
    </rPh>
    <phoneticPr fontId="3"/>
  </si>
  <si>
    <t>蔵王産業</t>
  </si>
  <si>
    <t>投資</t>
    <rPh sb="0" eb="2">
      <t>トウシ</t>
    </rPh>
    <phoneticPr fontId="3"/>
  </si>
  <si>
    <t>ソフトバンクグループ</t>
  </si>
  <si>
    <t>9984</t>
  </si>
  <si>
    <t>日本・通信</t>
    <rPh sb="0" eb="2">
      <t>ニホン</t>
    </rPh>
    <rPh sb="3" eb="5">
      <t>ツウシン</t>
    </rPh>
    <phoneticPr fontId="3"/>
  </si>
  <si>
    <t>沖縄セルラー電話</t>
  </si>
  <si>
    <t>ＫＤＤＩ</t>
  </si>
  <si>
    <t>日本電信電話</t>
  </si>
  <si>
    <t>中国・通信</t>
    <rPh sb="0" eb="2">
      <t>チュウゴク</t>
    </rPh>
    <rPh sb="3" eb="5">
      <t>ツウシン</t>
    </rPh>
    <phoneticPr fontId="3"/>
  </si>
  <si>
    <t>航空</t>
    <rPh sb="0" eb="2">
      <t>コウクウ</t>
    </rPh>
    <phoneticPr fontId="3"/>
  </si>
  <si>
    <t>日本航空</t>
  </si>
  <si>
    <t>鉄道</t>
    <rPh sb="0" eb="2">
      <t>テツドウ</t>
    </rPh>
    <phoneticPr fontId="3"/>
  </si>
  <si>
    <t>東海旅客鉄道</t>
  </si>
  <si>
    <t>西日本旅客鉄道</t>
  </si>
  <si>
    <t>東日本旅客鉄道</t>
  </si>
  <si>
    <t>ジャパン・ホテル・リート投資法人　投資証券</t>
  </si>
  <si>
    <t>8985</t>
  </si>
  <si>
    <t>不動産・個別</t>
    <rPh sb="0" eb="3">
      <t>フドウサン</t>
    </rPh>
    <rPh sb="4" eb="6">
      <t>コベツ</t>
    </rPh>
    <phoneticPr fontId="3"/>
  </si>
  <si>
    <t>センチュリー２１・ジャパン</t>
  </si>
  <si>
    <t>保険業</t>
    <rPh sb="0" eb="3">
      <t>ホケンギョウ</t>
    </rPh>
    <phoneticPr fontId="3"/>
  </si>
  <si>
    <t>東京海上ホールディングス</t>
  </si>
  <si>
    <t>第一生命ホールディングス</t>
  </si>
  <si>
    <t>証券業</t>
    <rPh sb="0" eb="2">
      <t>ショウケン</t>
    </rPh>
    <rPh sb="2" eb="3">
      <t>ギョウ</t>
    </rPh>
    <phoneticPr fontId="3"/>
  </si>
  <si>
    <t>野村ホールディングス</t>
    <rPh sb="0" eb="2">
      <t>ノムラ</t>
    </rPh>
    <phoneticPr fontId="3"/>
  </si>
  <si>
    <t>三菱ＵＦＪリース</t>
  </si>
  <si>
    <t>オリックス</t>
  </si>
  <si>
    <t>東京センチュリー</t>
  </si>
  <si>
    <t>芙蓉総合リース</t>
  </si>
  <si>
    <t>みずほフィナンシャルグループ</t>
  </si>
  <si>
    <t>三井住友フィナンシャルグループ</t>
  </si>
  <si>
    <t>三菱ＵＦＪフィナンシャル・グループ</t>
  </si>
  <si>
    <t>情報・通信</t>
    <rPh sb="0" eb="2">
      <t>ジョウホウ</t>
    </rPh>
    <rPh sb="3" eb="5">
      <t>ツウシン</t>
    </rPh>
    <phoneticPr fontId="3"/>
  </si>
  <si>
    <t>兼松エレクトロニクス</t>
  </si>
  <si>
    <t>商社</t>
    <rPh sb="0" eb="2">
      <t>ショウシャ</t>
    </rPh>
    <phoneticPr fontId="3"/>
  </si>
  <si>
    <t>三菱商事</t>
  </si>
  <si>
    <t>住友商事</t>
  </si>
  <si>
    <t>三井物産</t>
  </si>
  <si>
    <t>丸紅</t>
  </si>
  <si>
    <t>伊藤忠商事</t>
  </si>
  <si>
    <t>化学</t>
    <rPh sb="0" eb="2">
      <t>カガク</t>
    </rPh>
    <phoneticPr fontId="3"/>
  </si>
  <si>
    <t>バルカー</t>
  </si>
  <si>
    <t>製造業・その他製品</t>
    <rPh sb="0" eb="2">
      <t>セイゾウ</t>
    </rPh>
    <rPh sb="2" eb="3">
      <t>ギョウ</t>
    </rPh>
    <rPh sb="6" eb="7">
      <t>タ</t>
    </rPh>
    <rPh sb="7" eb="9">
      <t>セイヒン</t>
    </rPh>
    <phoneticPr fontId="3"/>
  </si>
  <si>
    <t>製造業</t>
    <rPh sb="0" eb="3">
      <t>セイゾウギョウ</t>
    </rPh>
    <phoneticPr fontId="3"/>
  </si>
  <si>
    <t>ニホンフラッシュ</t>
  </si>
  <si>
    <t>電気機器</t>
  </si>
  <si>
    <t>キヤノン</t>
  </si>
  <si>
    <t>製造業・機械</t>
    <rPh sb="0" eb="2">
      <t>セイゾウ</t>
    </rPh>
    <rPh sb="2" eb="3">
      <t>ギョウ</t>
    </rPh>
    <rPh sb="4" eb="6">
      <t>キカイ</t>
    </rPh>
    <phoneticPr fontId="3"/>
  </si>
  <si>
    <t>小松製作所</t>
  </si>
  <si>
    <t>アマダ</t>
  </si>
  <si>
    <t>アビスト</t>
  </si>
  <si>
    <t>製造業・ゴム</t>
    <rPh sb="0" eb="3">
      <t>セイゾウギョウ</t>
    </rPh>
    <phoneticPr fontId="3"/>
  </si>
  <si>
    <t>ブリヂストン</t>
  </si>
  <si>
    <t>ユー・エス・エス</t>
  </si>
  <si>
    <t>日本エス・エイチ・エル</t>
  </si>
  <si>
    <t>インテージホールディングス</t>
  </si>
  <si>
    <t>プロシップ</t>
  </si>
  <si>
    <t>製造業・繊維製品</t>
    <rPh sb="0" eb="3">
      <t>セイゾウギョウ</t>
    </rPh>
    <rPh sb="4" eb="6">
      <t>センイ</t>
    </rPh>
    <rPh sb="6" eb="8">
      <t>セイヒン</t>
    </rPh>
    <phoneticPr fontId="3"/>
  </si>
  <si>
    <t>自重堂</t>
  </si>
  <si>
    <t>旭化成</t>
  </si>
  <si>
    <t>食料品</t>
    <rPh sb="0" eb="3">
      <t>ショクリョウヒン</t>
    </rPh>
    <phoneticPr fontId="3"/>
  </si>
  <si>
    <t>日本たばこ産業</t>
  </si>
  <si>
    <t>上場インデックスファンド米国株式（ＮＡＳＤＡＱ１００）為替ヘッジなし</t>
  </si>
  <si>
    <t>ＭＡＸＩＳ全世界株式（オール・カントリー）上場投信</t>
  </si>
  <si>
    <t>ＭＡＸＩＳ米国株式（Ｓ＆Ｐ５００）上場投信</t>
  </si>
  <si>
    <t>ＯＮＥＥＴＦ東証ＲＥＩＴ</t>
  </si>
  <si>
    <t>マザーズ指数</t>
    <rPh sb="4" eb="6">
      <t>シスウ</t>
    </rPh>
    <phoneticPr fontId="3"/>
  </si>
  <si>
    <t>東証マザーズＥＴＦ</t>
  </si>
  <si>
    <t>2516</t>
  </si>
  <si>
    <t>外国債</t>
    <rPh sb="0" eb="3">
      <t>ガイコクサイ</t>
    </rPh>
    <phoneticPr fontId="3"/>
  </si>
  <si>
    <t>ＮＦ外債ヘッジ無</t>
  </si>
  <si>
    <t>日本ケアサプライ</t>
  </si>
  <si>
    <t>ＣＤＳ</t>
  </si>
  <si>
    <t>ＷＴニッケル上場投信</t>
  </si>
  <si>
    <t>ＮＥＸＴ　ＦＵＮＤＳ　インド株式指数・Ｎｉｆｔｙ　５０連動型上場投信</t>
  </si>
  <si>
    <t>米国・リート</t>
    <rPh sb="0" eb="2">
      <t>ベイコク</t>
    </rPh>
    <phoneticPr fontId="3"/>
  </si>
  <si>
    <t>ｉシェアーズ・コア　米国債７−１０年　ＥＴＦ</t>
  </si>
  <si>
    <t>iShares S&amp;P 500 ETF</t>
  </si>
  <si>
    <t>個別株</t>
    <rPh sb="0" eb="3">
      <t>コベツカブ</t>
    </rPh>
    <phoneticPr fontId="3"/>
  </si>
  <si>
    <t>国際石油開発帝石</t>
  </si>
  <si>
    <t>国内・シルバー</t>
    <rPh sb="0" eb="2">
      <t>コクナイ</t>
    </rPh>
    <phoneticPr fontId="3"/>
  </si>
  <si>
    <t>純銀上場信託（現物国内保管型）</t>
  </si>
  <si>
    <t>国内・プラチナ</t>
    <rPh sb="0" eb="2">
      <t>コクナイ</t>
    </rPh>
    <phoneticPr fontId="3"/>
  </si>
  <si>
    <t>国内・ゴールド</t>
    <rPh sb="0" eb="2">
      <t>コクナイ</t>
    </rPh>
    <phoneticPr fontId="3"/>
  </si>
  <si>
    <t>ダイワ東証ＲＥＩＴ指数</t>
  </si>
  <si>
    <t>Ｉシェアーズ・コアＪリート</t>
  </si>
  <si>
    <t>上場Ｊリート</t>
  </si>
  <si>
    <t>ＮＦＪ－ＲＥＩＴ</t>
  </si>
  <si>
    <t>指数・日経平均</t>
    <rPh sb="0" eb="2">
      <t>シスウ</t>
    </rPh>
    <rPh sb="3" eb="7">
      <t>ニッケイヘイキン</t>
    </rPh>
    <phoneticPr fontId="3"/>
  </si>
  <si>
    <t>指数・トピックス</t>
    <rPh sb="0" eb="2">
      <t>シスウ</t>
    </rPh>
    <phoneticPr fontId="3"/>
  </si>
  <si>
    <t>ＮＥＸＴ　ＦＵＮＤＳ　ＴＯＰＩＸ連動型上場投信</t>
  </si>
  <si>
    <t>指数・香港</t>
    <rPh sb="0" eb="2">
      <t>シスウ</t>
    </rPh>
    <rPh sb="3" eb="5">
      <t>ホンコン</t>
    </rPh>
    <phoneticPr fontId="3"/>
  </si>
  <si>
    <t>番号</t>
    <rPh sb="0" eb="2">
      <t>バンゴウ</t>
    </rPh>
    <phoneticPr fontId="3"/>
  </si>
  <si>
    <t>個別・ETF・投信・ほか</t>
    <rPh sb="0" eb="2">
      <t>コベツ</t>
    </rPh>
    <rPh sb="7" eb="9">
      <t>トウシン</t>
    </rPh>
    <phoneticPr fontId="3"/>
  </si>
  <si>
    <t>口座区分</t>
    <rPh sb="0" eb="2">
      <t>コウザ</t>
    </rPh>
    <rPh sb="2" eb="4">
      <t>クブン</t>
    </rPh>
    <phoneticPr fontId="3"/>
  </si>
  <si>
    <t>対象国など</t>
    <rPh sb="0" eb="2">
      <t>タイショウ</t>
    </rPh>
    <rPh sb="2" eb="3">
      <t>コク</t>
    </rPh>
    <phoneticPr fontId="3"/>
  </si>
  <si>
    <t>通貨</t>
    <rPh sb="0" eb="2">
      <t>ツウカ</t>
    </rPh>
    <phoneticPr fontId="3"/>
  </si>
  <si>
    <t>セクター・2</t>
    <phoneticPr fontId="3"/>
  </si>
  <si>
    <t>セクター・1</t>
    <phoneticPr fontId="3"/>
  </si>
  <si>
    <t>3区分・中</t>
    <rPh sb="4" eb="5">
      <t>チュウ</t>
    </rPh>
    <phoneticPr fontId="3"/>
  </si>
  <si>
    <t>3区分・大</t>
    <rPh sb="1" eb="2">
      <t>ク</t>
    </rPh>
    <rPh sb="2" eb="3">
      <t>ブン</t>
    </rPh>
    <rPh sb="4" eb="5">
      <t>ダイ</t>
    </rPh>
    <phoneticPr fontId="3"/>
  </si>
  <si>
    <t>銘柄</t>
    <rPh sb="0" eb="2">
      <t>メイガラ</t>
    </rPh>
    <phoneticPr fontId="3"/>
  </si>
  <si>
    <t>№(合体）</t>
    <rPh sb="2" eb="4">
      <t>ガッタイ</t>
    </rPh>
    <phoneticPr fontId="3"/>
  </si>
  <si>
    <t>年月日</t>
    <rPh sb="0" eb="3">
      <t>ネンガッピ</t>
    </rPh>
    <phoneticPr fontId="3"/>
  </si>
  <si>
    <t>№(日毎）</t>
    <rPh sb="2" eb="4">
      <t>ヒゴト</t>
    </rPh>
    <phoneticPr fontId="3"/>
  </si>
  <si>
    <t>名義</t>
    <rPh sb="0" eb="2">
      <t>メイギ</t>
    </rPh>
    <phoneticPr fontId="3"/>
  </si>
  <si>
    <t>金融機関</t>
    <rPh sb="0" eb="2">
      <t>キンユウ</t>
    </rPh>
    <rPh sb="2" eb="4">
      <t>キカン</t>
    </rPh>
    <phoneticPr fontId="3"/>
  </si>
  <si>
    <t>備考</t>
    <rPh sb="0" eb="2">
      <t>ビコウ</t>
    </rPh>
    <phoneticPr fontId="3"/>
  </si>
  <si>
    <t>ここから1</t>
    <phoneticPr fontId="3"/>
  </si>
  <si>
    <t>ここから2</t>
  </si>
  <si>
    <t>ここから3</t>
  </si>
  <si>
    <t>ここから4</t>
  </si>
  <si>
    <t>ここから5</t>
  </si>
  <si>
    <t>ここから6</t>
  </si>
  <si>
    <t>ここから7</t>
  </si>
  <si>
    <t>ここから8</t>
  </si>
  <si>
    <t>ここから9</t>
  </si>
  <si>
    <t>ここから10</t>
  </si>
  <si>
    <t>ここから11</t>
  </si>
  <si>
    <t>ここから12</t>
  </si>
  <si>
    <t>ここから13</t>
  </si>
  <si>
    <t>ここから14</t>
  </si>
  <si>
    <t>ここから15</t>
  </si>
  <si>
    <t>ここから16</t>
  </si>
  <si>
    <t>ここから17</t>
  </si>
  <si>
    <t>ここから18</t>
  </si>
  <si>
    <t>余白1</t>
    <rPh sb="0" eb="2">
      <t>ヨハク</t>
    </rPh>
    <phoneticPr fontId="3"/>
  </si>
  <si>
    <t>余白2</t>
    <rPh sb="0" eb="2">
      <t>ヨハク</t>
    </rPh>
    <phoneticPr fontId="3"/>
  </si>
  <si>
    <t>余白4</t>
    <rPh sb="0" eb="2">
      <t>ヨハク</t>
    </rPh>
    <phoneticPr fontId="3"/>
  </si>
  <si>
    <t>余白3</t>
    <rPh sb="0" eb="2">
      <t>ヨハク</t>
    </rPh>
    <phoneticPr fontId="3"/>
  </si>
  <si>
    <t>00-PP</t>
  </si>
  <si>
    <t>20-楽天銀行</t>
    <rPh sb="5" eb="7">
      <t>ギコ</t>
    </rPh>
    <phoneticPr fontId="3"/>
  </si>
  <si>
    <t>00-楽天銀行用</t>
    <rPh sb="3" eb="5">
      <t>ラテ</t>
    </rPh>
    <rPh sb="5" eb="7">
      <t>ギンコウ</t>
    </rPh>
    <rPh sb="7" eb="8">
      <t>ヨウ</t>
    </rPh>
    <phoneticPr fontId="3"/>
  </si>
  <si>
    <t>00-PP楽天証券→→→左半分に貼付</t>
    <rPh sb="5" eb="7">
      <t>ラテ</t>
    </rPh>
    <rPh sb="7" eb="9">
      <t>シケ</t>
    </rPh>
    <rPh sb="16" eb="18">
      <t>ハリツケ</t>
    </rPh>
    <phoneticPr fontId="3"/>
  </si>
  <si>
    <t>●ここにコピペ→</t>
    <phoneticPr fontId="3"/>
  </si>
  <si>
    <t>楽天銀行・普通口座</t>
    <rPh sb="0" eb="2">
      <t>ラテ</t>
    </rPh>
    <rPh sb="2" eb="4">
      <t>ギコ</t>
    </rPh>
    <rPh sb="5" eb="7">
      <t>フツウ</t>
    </rPh>
    <rPh sb="7" eb="9">
      <t>コウザ</t>
    </rPh>
    <phoneticPr fontId="3"/>
  </si>
  <si>
    <t>現金</t>
  </si>
  <si>
    <t>01-MM</t>
    <phoneticPr fontId="3"/>
  </si>
  <si>
    <t>終わり</t>
    <rPh sb="0" eb="1">
      <t>オ</t>
    </rPh>
    <phoneticPr fontId="3"/>
  </si>
  <si>
    <t>合計（円）</t>
    <rPh sb="0" eb="2">
      <t>ゴウケイ</t>
    </rPh>
    <rPh sb="3" eb="4">
      <t>エン</t>
    </rPh>
    <phoneticPr fontId="3"/>
  </si>
  <si>
    <t>合計(円）</t>
    <rPh sb="0" eb="2">
      <t>ゴウケイ</t>
    </rPh>
    <rPh sb="3" eb="4">
      <t>エン</t>
    </rPh>
    <phoneticPr fontId="3"/>
  </si>
  <si>
    <t>単純平均</t>
    <rPh sb="0" eb="2">
      <t>タンジュン</t>
    </rPh>
    <rPh sb="2" eb="4">
      <t>ヘイキン</t>
    </rPh>
    <phoneticPr fontId="3"/>
  </si>
  <si>
    <t>件</t>
    <rPh sb="0" eb="1">
      <t>ケン</t>
    </rPh>
    <phoneticPr fontId="3"/>
  </si>
  <si>
    <t>円</t>
    <rPh sb="0" eb="1">
      <t>エン</t>
    </rPh>
    <phoneticPr fontId="3"/>
  </si>
  <si>
    <t>年月日</t>
  </si>
  <si>
    <t>値</t>
  </si>
  <si>
    <t>行ラベル</t>
  </si>
  <si>
    <t>合計 / 時価評価額[円]</t>
  </si>
  <si>
    <t>時価・割合（％）</t>
  </si>
  <si>
    <t>合計 / 評価損益[円]</t>
  </si>
  <si>
    <t>評価・損益　（％）</t>
  </si>
  <si>
    <t>1株式・投信等</t>
  </si>
  <si>
    <t>2現金・米国債など</t>
  </si>
  <si>
    <t>3貴金属･ｺﾓ・仮通</t>
  </si>
  <si>
    <t>総計</t>
  </si>
  <si>
    <t>名義</t>
  </si>
  <si>
    <t>02-A子</t>
    <rPh sb="4" eb="5">
      <t>コ</t>
    </rPh>
    <phoneticPr fontId="3"/>
  </si>
  <si>
    <t>ｺｰﾄﾞ・ﾃｨｯｶｰ等</t>
    <rPh sb="10" eb="11">
      <t>ナド</t>
    </rPh>
    <phoneticPr fontId="3"/>
  </si>
  <si>
    <t>セクター・1</t>
  </si>
  <si>
    <t>セクター・2</t>
  </si>
  <si>
    <t>00941</t>
  </si>
  <si>
    <t>チャイナ・モバイル</t>
  </si>
  <si>
    <t>02800</t>
  </si>
  <si>
    <t>Tracker Fund香港</t>
  </si>
  <si>
    <t>1306</t>
  </si>
  <si>
    <t>1321</t>
  </si>
  <si>
    <t>ＮＦ日経２２５</t>
  </si>
  <si>
    <t>1343</t>
  </si>
  <si>
    <t>Jリート</t>
  </si>
  <si>
    <t>1345</t>
  </si>
  <si>
    <t>1476</t>
  </si>
  <si>
    <t>1488</t>
  </si>
  <si>
    <t>1540</t>
  </si>
  <si>
    <t>ゴールド</t>
  </si>
  <si>
    <t>1541</t>
  </si>
  <si>
    <t>プラチナ</t>
  </si>
  <si>
    <t>1542</t>
  </si>
  <si>
    <t>シルバー</t>
  </si>
  <si>
    <t>1605</t>
  </si>
  <si>
    <t>エネルギー</t>
  </si>
  <si>
    <t>1615</t>
  </si>
  <si>
    <t>1655</t>
  </si>
  <si>
    <t>1656</t>
  </si>
  <si>
    <t>1659</t>
  </si>
  <si>
    <t>1678</t>
  </si>
  <si>
    <t>インド</t>
  </si>
  <si>
    <t>05 インド</t>
  </si>
  <si>
    <t>1694</t>
  </si>
  <si>
    <t>3ｺﾓﾃﾞｨﾃｲ</t>
  </si>
  <si>
    <t>ニッケル</t>
  </si>
  <si>
    <t>WT・ニッケル</t>
  </si>
  <si>
    <t>2169</t>
  </si>
  <si>
    <t>サービス</t>
  </si>
  <si>
    <t>2393</t>
  </si>
  <si>
    <t>2511</t>
  </si>
  <si>
    <t>01 全世界（除く日本）</t>
  </si>
  <si>
    <t>2556</t>
  </si>
  <si>
    <t>2558</t>
  </si>
  <si>
    <t>2559</t>
  </si>
  <si>
    <t>2568</t>
  </si>
  <si>
    <t>2621</t>
  </si>
  <si>
    <t>ｉＳ米国債二十ヘジ</t>
  </si>
  <si>
    <t>2800</t>
  </si>
  <si>
    <t>2914</t>
  </si>
  <si>
    <t>3407</t>
  </si>
  <si>
    <t>3597</t>
  </si>
  <si>
    <t>3763</t>
  </si>
  <si>
    <t>4326</t>
  </si>
  <si>
    <t>4327</t>
  </si>
  <si>
    <t>4732</t>
  </si>
  <si>
    <t>4755</t>
  </si>
  <si>
    <t>楽天</t>
  </si>
  <si>
    <t>5108</t>
  </si>
  <si>
    <t>6087</t>
  </si>
  <si>
    <t>6113</t>
  </si>
  <si>
    <t>6301</t>
  </si>
  <si>
    <t>7751</t>
  </si>
  <si>
    <t>7820</t>
  </si>
  <si>
    <t>7995</t>
  </si>
  <si>
    <t>8001</t>
  </si>
  <si>
    <t>8002</t>
  </si>
  <si>
    <t>8031</t>
  </si>
  <si>
    <t>8053</t>
  </si>
  <si>
    <t>8058</t>
  </si>
  <si>
    <t>8096</t>
  </si>
  <si>
    <t>8306</t>
  </si>
  <si>
    <t>8316</t>
  </si>
  <si>
    <t>8411</t>
  </si>
  <si>
    <t>8424</t>
  </si>
  <si>
    <t>リース</t>
  </si>
  <si>
    <t>8439</t>
  </si>
  <si>
    <t>8591</t>
  </si>
  <si>
    <t>8593</t>
  </si>
  <si>
    <t>8604</t>
  </si>
  <si>
    <t>8750</t>
  </si>
  <si>
    <t>8766</t>
  </si>
  <si>
    <t>8898</t>
  </si>
  <si>
    <t>9020</t>
  </si>
  <si>
    <t>9021</t>
  </si>
  <si>
    <t>9022</t>
  </si>
  <si>
    <t>9142</t>
  </si>
  <si>
    <t>9201</t>
  </si>
  <si>
    <t>9202</t>
  </si>
  <si>
    <t>941</t>
  </si>
  <si>
    <t>9432</t>
  </si>
  <si>
    <t>9433</t>
  </si>
  <si>
    <t>9434</t>
  </si>
  <si>
    <t>ソフトバンク</t>
  </si>
  <si>
    <t>9436</t>
  </si>
  <si>
    <t>9986</t>
  </si>
  <si>
    <t>AAL</t>
  </si>
  <si>
    <t>AFK</t>
  </si>
  <si>
    <t>アフリカ</t>
  </si>
  <si>
    <t>11 アフリカ</t>
  </si>
  <si>
    <t>インドネシア</t>
  </si>
  <si>
    <t>07 インドネシア</t>
  </si>
  <si>
    <t>三菱ＵＦＪ国際－ｅＭＡＸＩＳ　Ｓｌｉｍ　全世界株式（オール・カントリー）</t>
  </si>
  <si>
    <t>フィリピン</t>
  </si>
  <si>
    <t>06 フィリピン</t>
  </si>
  <si>
    <t>GLIN</t>
  </si>
  <si>
    <t>ヴァンエック インディア グロース ETF</t>
  </si>
  <si>
    <t>iシェアーズ ラッセル 2000 ETF</t>
  </si>
  <si>
    <t>IYR</t>
  </si>
  <si>
    <t>iシェアーズ 米国不動産 ETF</t>
  </si>
  <si>
    <t>QQQ</t>
  </si>
  <si>
    <t>インベスコ QQQ トラスト シリーズ</t>
  </si>
  <si>
    <t>ＳＢＩ－ＳＢＩ・Ｖ・Ｓ＆Ｐ５００インデックス・ファンド</t>
  </si>
  <si>
    <t>ＳＢＩ－ＳＢＩ・バンガード・Ｓ＆Ｐ５００インデックス・ファンド</t>
  </si>
  <si>
    <t>SPTL</t>
  </si>
  <si>
    <t>SPDR ポートフォリオ米国長期国債ETF</t>
  </si>
  <si>
    <t>T</t>
  </si>
  <si>
    <t>AT&amp;T</t>
  </si>
  <si>
    <t>タイ</t>
  </si>
  <si>
    <t>08 タイ</t>
  </si>
  <si>
    <t>VGLT</t>
  </si>
  <si>
    <t>バンガード 米国長期国債 ETF</t>
  </si>
  <si>
    <t>VOO</t>
  </si>
  <si>
    <t>バンガード S&amp;P 500 ETF</t>
  </si>
  <si>
    <t>VZ</t>
  </si>
  <si>
    <t>ベライゾン</t>
  </si>
  <si>
    <t>XLE</t>
  </si>
  <si>
    <t>XOM</t>
  </si>
  <si>
    <t>現預金・SBI証券・香港ドル</t>
  </si>
  <si>
    <t>90 その他（円換算）</t>
    <rPh sb="5" eb="6">
      <t>タ</t>
    </rPh>
    <rPh sb="7" eb="10">
      <t>エンカンザン</t>
    </rPh>
    <phoneticPr fontId="3"/>
  </si>
  <si>
    <t>NISA・特定等</t>
    <rPh sb="5" eb="7">
      <t>トクテイ</t>
    </rPh>
    <rPh sb="7" eb="8">
      <t>ナド</t>
    </rPh>
    <phoneticPr fontId="3"/>
  </si>
  <si>
    <t>(複数のアイテム)</t>
  </si>
  <si>
    <t>(すべて)</t>
  </si>
  <si>
    <t>01 日本円</t>
  </si>
  <si>
    <t>02 米ドル（円換算）</t>
  </si>
  <si>
    <t>ドル円の増減（円）</t>
    <rPh sb="2" eb="3">
      <t>エン</t>
    </rPh>
    <rPh sb="4" eb="6">
      <t>ゾウゲン</t>
    </rPh>
    <rPh sb="7" eb="8">
      <t>エン</t>
    </rPh>
    <phoneticPr fontId="3"/>
  </si>
  <si>
    <t>想定・ドル円</t>
    <rPh sb="0" eb="2">
      <t>ソウテイ</t>
    </rPh>
    <rPh sb="5" eb="6">
      <t>エン</t>
    </rPh>
    <phoneticPr fontId="3"/>
  </si>
  <si>
    <t>総計</t>
    <rPh sb="0" eb="2">
      <t>ソウケイ</t>
    </rPh>
    <phoneticPr fontId="3"/>
  </si>
  <si>
    <t>増減額(円)</t>
    <rPh sb="0" eb="3">
      <t>ゾウゲンガク</t>
    </rPh>
    <rPh sb="4" eb="5">
      <t>エン</t>
    </rPh>
    <phoneticPr fontId="3"/>
  </si>
  <si>
    <t>現在値</t>
    <rPh sb="0" eb="3">
      <t>ゲンザイチ</t>
    </rPh>
    <phoneticPr fontId="3"/>
  </si>
  <si>
    <t>↑検算</t>
    <rPh sb="1" eb="3">
      <t>ケンザン</t>
    </rPh>
    <phoneticPr fontId="3"/>
  </si>
  <si>
    <t>増減率(％)</t>
    <rPh sb="0" eb="2">
      <t>ゾウゲン</t>
    </rPh>
    <rPh sb="2" eb="3">
      <t>リツ</t>
    </rPh>
    <phoneticPr fontId="3"/>
  </si>
  <si>
    <t>※現在のドル円を自動or手動入力（ココでは、SBI証券のドル円価格を手動入力）</t>
    <rPh sb="1" eb="3">
      <t>ゲンザイ</t>
    </rPh>
    <rPh sb="6" eb="7">
      <t>エン</t>
    </rPh>
    <rPh sb="8" eb="10">
      <t>ジドウ</t>
    </rPh>
    <rPh sb="12" eb="14">
      <t>シュドウ</t>
    </rPh>
    <rPh sb="14" eb="16">
      <t>ニリ</t>
    </rPh>
    <rPh sb="22" eb="27">
      <t>ッシ</t>
    </rPh>
    <rPh sb="30" eb="31">
      <t>エン</t>
    </rPh>
    <rPh sb="31" eb="33">
      <t>カカク</t>
    </rPh>
    <rPh sb="34" eb="36">
      <t>シュドウ</t>
    </rPh>
    <rPh sb="36" eb="38">
      <t>ニリ</t>
    </rPh>
    <phoneticPr fontId="3"/>
  </si>
  <si>
    <t>為替リスク</t>
    <rPh sb="0" eb="5">
      <t>カリ</t>
    </rPh>
    <phoneticPr fontId="3"/>
  </si>
  <si>
    <t>リスク・有</t>
  </si>
  <si>
    <t>リスク・有</t>
    <rPh sb="4" eb="5">
      <t>タモツ</t>
    </rPh>
    <phoneticPr fontId="3"/>
  </si>
  <si>
    <t>リスク・有</t>
    <rPh sb="4" eb="5">
      <t>アリ</t>
    </rPh>
    <phoneticPr fontId="3"/>
  </si>
  <si>
    <t>リスク・なし</t>
  </si>
  <si>
    <t>リスク・なし</t>
    <phoneticPr fontId="3"/>
  </si>
  <si>
    <t>為替リスク</t>
  </si>
  <si>
    <t>為替リスク・なし</t>
    <rPh sb="0" eb="5">
      <t>カリ</t>
    </rPh>
    <phoneticPr fontId="3"/>
  </si>
  <si>
    <t>為替リスク・有</t>
    <rPh sb="0" eb="5">
      <t>カリ</t>
    </rPh>
    <rPh sb="6" eb="7">
      <t>アリ</t>
    </rPh>
    <phoneticPr fontId="3"/>
  </si>
  <si>
    <t>02-楽天証券</t>
  </si>
  <si>
    <t>PP楽天証券用</t>
    <rPh sb="2" eb="4">
      <t>ラテ</t>
    </rPh>
    <rPh sb="4" eb="6">
      <t>シケ</t>
    </rPh>
    <rPh sb="6" eb="7">
      <t>ヨウ</t>
    </rPh>
    <phoneticPr fontId="3"/>
  </si>
  <si>
    <t>右→</t>
    <rPh sb="0" eb="1">
      <t>ミギ</t>
    </rPh>
    <phoneticPr fontId="3"/>
  </si>
  <si>
    <t>ここに↓1</t>
    <phoneticPr fontId="3"/>
  </si>
  <si>
    <t>ここに↓2</t>
  </si>
  <si>
    <t>ここに↓3</t>
  </si>
  <si>
    <t>ここに↓4</t>
  </si>
  <si>
    <t>ここに↓5</t>
  </si>
  <si>
    <t>ここに↓6</t>
  </si>
  <si>
    <t>ここに↓7</t>
  </si>
  <si>
    <t>ここに↓8</t>
  </si>
  <si>
    <t>ここに↓9</t>
  </si>
  <si>
    <t>ここに↓10</t>
  </si>
  <si>
    <t>ここに↓11</t>
  </si>
  <si>
    <t>ここに↓12</t>
  </si>
  <si>
    <t>ここに↓13</t>
  </si>
  <si>
    <t>ここに↓14</t>
  </si>
  <si>
    <t>ここに↓15</t>
  </si>
  <si>
    <t>ここに↓16</t>
  </si>
  <si>
    <t>ここに↓17</t>
  </si>
  <si>
    <t>ここに↓18</t>
  </si>
  <si>
    <t>PP楽天証券→→→左半分に貼付</t>
    <rPh sb="2" eb="4">
      <t>ラテ</t>
    </rPh>
    <rPh sb="4" eb="6">
      <t>シケ</t>
    </rPh>
    <rPh sb="9" eb="12">
      <t>ヒダリハンブン</t>
    </rPh>
    <rPh sb="13" eb="15">
      <t>ハリツケ</t>
    </rPh>
    <phoneticPr fontId="3"/>
  </si>
  <si>
    <t xml:space="preserve"> </t>
  </si>
  <si>
    <t>楽天証券・預り金</t>
    <rPh sb="0" eb="2">
      <t>ラテ</t>
    </rPh>
    <rPh sb="2" eb="4">
      <t>シケ</t>
    </rPh>
    <rPh sb="5" eb="6">
      <t>アズカ</t>
    </rPh>
    <rPh sb="7" eb="8">
      <t>キン</t>
    </rPh>
    <phoneticPr fontId="3"/>
  </si>
  <si>
    <t>外貨預り金</t>
  </si>
  <si>
    <t>楽天証券・外貨預り金</t>
    <rPh sb="0" eb="2">
      <t>ラテ</t>
    </rPh>
    <rPh sb="2" eb="4">
      <t>シケ</t>
    </rPh>
    <rPh sb="5" eb="7">
      <t>ガイカ</t>
    </rPh>
    <rPh sb="7" eb="8">
      <t>アズカ</t>
    </rPh>
    <rPh sb="9" eb="10">
      <t>キン</t>
    </rPh>
    <phoneticPr fontId="3"/>
  </si>
  <si>
    <t>●ここにコピペ→→→→→</t>
    <phoneticPr fontId="3"/>
  </si>
  <si>
    <t>国内株式</t>
  </si>
  <si>
    <t>株</t>
  </si>
  <si>
    <t>円</t>
  </si>
  <si>
    <t>-</t>
  </si>
  <si>
    <t>＜CSVファイルより＞</t>
    <phoneticPr fontId="3"/>
  </si>
  <si>
    <t>NISA</t>
  </si>
  <si>
    <t>ＮＦインド株</t>
  </si>
  <si>
    <t>米国株式</t>
  </si>
  <si>
    <t>USD</t>
  </si>
  <si>
    <t>1,896.90 USD</t>
  </si>
  <si>
    <t>426.00 USD</t>
  </si>
  <si>
    <t>599.40 USD</t>
  </si>
  <si>
    <t>86.57 USD</t>
  </si>
  <si>
    <t>444.84 USD</t>
  </si>
  <si>
    <t>644.13 USD</t>
  </si>
  <si>
    <t>378.90 USD</t>
  </si>
  <si>
    <t>778.60 USD</t>
  </si>
  <si>
    <t>282.96 USD</t>
  </si>
  <si>
    <t>424.80 USD</t>
  </si>
  <si>
    <t>106.20 USD</t>
  </si>
  <si>
    <t>237.18 USD</t>
  </si>
  <si>
    <t>175.32 USD</t>
  </si>
  <si>
    <t>1,702.04 USD</t>
  </si>
  <si>
    <t>投資信託</t>
  </si>
  <si>
    <t>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</si>
</sst>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_);[Red]\(0.00\)"/>
    <numFmt numFmtId="177" formatCode="#,##0_ ;[Red]\-#,##0\ "/>
    <numFmt numFmtId="178" formatCode="#,##0_);[Red]\(#,##0\)"/>
    <numFmt numFmtId="179" formatCode="0.0%"/>
    <numFmt numFmtId="180" formatCode="#,##0_ "/>
    <numFmt numFmtId="184" formatCode="0.00_ ;[Red]\-0.00\ 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499984740745262"/>
        <bgColor indexed="64"/>
      </patternFill>
    </fill>
  </fills>
  <borders count="5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indexed="64"/>
      </right>
      <top style="thin">
        <color indexed="64"/>
      </top>
      <bottom style="dotted">
        <color auto="1"/>
      </bottom>
      <diagonal/>
    </border>
    <border>
      <left style="dotted">
        <color auto="1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indexed="64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ck">
        <color rgb="FFFF0000"/>
      </top>
      <bottom/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thick">
        <color rgb="FFFF0000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ck">
        <color rgb="FFFF0000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88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5" fillId="2" borderId="0" xfId="0" applyFont="1" applyFill="1">
      <alignment vertical="center"/>
    </xf>
    <xf numFmtId="0" fontId="8" fillId="3" borderId="0" xfId="0" applyFont="1" applyFill="1">
      <alignment vertical="center"/>
    </xf>
    <xf numFmtId="14" fontId="0" fillId="3" borderId="0" xfId="0" applyNumberFormat="1" applyFill="1">
      <alignment vertical="center"/>
    </xf>
    <xf numFmtId="0" fontId="8" fillId="4" borderId="0" xfId="0" applyFont="1" applyFill="1">
      <alignment vertical="center"/>
    </xf>
    <xf numFmtId="0" fontId="0" fillId="4" borderId="0" xfId="0" applyFill="1">
      <alignment vertical="center"/>
    </xf>
    <xf numFmtId="0" fontId="9" fillId="3" borderId="2" xfId="0" applyFont="1" applyFill="1" applyBorder="1">
      <alignment vertical="center"/>
    </xf>
    <xf numFmtId="0" fontId="0" fillId="3" borderId="0" xfId="0" applyFill="1">
      <alignment vertical="center"/>
    </xf>
    <xf numFmtId="0" fontId="9" fillId="3" borderId="3" xfId="0" applyFont="1" applyFill="1" applyBorder="1">
      <alignment vertical="center"/>
    </xf>
    <xf numFmtId="0" fontId="0" fillId="5" borderId="0" xfId="0" applyFill="1">
      <alignment vertical="center"/>
    </xf>
    <xf numFmtId="49" fontId="0" fillId="4" borderId="0" xfId="0" applyNumberFormat="1" applyFill="1">
      <alignment vertical="center"/>
    </xf>
    <xf numFmtId="0" fontId="0" fillId="6" borderId="0" xfId="0" applyFill="1">
      <alignment vertical="center"/>
    </xf>
    <xf numFmtId="176" fontId="0" fillId="2" borderId="0" xfId="0" applyNumberForma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right" vertical="center"/>
    </xf>
    <xf numFmtId="177" fontId="0" fillId="4" borderId="0" xfId="1" applyNumberFormat="1" applyFont="1" applyFill="1">
      <alignment vertical="center"/>
    </xf>
    <xf numFmtId="38" fontId="0" fillId="4" borderId="0" xfId="1" applyFont="1" applyFill="1">
      <alignment vertical="center"/>
    </xf>
    <xf numFmtId="10" fontId="0" fillId="0" borderId="0" xfId="0" applyNumberFormat="1">
      <alignment vertical="center"/>
    </xf>
    <xf numFmtId="0" fontId="0" fillId="7" borderId="0" xfId="0" applyFill="1">
      <alignment vertical="center"/>
    </xf>
    <xf numFmtId="49" fontId="7" fillId="2" borderId="1" xfId="0" applyNumberFormat="1" applyFont="1" applyFill="1" applyBorder="1">
      <alignment vertical="center"/>
    </xf>
    <xf numFmtId="14" fontId="10" fillId="0" borderId="0" xfId="0" applyNumberFormat="1" applyFont="1">
      <alignment vertical="center"/>
    </xf>
    <xf numFmtId="0" fontId="11" fillId="8" borderId="0" xfId="0" applyFont="1" applyFill="1">
      <alignment vertical="center"/>
    </xf>
    <xf numFmtId="0" fontId="9" fillId="2" borderId="4" xfId="0" applyFont="1" applyFill="1" applyBorder="1">
      <alignment vertical="center"/>
    </xf>
    <xf numFmtId="0" fontId="9" fillId="9" borderId="3" xfId="0" applyFont="1" applyFill="1" applyBorder="1">
      <alignment vertical="center"/>
    </xf>
    <xf numFmtId="0" fontId="9" fillId="9" borderId="5" xfId="0" applyFont="1" applyFill="1" applyBorder="1">
      <alignment vertical="center"/>
    </xf>
    <xf numFmtId="0" fontId="9" fillId="9" borderId="6" xfId="0" applyFont="1" applyFill="1" applyBorder="1">
      <alignment vertical="center"/>
    </xf>
    <xf numFmtId="0" fontId="9" fillId="9" borderId="4" xfId="0" applyFont="1" applyFill="1" applyBorder="1">
      <alignment vertical="center"/>
    </xf>
    <xf numFmtId="49" fontId="9" fillId="9" borderId="4" xfId="0" applyNumberFormat="1" applyFont="1" applyFill="1" applyBorder="1">
      <alignment vertical="center"/>
    </xf>
    <xf numFmtId="3" fontId="9" fillId="9" borderId="4" xfId="0" applyNumberFormat="1" applyFont="1" applyFill="1" applyBorder="1">
      <alignment vertical="center"/>
    </xf>
    <xf numFmtId="177" fontId="9" fillId="9" borderId="4" xfId="1" applyNumberFormat="1" applyFont="1" applyFill="1" applyBorder="1">
      <alignment vertical="center"/>
    </xf>
    <xf numFmtId="38" fontId="9" fillId="9" borderId="4" xfId="1" applyFont="1" applyFill="1" applyBorder="1">
      <alignment vertical="center"/>
    </xf>
    <xf numFmtId="10" fontId="9" fillId="9" borderId="4" xfId="0" applyNumberFormat="1" applyFont="1" applyFill="1" applyBorder="1">
      <alignment vertical="center"/>
    </xf>
    <xf numFmtId="0" fontId="9" fillId="7" borderId="4" xfId="0" applyFont="1" applyFill="1" applyBorder="1">
      <alignment vertical="center"/>
    </xf>
    <xf numFmtId="0" fontId="0" fillId="3" borderId="4" xfId="0" applyFill="1" applyBorder="1">
      <alignment vertical="center"/>
    </xf>
    <xf numFmtId="0" fontId="8" fillId="0" borderId="4" xfId="0" applyFont="1" applyBorder="1">
      <alignment vertical="center"/>
    </xf>
    <xf numFmtId="0" fontId="0" fillId="10" borderId="7" xfId="0" applyFill="1" applyBorder="1">
      <alignment vertical="center"/>
    </xf>
    <xf numFmtId="3" fontId="0" fillId="11" borderId="2" xfId="0" applyNumberFormat="1" applyFill="1" applyBorder="1" applyAlignment="1">
      <alignment vertical="center" wrapText="1"/>
    </xf>
    <xf numFmtId="0" fontId="9" fillId="12" borderId="8" xfId="0" applyFont="1" applyFill="1" applyBorder="1">
      <alignment vertical="center"/>
    </xf>
    <xf numFmtId="3" fontId="0" fillId="3" borderId="0" xfId="0" applyNumberFormat="1" applyFill="1">
      <alignment vertical="center"/>
    </xf>
    <xf numFmtId="177" fontId="0" fillId="11" borderId="0" xfId="1" applyNumberFormat="1" applyFont="1" applyFill="1">
      <alignment vertical="center"/>
    </xf>
    <xf numFmtId="38" fontId="0" fillId="3" borderId="0" xfId="1" applyFont="1" applyFill="1" applyBorder="1">
      <alignment vertical="center"/>
    </xf>
    <xf numFmtId="10" fontId="0" fillId="3" borderId="0" xfId="0" applyNumberFormat="1" applyFill="1">
      <alignment vertical="center"/>
    </xf>
    <xf numFmtId="0" fontId="0" fillId="13" borderId="0" xfId="0" applyFill="1">
      <alignment vertical="center"/>
    </xf>
    <xf numFmtId="49" fontId="0" fillId="3" borderId="0" xfId="0" applyNumberFormat="1" applyFill="1">
      <alignment vertical="center"/>
    </xf>
    <xf numFmtId="177" fontId="0" fillId="3" borderId="0" xfId="1" applyNumberFormat="1" applyFont="1" applyFill="1" applyBorder="1">
      <alignment vertical="center"/>
    </xf>
    <xf numFmtId="0" fontId="8" fillId="0" borderId="0" xfId="0" applyFont="1">
      <alignment vertical="center"/>
    </xf>
    <xf numFmtId="0" fontId="2" fillId="0" borderId="0" xfId="0" applyFont="1">
      <alignment vertical="center"/>
    </xf>
    <xf numFmtId="178" fontId="0" fillId="13" borderId="0" xfId="0" applyNumberFormat="1" applyFill="1">
      <alignment vertical="center"/>
    </xf>
    <xf numFmtId="3" fontId="0" fillId="13" borderId="0" xfId="0" applyNumberFormat="1" applyFill="1">
      <alignment vertical="center"/>
    </xf>
    <xf numFmtId="0" fontId="0" fillId="14" borderId="0" xfId="0" applyFill="1">
      <alignment vertical="center"/>
    </xf>
    <xf numFmtId="0" fontId="6" fillId="9" borderId="0" xfId="0" applyFont="1" applyFill="1">
      <alignment vertical="center"/>
    </xf>
    <xf numFmtId="0" fontId="9" fillId="9" borderId="0" xfId="0" applyFont="1" applyFill="1">
      <alignment vertical="center"/>
    </xf>
    <xf numFmtId="3" fontId="6" fillId="9" borderId="0" xfId="0" applyNumberFormat="1" applyFont="1" applyFill="1">
      <alignment vertical="center"/>
    </xf>
    <xf numFmtId="49" fontId="6" fillId="9" borderId="0" xfId="0" applyNumberFormat="1" applyFont="1" applyFill="1">
      <alignment vertical="center"/>
    </xf>
    <xf numFmtId="177" fontId="6" fillId="9" borderId="0" xfId="1" applyNumberFormat="1" applyFont="1" applyFill="1">
      <alignment vertical="center"/>
    </xf>
    <xf numFmtId="38" fontId="6" fillId="9" borderId="0" xfId="1" applyFont="1" applyFill="1">
      <alignment vertical="center"/>
    </xf>
    <xf numFmtId="10" fontId="6" fillId="9" borderId="0" xfId="0" applyNumberFormat="1" applyFont="1" applyFill="1">
      <alignment vertical="center"/>
    </xf>
    <xf numFmtId="0" fontId="6" fillId="7" borderId="0" xfId="0" applyFont="1" applyFill="1">
      <alignment vertical="center"/>
    </xf>
    <xf numFmtId="14" fontId="0" fillId="0" borderId="0" xfId="0" applyNumberFormat="1">
      <alignment vertical="center"/>
    </xf>
    <xf numFmtId="177" fontId="0" fillId="0" borderId="0" xfId="1" applyNumberFormat="1" applyFont="1">
      <alignment vertical="center"/>
    </xf>
    <xf numFmtId="38" fontId="0" fillId="0" borderId="0" xfId="1" applyFo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177" fontId="0" fillId="0" borderId="0" xfId="1" applyNumberFormat="1" applyFont="1" applyBorder="1">
      <alignment vertical="center"/>
    </xf>
    <xf numFmtId="179" fontId="0" fillId="0" borderId="0" xfId="2" applyNumberFormat="1" applyFont="1" applyBorder="1">
      <alignment vertical="center"/>
    </xf>
    <xf numFmtId="177" fontId="0" fillId="16" borderId="10" xfId="1" applyNumberFormat="1" applyFont="1" applyFill="1" applyBorder="1">
      <alignment vertical="center"/>
    </xf>
    <xf numFmtId="0" fontId="0" fillId="0" borderId="9" xfId="0" applyBorder="1">
      <alignment vertical="center"/>
    </xf>
    <xf numFmtId="177" fontId="0" fillId="16" borderId="9" xfId="1" applyNumberFormat="1" applyFont="1" applyFill="1" applyBorder="1">
      <alignment vertical="center"/>
    </xf>
    <xf numFmtId="0" fontId="0" fillId="0" borderId="11" xfId="0" applyBorder="1">
      <alignment vertical="center"/>
    </xf>
    <xf numFmtId="177" fontId="0" fillId="0" borderId="9" xfId="1" applyNumberFormat="1" applyFont="1" applyBorder="1">
      <alignment vertical="center"/>
    </xf>
    <xf numFmtId="179" fontId="0" fillId="0" borderId="9" xfId="2" applyNumberFormat="1" applyFont="1" applyBorder="1">
      <alignment vertical="center"/>
    </xf>
    <xf numFmtId="0" fontId="6" fillId="2" borderId="0" xfId="0" applyFont="1" applyFill="1">
      <alignment vertical="center"/>
    </xf>
    <xf numFmtId="178" fontId="0" fillId="0" borderId="0" xfId="1" applyNumberFormat="1" applyFont="1">
      <alignment vertical="center"/>
    </xf>
    <xf numFmtId="0" fontId="9" fillId="0" borderId="19" xfId="0" applyFont="1" applyBorder="1">
      <alignment vertical="center"/>
    </xf>
    <xf numFmtId="0" fontId="9" fillId="6" borderId="20" xfId="0" applyFont="1" applyFill="1" applyBorder="1" applyAlignment="1">
      <alignment horizontal="left" vertical="center"/>
    </xf>
    <xf numFmtId="0" fontId="9" fillId="6" borderId="21" xfId="0" applyFont="1" applyFill="1" applyBorder="1">
      <alignment vertical="center"/>
    </xf>
    <xf numFmtId="0" fontId="9" fillId="0" borderId="23" xfId="0" applyFont="1" applyBorder="1">
      <alignment vertical="center"/>
    </xf>
    <xf numFmtId="178" fontId="0" fillId="0" borderId="22" xfId="1" applyNumberFormat="1" applyFont="1" applyBorder="1">
      <alignment vertical="center"/>
    </xf>
    <xf numFmtId="178" fontId="0" fillId="0" borderId="24" xfId="1" applyNumberFormat="1" applyFont="1" applyBorder="1">
      <alignment vertical="center"/>
    </xf>
    <xf numFmtId="178" fontId="9" fillId="6" borderId="26" xfId="1" applyNumberFormat="1" applyFont="1" applyFill="1" applyBorder="1">
      <alignment vertical="center"/>
    </xf>
    <xf numFmtId="0" fontId="9" fillId="0" borderId="25" xfId="0" applyFont="1" applyBorder="1">
      <alignment vertical="center"/>
    </xf>
    <xf numFmtId="0" fontId="0" fillId="0" borderId="4" xfId="0" applyBorder="1">
      <alignment vertical="center"/>
    </xf>
    <xf numFmtId="178" fontId="0" fillId="0" borderId="4" xfId="1" applyNumberFormat="1" applyFont="1" applyBorder="1">
      <alignment vertical="center"/>
    </xf>
    <xf numFmtId="0" fontId="0" fillId="0" borderId="0" xfId="0" applyBorder="1" applyAlignment="1">
      <alignment horizontal="left" vertical="center"/>
    </xf>
    <xf numFmtId="180" fontId="0" fillId="0" borderId="0" xfId="0" applyNumberFormat="1" applyBorder="1">
      <alignment vertical="center"/>
    </xf>
    <xf numFmtId="10" fontId="0" fillId="0" borderId="0" xfId="0" applyNumberFormat="1" applyBorder="1">
      <alignment vertical="center"/>
    </xf>
    <xf numFmtId="177" fontId="0" fillId="0" borderId="0" xfId="0" applyNumberFormat="1" applyBorder="1">
      <alignment vertical="center"/>
    </xf>
    <xf numFmtId="179" fontId="0" fillId="0" borderId="0" xfId="0" applyNumberFormat="1" applyBorder="1">
      <alignment vertical="center"/>
    </xf>
    <xf numFmtId="0" fontId="0" fillId="0" borderId="0" xfId="0" applyBorder="1">
      <alignment vertical="center"/>
    </xf>
    <xf numFmtId="178" fontId="0" fillId="0" borderId="0" xfId="1" applyNumberFormat="1" applyFont="1" applyBorder="1">
      <alignment vertical="center"/>
    </xf>
    <xf numFmtId="0" fontId="0" fillId="0" borderId="0" xfId="2" applyNumberFormat="1" applyFont="1" applyBorder="1">
      <alignment vertical="center"/>
    </xf>
    <xf numFmtId="178" fontId="0" fillId="2" borderId="0" xfId="1" applyNumberFormat="1" applyFont="1" applyFill="1" applyBorder="1">
      <alignment vertical="center"/>
    </xf>
    <xf numFmtId="178" fontId="0" fillId="2" borderId="0" xfId="2" applyNumberFormat="1" applyFont="1" applyFill="1" applyBorder="1">
      <alignment vertical="center"/>
    </xf>
    <xf numFmtId="0" fontId="8" fillId="0" borderId="0" xfId="0" applyFont="1" applyBorder="1">
      <alignment vertical="center"/>
    </xf>
    <xf numFmtId="0" fontId="9" fillId="2" borderId="23" xfId="0" applyFont="1" applyFill="1" applyBorder="1">
      <alignment vertical="center"/>
    </xf>
    <xf numFmtId="180" fontId="9" fillId="2" borderId="22" xfId="0" applyNumberFormat="1" applyFont="1" applyFill="1" applyBorder="1" applyAlignment="1">
      <alignment horizontal="right" vertical="center"/>
    </xf>
    <xf numFmtId="10" fontId="9" fillId="2" borderId="27" xfId="1" applyNumberFormat="1" applyFont="1" applyFill="1" applyBorder="1">
      <alignment vertical="center"/>
    </xf>
    <xf numFmtId="10" fontId="9" fillId="0" borderId="27" xfId="1" applyNumberFormat="1" applyFont="1" applyBorder="1">
      <alignment vertical="center"/>
    </xf>
    <xf numFmtId="10" fontId="9" fillId="0" borderId="28" xfId="1" applyNumberFormat="1" applyFont="1" applyBorder="1">
      <alignment vertical="center"/>
    </xf>
    <xf numFmtId="0" fontId="9" fillId="6" borderId="29" xfId="0" applyFont="1" applyFill="1" applyBorder="1" applyAlignment="1">
      <alignment horizontal="left" vertical="center"/>
    </xf>
    <xf numFmtId="178" fontId="9" fillId="2" borderId="30" xfId="1" applyNumberFormat="1" applyFont="1" applyFill="1" applyBorder="1">
      <alignment vertical="center"/>
    </xf>
    <xf numFmtId="178" fontId="0" fillId="0" borderId="30" xfId="1" applyNumberFormat="1" applyFont="1" applyBorder="1">
      <alignment vertical="center"/>
    </xf>
    <xf numFmtId="178" fontId="0" fillId="0" borderId="31" xfId="1" applyNumberFormat="1" applyFont="1" applyBorder="1">
      <alignment vertical="center"/>
    </xf>
    <xf numFmtId="178" fontId="9" fillId="6" borderId="32" xfId="1" applyNumberFormat="1" applyFont="1" applyFill="1" applyBorder="1">
      <alignment vertical="center"/>
    </xf>
    <xf numFmtId="177" fontId="9" fillId="2" borderId="33" xfId="1" applyNumberFormat="1" applyFont="1" applyFill="1" applyBorder="1">
      <alignment vertical="center"/>
    </xf>
    <xf numFmtId="177" fontId="9" fillId="0" borderId="33" xfId="1" applyNumberFormat="1" applyFont="1" applyBorder="1">
      <alignment vertical="center"/>
    </xf>
    <xf numFmtId="177" fontId="9" fillId="0" borderId="34" xfId="1" applyNumberFormat="1" applyFont="1" applyBorder="1">
      <alignment vertical="center"/>
    </xf>
    <xf numFmtId="0" fontId="9" fillId="6" borderId="32" xfId="0" applyFont="1" applyFill="1" applyBorder="1" applyAlignment="1">
      <alignment horizontal="left" vertical="center"/>
    </xf>
    <xf numFmtId="178" fontId="9" fillId="2" borderId="33" xfId="1" applyNumberFormat="1" applyFont="1" applyFill="1" applyBorder="1">
      <alignment vertical="center"/>
    </xf>
    <xf numFmtId="178" fontId="0" fillId="0" borderId="33" xfId="1" applyNumberFormat="1" applyFont="1" applyBorder="1">
      <alignment vertical="center"/>
    </xf>
    <xf numFmtId="178" fontId="0" fillId="0" borderId="34" xfId="1" applyNumberFormat="1" applyFont="1" applyBorder="1">
      <alignment vertical="center"/>
    </xf>
    <xf numFmtId="0" fontId="0" fillId="0" borderId="12" xfId="0" applyBorder="1">
      <alignment vertical="center"/>
    </xf>
    <xf numFmtId="0" fontId="0" fillId="0" borderId="6" xfId="0" applyBorder="1">
      <alignment vertical="center"/>
    </xf>
    <xf numFmtId="0" fontId="0" fillId="0" borderId="36" xfId="0" applyBorder="1">
      <alignment vertical="center"/>
    </xf>
    <xf numFmtId="0" fontId="0" fillId="0" borderId="35" xfId="0" applyBorder="1">
      <alignment vertical="center"/>
    </xf>
    <xf numFmtId="0" fontId="0" fillId="0" borderId="13" xfId="0" applyBorder="1">
      <alignment vertical="center"/>
    </xf>
    <xf numFmtId="0" fontId="0" fillId="0" borderId="37" xfId="0" applyBorder="1" applyAlignment="1">
      <alignment horizontal="left" vertical="center"/>
    </xf>
    <xf numFmtId="180" fontId="0" fillId="0" borderId="37" xfId="0" applyNumberFormat="1" applyBorder="1">
      <alignment vertical="center"/>
    </xf>
    <xf numFmtId="10" fontId="0" fillId="0" borderId="37" xfId="0" applyNumberFormat="1" applyBorder="1">
      <alignment vertical="center"/>
    </xf>
    <xf numFmtId="177" fontId="0" fillId="0" borderId="37" xfId="0" applyNumberFormat="1" applyBorder="1">
      <alignment vertical="center"/>
    </xf>
    <xf numFmtId="179" fontId="0" fillId="0" borderId="37" xfId="0" applyNumberFormat="1" applyBorder="1">
      <alignment vertical="center"/>
    </xf>
    <xf numFmtId="0" fontId="0" fillId="0" borderId="37" xfId="0" applyBorder="1">
      <alignment vertical="center"/>
    </xf>
    <xf numFmtId="178" fontId="0" fillId="0" borderId="37" xfId="1" applyNumberFormat="1" applyFont="1" applyBorder="1">
      <alignment vertical="center"/>
    </xf>
    <xf numFmtId="0" fontId="0" fillId="0" borderId="14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5" xfId="0" applyBorder="1">
      <alignment vertical="center"/>
    </xf>
    <xf numFmtId="0" fontId="0" fillId="0" borderId="38" xfId="0" applyBorder="1">
      <alignment vertical="center"/>
    </xf>
    <xf numFmtId="178" fontId="0" fillId="0" borderId="38" xfId="1" applyNumberFormat="1" applyFont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 applyAlignment="1">
      <alignment horizontal="left" vertical="center"/>
    </xf>
    <xf numFmtId="178" fontId="0" fillId="0" borderId="18" xfId="1" applyNumberFormat="1" applyFont="1" applyBorder="1">
      <alignment vertical="center"/>
    </xf>
    <xf numFmtId="0" fontId="9" fillId="6" borderId="39" xfId="0" applyFont="1" applyFill="1" applyBorder="1" applyAlignment="1">
      <alignment horizontal="left" vertical="center"/>
    </xf>
    <xf numFmtId="0" fontId="9" fillId="2" borderId="40" xfId="0" applyFont="1" applyFill="1" applyBorder="1" applyAlignment="1">
      <alignment horizontal="left" vertical="center"/>
    </xf>
    <xf numFmtId="184" fontId="0" fillId="0" borderId="40" xfId="0" applyNumberFormat="1" applyBorder="1">
      <alignment vertical="center"/>
    </xf>
    <xf numFmtId="177" fontId="0" fillId="0" borderId="18" xfId="1" applyNumberFormat="1" applyFont="1" applyBorder="1">
      <alignment vertical="center"/>
    </xf>
    <xf numFmtId="184" fontId="0" fillId="0" borderId="41" xfId="0" applyNumberFormat="1" applyBorder="1">
      <alignment vertical="center"/>
    </xf>
    <xf numFmtId="177" fontId="0" fillId="0" borderId="16" xfId="1" applyNumberFormat="1" applyFont="1" applyBorder="1">
      <alignment vertical="center"/>
    </xf>
    <xf numFmtId="178" fontId="0" fillId="0" borderId="14" xfId="1" applyNumberFormat="1" applyFont="1" applyBorder="1">
      <alignment vertical="center"/>
    </xf>
    <xf numFmtId="178" fontId="0" fillId="0" borderId="16" xfId="1" applyNumberFormat="1" applyFont="1" applyBorder="1">
      <alignment vertical="center"/>
    </xf>
    <xf numFmtId="49" fontId="7" fillId="2" borderId="1" xfId="0" applyNumberFormat="1" applyFont="1" applyFill="1" applyBorder="1" applyAlignment="1">
      <alignment horizontal="center" vertical="center"/>
    </xf>
    <xf numFmtId="0" fontId="0" fillId="0" borderId="42" xfId="0" pivotButton="1" applyBorder="1">
      <alignment vertical="center"/>
    </xf>
    <xf numFmtId="0" fontId="0" fillId="0" borderId="43" xfId="0" applyBorder="1">
      <alignment vertical="center"/>
    </xf>
    <xf numFmtId="0" fontId="0" fillId="0" borderId="17" xfId="0" pivotButton="1" applyBorder="1">
      <alignment vertical="center"/>
    </xf>
    <xf numFmtId="179" fontId="0" fillId="0" borderId="18" xfId="0" applyNumberFormat="1" applyBorder="1">
      <alignment vertical="center"/>
    </xf>
    <xf numFmtId="0" fontId="0" fillId="0" borderId="17" xfId="0" applyBorder="1" applyAlignment="1">
      <alignment horizontal="left" vertical="center" indent="1"/>
    </xf>
    <xf numFmtId="10" fontId="0" fillId="0" borderId="38" xfId="0" applyNumberFormat="1" applyBorder="1">
      <alignment vertical="center"/>
    </xf>
    <xf numFmtId="177" fontId="0" fillId="0" borderId="38" xfId="0" applyNumberFormat="1" applyBorder="1">
      <alignment vertical="center"/>
    </xf>
    <xf numFmtId="179" fontId="0" fillId="0" borderId="16" xfId="0" applyNumberFormat="1" applyBorder="1">
      <alignment vertical="center"/>
    </xf>
    <xf numFmtId="180" fontId="0" fillId="0" borderId="13" xfId="0" applyNumberFormat="1" applyBorder="1">
      <alignment vertical="center"/>
    </xf>
    <xf numFmtId="179" fontId="0" fillId="0" borderId="14" xfId="0" applyNumberFormat="1" applyBorder="1">
      <alignment vertical="center"/>
    </xf>
    <xf numFmtId="180" fontId="0" fillId="0" borderId="17" xfId="0" applyNumberFormat="1" applyBorder="1">
      <alignment vertical="center"/>
    </xf>
    <xf numFmtId="180" fontId="0" fillId="0" borderId="15" xfId="0" applyNumberFormat="1" applyBorder="1">
      <alignment vertical="center"/>
    </xf>
    <xf numFmtId="0" fontId="0" fillId="0" borderId="19" xfId="0" applyBorder="1">
      <alignment vertical="center"/>
    </xf>
    <xf numFmtId="0" fontId="0" fillId="0" borderId="19" xfId="0" pivotButton="1" applyBorder="1">
      <alignment vertical="center"/>
    </xf>
    <xf numFmtId="0" fontId="0" fillId="0" borderId="42" xfId="0" applyBorder="1">
      <alignment vertical="center"/>
    </xf>
    <xf numFmtId="0" fontId="0" fillId="0" borderId="44" xfId="0" applyBorder="1">
      <alignment vertical="center"/>
    </xf>
    <xf numFmtId="0" fontId="0" fillId="0" borderId="19" xfId="0" applyBorder="1" applyAlignment="1">
      <alignment horizontal="left" vertical="center"/>
    </xf>
    <xf numFmtId="0" fontId="0" fillId="0" borderId="45" xfId="0" applyBorder="1" applyAlignment="1">
      <alignment horizontal="left" vertical="center" indent="1"/>
    </xf>
    <xf numFmtId="0" fontId="0" fillId="0" borderId="46" xfId="0" applyBorder="1" applyAlignment="1">
      <alignment horizontal="left" vertical="center" indent="1"/>
    </xf>
    <xf numFmtId="0" fontId="0" fillId="0" borderId="47" xfId="0" applyBorder="1" applyAlignment="1">
      <alignment horizontal="left" vertical="center" indent="1"/>
    </xf>
    <xf numFmtId="180" fontId="0" fillId="0" borderId="42" xfId="0" applyNumberFormat="1" applyBorder="1">
      <alignment vertical="center"/>
    </xf>
    <xf numFmtId="180" fontId="0" fillId="0" borderId="44" xfId="0" applyNumberFormat="1" applyBorder="1">
      <alignment vertical="center"/>
    </xf>
    <xf numFmtId="180" fontId="0" fillId="0" borderId="43" xfId="0" applyNumberFormat="1" applyBorder="1">
      <alignment vertical="center"/>
    </xf>
    <xf numFmtId="0" fontId="0" fillId="0" borderId="4" xfId="0" applyBorder="1" applyAlignment="1">
      <alignment horizontal="right" vertical="center"/>
    </xf>
    <xf numFmtId="0" fontId="0" fillId="0" borderId="37" xfId="0" pivotButton="1" applyBorder="1">
      <alignment vertical="center"/>
    </xf>
    <xf numFmtId="0" fontId="0" fillId="0" borderId="4" xfId="0" applyBorder="1" applyAlignment="1">
      <alignment vertical="center"/>
    </xf>
    <xf numFmtId="10" fontId="0" fillId="2" borderId="0" xfId="0" applyNumberFormat="1" applyFill="1" applyBorder="1">
      <alignment vertical="center"/>
    </xf>
    <xf numFmtId="0" fontId="0" fillId="2" borderId="17" xfId="0" applyFill="1" applyBorder="1" applyAlignment="1">
      <alignment horizontal="left" vertical="center"/>
    </xf>
    <xf numFmtId="0" fontId="0" fillId="2" borderId="19" xfId="0" applyFill="1" applyBorder="1" applyAlignment="1">
      <alignment horizontal="left" vertical="center"/>
    </xf>
    <xf numFmtId="10" fontId="0" fillId="2" borderId="37" xfId="0" applyNumberFormat="1" applyFill="1" applyBorder="1">
      <alignment vertical="center"/>
    </xf>
    <xf numFmtId="38" fontId="0" fillId="0" borderId="4" xfId="1" applyFont="1" applyBorder="1">
      <alignment vertical="center"/>
    </xf>
    <xf numFmtId="0" fontId="9" fillId="17" borderId="4" xfId="0" applyFont="1" applyFill="1" applyBorder="1">
      <alignment vertical="center"/>
    </xf>
    <xf numFmtId="0" fontId="0" fillId="17" borderId="0" xfId="0" applyFill="1">
      <alignment vertical="center"/>
    </xf>
    <xf numFmtId="0" fontId="9" fillId="9" borderId="2" xfId="0" applyFont="1" applyFill="1" applyBorder="1">
      <alignment vertical="center"/>
    </xf>
    <xf numFmtId="0" fontId="9" fillId="9" borderId="48" xfId="0" applyFont="1" applyFill="1" applyBorder="1">
      <alignment vertical="center"/>
    </xf>
    <xf numFmtId="0" fontId="0" fillId="10" borderId="8" xfId="0" applyFill="1" applyBorder="1">
      <alignment vertical="center"/>
    </xf>
    <xf numFmtId="3" fontId="0" fillId="11" borderId="49" xfId="0" applyNumberFormat="1" applyFill="1" applyBorder="1">
      <alignment vertical="center"/>
    </xf>
    <xf numFmtId="3" fontId="0" fillId="11" borderId="50" xfId="0" applyNumberFormat="1" applyFill="1" applyBorder="1">
      <alignment vertical="center"/>
    </xf>
    <xf numFmtId="177" fontId="0" fillId="14" borderId="0" xfId="1" applyNumberFormat="1" applyFont="1" applyFill="1">
      <alignment vertical="center"/>
    </xf>
    <xf numFmtId="38" fontId="0" fillId="14" borderId="0" xfId="1" applyFont="1" applyFill="1">
      <alignment vertical="center"/>
    </xf>
    <xf numFmtId="10" fontId="0" fillId="14" borderId="0" xfId="0" applyNumberFormat="1" applyFill="1">
      <alignment vertical="center"/>
    </xf>
    <xf numFmtId="0" fontId="10" fillId="0" borderId="0" xfId="0" applyFont="1">
      <alignment vertical="center"/>
    </xf>
    <xf numFmtId="0" fontId="9" fillId="5" borderId="4" xfId="0" applyFont="1" applyFill="1" applyBorder="1">
      <alignment vertical="center"/>
    </xf>
    <xf numFmtId="0" fontId="9" fillId="15" borderId="4" xfId="0" applyFont="1" applyFill="1" applyBorder="1">
      <alignment vertical="center"/>
    </xf>
    <xf numFmtId="0" fontId="11" fillId="5" borderId="9" xfId="0" applyFont="1" applyFill="1" applyBorder="1">
      <alignment vertical="center"/>
    </xf>
    <xf numFmtId="0" fontId="6" fillId="17" borderId="0" xfId="0" applyFont="1" applyFill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86">
    <dxf>
      <numFmt numFmtId="180" formatCode="#,##0_ "/>
    </dxf>
    <dxf>
      <numFmt numFmtId="180" formatCode="#,##0_ "/>
    </dxf>
    <dxf>
      <numFmt numFmtId="180" formatCode="#,##0_ "/>
    </dxf>
    <dxf>
      <numFmt numFmtId="14" formatCode="0.00%"/>
    </dxf>
    <dxf>
      <numFmt numFmtId="179" formatCode="0.0%"/>
    </dxf>
    <dxf>
      <border>
        <left style="thick">
          <color rgb="FFFF0000"/>
        </left>
        <right style="thick">
          <color rgb="FFFF0000"/>
        </right>
        <top style="thick">
          <color rgb="FFFF0000"/>
        </top>
        <bottom style="thick">
          <color rgb="FFFF0000"/>
        </bottom>
      </border>
    </dxf>
    <dxf>
      <border>
        <left style="thick">
          <color rgb="FFFF0000"/>
        </left>
        <right style="thick">
          <color rgb="FFFF0000"/>
        </right>
        <top style="thick">
          <color rgb="FFFF0000"/>
        </top>
        <bottom style="thick">
          <color rgb="FFFF0000"/>
        </bottom>
      </border>
    </dxf>
    <dxf>
      <border>
        <left style="thick">
          <color rgb="FFFF0000"/>
        </left>
        <right style="thick">
          <color rgb="FFFF0000"/>
        </right>
        <top style="thick">
          <color rgb="FFFF0000"/>
        </top>
        <bottom style="thick">
          <color rgb="FFFF0000"/>
        </bottom>
      </border>
    </dxf>
    <dxf>
      <border>
        <left style="thick">
          <color rgb="FFFF0000"/>
        </left>
        <right style="thick">
          <color rgb="FFFF0000"/>
        </right>
        <top style="thick">
          <color rgb="FFFF0000"/>
        </top>
        <bottom style="thick">
          <color rgb="FFFF0000"/>
        </bottom>
      </border>
    </dxf>
    <dxf>
      <border>
        <left style="thick">
          <color rgb="FFFF0000"/>
        </left>
        <right style="thick">
          <color rgb="FFFF0000"/>
        </right>
        <top style="thick">
          <color rgb="FFFF0000"/>
        </top>
        <bottom style="thick">
          <color rgb="FFFF0000"/>
        </bottom>
      </border>
    </dxf>
    <dxf>
      <border>
        <left style="thick">
          <color rgb="FFFF0000"/>
        </left>
        <right style="thick">
          <color rgb="FFFF0000"/>
        </right>
        <top style="thick">
          <color rgb="FFFF0000"/>
        </top>
        <bottom style="thick">
          <color rgb="FFFF0000"/>
        </bottom>
      </border>
    </dxf>
    <dxf>
      <border>
        <left style="thick">
          <color rgb="FFFF0000"/>
        </left>
        <right style="thick">
          <color rgb="FFFF0000"/>
        </right>
        <top style="thick">
          <color rgb="FFFF0000"/>
        </top>
        <bottom style="thick">
          <color rgb="FFFF0000"/>
        </bottom>
      </border>
    </dxf>
    <dxf>
      <border>
        <left style="thick">
          <color rgb="FFFF0000"/>
        </left>
        <right style="thick">
          <color rgb="FFFF0000"/>
        </right>
        <top style="thick">
          <color rgb="FFFF0000"/>
        </top>
        <bottom style="thick">
          <color rgb="FFFF0000"/>
        </bottom>
      </border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180" formatCode="#,##0_ "/>
    </dxf>
    <dxf>
      <numFmt numFmtId="180" formatCode="#,##0_ "/>
    </dxf>
    <dxf>
      <numFmt numFmtId="180" formatCode="#,##0_ "/>
    </dxf>
    <dxf>
      <numFmt numFmtId="14" formatCode="0.00%"/>
    </dxf>
    <dxf>
      <numFmt numFmtId="179" formatCode="0.0%"/>
    </dxf>
    <dxf>
      <border>
        <left style="thick">
          <color rgb="FFFF0000"/>
        </left>
        <right style="thick">
          <color rgb="FFFF0000"/>
        </right>
        <top style="thick">
          <color rgb="FFFF0000"/>
        </top>
        <bottom style="thick">
          <color rgb="FFFF0000"/>
        </bottom>
      </border>
    </dxf>
    <dxf>
      <border>
        <left style="thick">
          <color rgb="FFFF0000"/>
        </left>
        <right style="thick">
          <color rgb="FFFF0000"/>
        </right>
        <top style="thick">
          <color rgb="FFFF0000"/>
        </top>
        <bottom style="thick">
          <color rgb="FFFF0000"/>
        </bottom>
      </border>
    </dxf>
    <dxf>
      <border>
        <left style="thick">
          <color rgb="FFFF0000"/>
        </left>
        <right style="thick">
          <color rgb="FFFF0000"/>
        </right>
        <top style="thick">
          <color rgb="FFFF0000"/>
        </top>
        <bottom style="thick">
          <color rgb="FFFF0000"/>
        </bottom>
      </border>
    </dxf>
    <dxf>
      <border>
        <left style="thick">
          <color rgb="FFFF0000"/>
        </left>
        <right style="thick">
          <color rgb="FFFF0000"/>
        </right>
        <top style="thick">
          <color rgb="FFFF0000"/>
        </top>
        <bottom style="thick">
          <color rgb="FFFF0000"/>
        </bottom>
      </border>
    </dxf>
    <dxf>
      <border>
        <left style="thick">
          <color rgb="FFFF0000"/>
        </left>
        <right style="thick">
          <color rgb="FFFF0000"/>
        </right>
        <top style="thick">
          <color rgb="FFFF0000"/>
        </top>
        <bottom style="thick">
          <color rgb="FFFF0000"/>
        </bottom>
      </border>
    </dxf>
    <dxf>
      <border>
        <left style="thick">
          <color rgb="FFFF0000"/>
        </left>
        <right style="thick">
          <color rgb="FFFF0000"/>
        </right>
        <top style="thick">
          <color rgb="FFFF0000"/>
        </top>
        <bottom style="thick">
          <color rgb="FFFF0000"/>
        </bottom>
      </border>
    </dxf>
    <dxf>
      <border>
        <left style="thick">
          <color rgb="FFFF0000"/>
        </left>
        <right style="thick">
          <color rgb="FFFF0000"/>
        </right>
        <top style="thick">
          <color rgb="FFFF0000"/>
        </top>
        <bottom style="thick">
          <color rgb="FFFF0000"/>
        </bottom>
      </border>
    </dxf>
    <dxf>
      <border>
        <left style="thick">
          <color rgb="FFFF0000"/>
        </left>
        <right style="thick">
          <color rgb="FFFF0000"/>
        </right>
        <top style="thick">
          <color rgb="FFFF0000"/>
        </top>
        <bottom style="thick">
          <color rgb="FFFF0000"/>
        </bottom>
      </border>
    </dxf>
    <dxf>
      <border>
        <left style="thick">
          <color rgb="FFFF0000"/>
        </left>
        <right style="thick">
          <color rgb="FFFF0000"/>
        </right>
        <top style="thick">
          <color rgb="FFFF0000"/>
        </top>
        <bottom style="thick">
          <color rgb="FFFF0000"/>
        </bottom>
      </border>
    </dxf>
    <dxf>
      <border>
        <left style="thick">
          <color rgb="FFFF0000"/>
        </left>
        <right style="thick">
          <color rgb="FFFF0000"/>
        </right>
        <top style="thick">
          <color rgb="FFFF0000"/>
        </top>
        <bottom style="thick">
          <color rgb="FFFF0000"/>
        </bottom>
      </border>
    </dxf>
    <dxf>
      <border>
        <left style="thick">
          <color rgb="FFFF0000"/>
        </left>
        <right style="thick">
          <color rgb="FFFF0000"/>
        </right>
        <top style="thick">
          <color rgb="FFFF0000"/>
        </top>
        <bottom style="thick">
          <color rgb="FFFF0000"/>
        </bottom>
      </border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border>
        <left style="thick">
          <color rgb="FFFF0000"/>
        </left>
        <right style="thick">
          <color rgb="FFFF0000"/>
        </right>
        <top style="thick">
          <color rgb="FFFF0000"/>
        </top>
        <bottom style="thick">
          <color rgb="FFFF0000"/>
        </bottom>
      </border>
    </dxf>
    <dxf>
      <border>
        <left style="thick">
          <color rgb="FFFF0000"/>
        </left>
        <right style="thick">
          <color rgb="FFFF0000"/>
        </right>
        <top style="thick">
          <color rgb="FFFF0000"/>
        </top>
        <bottom style="thick">
          <color rgb="FFFF0000"/>
        </bottom>
      </border>
    </dxf>
    <dxf>
      <border>
        <left style="thick">
          <color rgb="FFFF0000"/>
        </left>
        <right style="thick">
          <color rgb="FFFF0000"/>
        </right>
        <top style="thick">
          <color rgb="FFFF0000"/>
        </top>
        <bottom style="thick">
          <color rgb="FFFF0000"/>
        </bottom>
      </border>
    </dxf>
    <dxf>
      <border>
        <left style="thick">
          <color rgb="FFFF0000"/>
        </left>
        <right style="thick">
          <color rgb="FFFF0000"/>
        </right>
        <top style="thick">
          <color rgb="FFFF0000"/>
        </top>
        <bottom style="thick">
          <color rgb="FFFF0000"/>
        </bottom>
      </border>
    </dxf>
    <dxf>
      <border>
        <left style="thick">
          <color rgb="FFFF0000"/>
        </left>
        <right style="thick">
          <color rgb="FFFF0000"/>
        </right>
        <top style="thick">
          <color rgb="FFFF0000"/>
        </top>
        <bottom style="thick">
          <color rgb="FFFF0000"/>
        </bottom>
      </border>
    </dxf>
    <dxf>
      <border>
        <left style="thick">
          <color rgb="FFFF0000"/>
        </left>
        <right style="thick">
          <color rgb="FFFF0000"/>
        </right>
        <top style="thick">
          <color rgb="FFFF0000"/>
        </top>
        <bottom style="thick">
          <color rgb="FFFF0000"/>
        </bottom>
      </border>
    </dxf>
    <dxf>
      <border>
        <left style="thick">
          <color rgb="FFFF0000"/>
        </left>
        <right style="thick">
          <color rgb="FFFF0000"/>
        </right>
        <top style="thick">
          <color rgb="FFFF0000"/>
        </top>
        <bottom style="thick">
          <color rgb="FFFF0000"/>
        </bottom>
      </border>
    </dxf>
    <dxf>
      <border>
        <left style="thick">
          <color rgb="FFFF0000"/>
        </left>
        <right style="thick">
          <color rgb="FFFF0000"/>
        </right>
        <top style="thick">
          <color rgb="FFFF0000"/>
        </top>
        <bottom style="thick">
          <color rgb="FFFF0000"/>
        </bottom>
      </border>
    </dxf>
    <dxf>
      <numFmt numFmtId="179" formatCode="0.0%"/>
    </dxf>
    <dxf>
      <numFmt numFmtId="14" formatCode="0.00%"/>
    </dxf>
    <dxf>
      <numFmt numFmtId="180" formatCode="#,##0_ "/>
    </dxf>
    <dxf>
      <numFmt numFmtId="180" formatCode="#,##0_ "/>
    </dxf>
    <dxf>
      <numFmt numFmtId="180" formatCode="#,##0_ 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border>
        <left style="thick">
          <color rgb="FFFF0000"/>
        </left>
        <right style="thick">
          <color rgb="FFFF0000"/>
        </right>
        <top style="thick">
          <color rgb="FFFF0000"/>
        </top>
        <bottom style="thick">
          <color rgb="FFFF0000"/>
        </bottom>
      </border>
    </dxf>
    <dxf>
      <border>
        <left style="thick">
          <color rgb="FFFF0000"/>
        </left>
        <right style="thick">
          <color rgb="FFFF0000"/>
        </right>
        <top style="thick">
          <color rgb="FFFF0000"/>
        </top>
        <bottom style="thick">
          <color rgb="FFFF0000"/>
        </bottom>
      </border>
    </dxf>
    <dxf>
      <border>
        <left style="thick">
          <color rgb="FFFF0000"/>
        </left>
        <right style="thick">
          <color rgb="FFFF0000"/>
        </right>
        <top style="thick">
          <color rgb="FFFF0000"/>
        </top>
        <bottom style="thick">
          <color rgb="FFFF0000"/>
        </bottom>
      </border>
    </dxf>
    <dxf>
      <border>
        <left style="thick">
          <color rgb="FFFF0000"/>
        </left>
        <right style="thick">
          <color rgb="FFFF0000"/>
        </right>
        <top style="thick">
          <color rgb="FFFF0000"/>
        </top>
        <bottom style="thick">
          <color rgb="FFFF0000"/>
        </bottom>
      </border>
    </dxf>
    <dxf>
      <border>
        <left style="thick">
          <color rgb="FFFF0000"/>
        </left>
        <right style="thick">
          <color rgb="FFFF0000"/>
        </right>
        <top style="thick">
          <color rgb="FFFF0000"/>
        </top>
        <bottom style="thick">
          <color rgb="FFFF0000"/>
        </bottom>
      </border>
    </dxf>
    <dxf>
      <border>
        <left style="thick">
          <color rgb="FFFF0000"/>
        </left>
        <right style="thick">
          <color rgb="FFFF0000"/>
        </right>
        <top style="thick">
          <color rgb="FFFF0000"/>
        </top>
        <bottom style="thick">
          <color rgb="FFFF0000"/>
        </bottom>
      </border>
    </dxf>
    <dxf>
      <border>
        <left style="thick">
          <color rgb="FFFF0000"/>
        </left>
        <right style="thick">
          <color rgb="FFFF0000"/>
        </right>
        <top style="thick">
          <color rgb="FFFF0000"/>
        </top>
        <bottom style="thick">
          <color rgb="FFFF0000"/>
        </bottom>
      </border>
    </dxf>
    <dxf>
      <border>
        <left style="thick">
          <color rgb="FFFF0000"/>
        </left>
        <right style="thick">
          <color rgb="FFFF0000"/>
        </right>
        <top style="thick">
          <color rgb="FFFF0000"/>
        </top>
        <bottom style="thick">
          <color rgb="FFFF0000"/>
        </bottom>
      </border>
    </dxf>
    <dxf>
      <border>
        <left style="thick">
          <color rgb="FFFF0000"/>
        </left>
        <right style="thick">
          <color rgb="FFFF0000"/>
        </right>
        <top style="thick">
          <color rgb="FFFF0000"/>
        </top>
        <bottom style="thick">
          <color rgb="FFFF0000"/>
        </bottom>
      </border>
    </dxf>
    <dxf>
      <border>
        <left style="thick">
          <color rgb="FFFF0000"/>
        </left>
        <right style="thick">
          <color rgb="FFFF0000"/>
        </right>
        <top style="thick">
          <color rgb="FFFF0000"/>
        </top>
        <bottom style="thick">
          <color rgb="FFFF0000"/>
        </bottom>
      </border>
    </dxf>
    <dxf>
      <border>
        <left style="thick">
          <color rgb="FFFF0000"/>
        </left>
        <right style="thick">
          <color rgb="FFFF0000"/>
        </right>
        <top style="thick">
          <color rgb="FFFF0000"/>
        </top>
        <bottom style="thick">
          <color rgb="FFFF0000"/>
        </bottom>
      </border>
    </dxf>
    <dxf>
      <numFmt numFmtId="179" formatCode="0.0%"/>
    </dxf>
    <dxf>
      <numFmt numFmtId="14" formatCode="0.00%"/>
    </dxf>
    <dxf>
      <numFmt numFmtId="180" formatCode="#,##0_ "/>
    </dxf>
    <dxf>
      <numFmt numFmtId="180" formatCode="#,##0_ "/>
    </dxf>
    <dxf>
      <numFmt numFmtId="180" formatCode="#,##0_ "/>
    </dxf>
    <dxf>
      <border>
        <left style="thick">
          <color rgb="FFFF0000"/>
        </left>
        <right style="thick">
          <color rgb="FFFF0000"/>
        </right>
        <top style="thick">
          <color rgb="FFFF0000"/>
        </top>
        <bottom style="thick">
          <color rgb="FFFF0000"/>
        </bottom>
      </border>
    </dxf>
    <dxf>
      <border>
        <left style="thick">
          <color rgb="FFFF0000"/>
        </left>
        <right style="thick">
          <color rgb="FFFF0000"/>
        </right>
        <top style="thick">
          <color rgb="FFFF0000"/>
        </top>
        <bottom style="thick">
          <color rgb="FFFF0000"/>
        </bottom>
      </border>
    </dxf>
    <dxf>
      <border>
        <left style="thick">
          <color rgb="FFFF0000"/>
        </left>
        <right style="thick">
          <color rgb="FFFF0000"/>
        </right>
        <top style="thick">
          <color rgb="FFFF0000"/>
        </top>
        <bottom style="thick">
          <color rgb="FFFF0000"/>
        </bottom>
      </border>
    </dxf>
    <dxf>
      <border>
        <left style="thick">
          <color rgb="FFFF0000"/>
        </left>
        <right style="thick">
          <color rgb="FFFF0000"/>
        </right>
        <top style="thick">
          <color rgb="FFFF0000"/>
        </top>
        <bottom style="thick">
          <color rgb="FFFF0000"/>
        </bottom>
      </border>
    </dxf>
    <dxf>
      <border>
        <left style="thick">
          <color rgb="FFFF0000"/>
        </left>
        <right style="thick">
          <color rgb="FFFF0000"/>
        </right>
        <top style="thick">
          <color rgb="FFFF0000"/>
        </top>
        <bottom style="thick">
          <color rgb="FFFF0000"/>
        </bottom>
      </border>
    </dxf>
    <dxf>
      <border>
        <left style="thick">
          <color rgb="FFFF0000"/>
        </left>
        <right style="thick">
          <color rgb="FFFF0000"/>
        </right>
        <top style="thick">
          <color rgb="FFFF0000"/>
        </top>
        <bottom style="thick">
          <color rgb="FFFF0000"/>
        </bottom>
      </border>
    </dxf>
    <dxf>
      <border>
        <left style="thick">
          <color rgb="FFFF0000"/>
        </left>
        <right style="thick">
          <color rgb="FFFF0000"/>
        </right>
        <top style="thick">
          <color rgb="FFFF0000"/>
        </top>
        <bottom style="thick">
          <color rgb="FFFF0000"/>
        </bottom>
      </border>
    </dxf>
    <dxf>
      <border>
        <left style="thick">
          <color rgb="FFFF0000"/>
        </left>
        <right style="thick">
          <color rgb="FFFF0000"/>
        </right>
        <top style="thick">
          <color rgb="FFFF0000"/>
        </top>
        <bottom style="thick">
          <color rgb="FFFF0000"/>
        </bottom>
      </border>
    </dxf>
    <dxf>
      <numFmt numFmtId="180" formatCode="#,##0_ "/>
    </dxf>
    <dxf>
      <numFmt numFmtId="180" formatCode="#,##0_ "/>
    </dxf>
    <dxf>
      <numFmt numFmtId="180" formatCode="#,##0_ "/>
    </dxf>
    <dxf>
      <font>
        <strike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minor"/>
      </font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500" b="1" baseline="0"/>
              <a:t>為替リスク　</a:t>
            </a:r>
            <a:r>
              <a:rPr lang="en-US" altLang="ja-JP" sz="1500" b="1" baseline="0"/>
              <a:t>【</a:t>
            </a:r>
            <a:r>
              <a:rPr lang="ja-JP" altLang="en-US" sz="1500" b="1" baseline="0"/>
              <a:t>増減額・円</a:t>
            </a:r>
            <a:r>
              <a:rPr lang="en-US" altLang="ja-JP" sz="1500" b="1" baseline="0"/>
              <a:t>】</a:t>
            </a:r>
          </a:p>
        </c:rich>
      </c:tx>
      <c:layout>
        <c:manualLayout>
          <c:xMode val="edge"/>
          <c:yMode val="edge"/>
          <c:x val="0.16419445945913297"/>
          <c:y val="3.82034022694868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08926549155975"/>
          <c:y val="0.21044842158491656"/>
          <c:w val="0.81375196850393705"/>
          <c:h val="0.6663188976377952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【D】為替リスクの見える化!$I$126</c:f>
              <c:strCache>
                <c:ptCount val="1"/>
                <c:pt idx="0">
                  <c:v>増減額(円)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【D】為替リスクの見える化!$E$127:$E$140</c:f>
              <c:numCache>
                <c:formatCode>General</c:formatCode>
                <c:ptCount val="14"/>
                <c:pt idx="0">
                  <c:v>133.88999999999999</c:v>
                </c:pt>
                <c:pt idx="1">
                  <c:v>100</c:v>
                </c:pt>
                <c:pt idx="2">
                  <c:v>105</c:v>
                </c:pt>
                <c:pt idx="3">
                  <c:v>110</c:v>
                </c:pt>
                <c:pt idx="4">
                  <c:v>115</c:v>
                </c:pt>
                <c:pt idx="5">
                  <c:v>120</c:v>
                </c:pt>
                <c:pt idx="6">
                  <c:v>125</c:v>
                </c:pt>
                <c:pt idx="7">
                  <c:v>130</c:v>
                </c:pt>
                <c:pt idx="8">
                  <c:v>135</c:v>
                </c:pt>
                <c:pt idx="9">
                  <c:v>140</c:v>
                </c:pt>
                <c:pt idx="10">
                  <c:v>145</c:v>
                </c:pt>
                <c:pt idx="11">
                  <c:v>150</c:v>
                </c:pt>
                <c:pt idx="12">
                  <c:v>155</c:v>
                </c:pt>
                <c:pt idx="13">
                  <c:v>160</c:v>
                </c:pt>
              </c:numCache>
            </c:numRef>
          </c:cat>
          <c:val>
            <c:numRef>
              <c:f>【D】為替リスクの見える化!$I$127:$I$140</c:f>
              <c:numCache>
                <c:formatCode>#,##0_ ;[Red]\-#,##0\ </c:formatCode>
                <c:ptCount val="14"/>
                <c:pt idx="0">
                  <c:v>0</c:v>
                </c:pt>
                <c:pt idx="1">
                  <c:v>-2918556.7332138307</c:v>
                </c:pt>
                <c:pt idx="2">
                  <c:v>-2487964.1198745221</c:v>
                </c:pt>
                <c:pt idx="3">
                  <c:v>-2057371.5065352153</c:v>
                </c:pt>
                <c:pt idx="4">
                  <c:v>-1626778.8931959067</c:v>
                </c:pt>
                <c:pt idx="5">
                  <c:v>-1196186.279856598</c:v>
                </c:pt>
                <c:pt idx="6">
                  <c:v>-765593.66651728936</c:v>
                </c:pt>
                <c:pt idx="7">
                  <c:v>-335001.05317798071</c:v>
                </c:pt>
                <c:pt idx="8">
                  <c:v>95591.560161327943</c:v>
                </c:pt>
                <c:pt idx="9">
                  <c:v>526184.17350063659</c:v>
                </c:pt>
                <c:pt idx="10">
                  <c:v>956776.78683994524</c:v>
                </c:pt>
                <c:pt idx="11">
                  <c:v>1387369.400179252</c:v>
                </c:pt>
                <c:pt idx="12">
                  <c:v>1817962.0135185607</c:v>
                </c:pt>
                <c:pt idx="13">
                  <c:v>2248554.6268578693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76-4B53-B02C-C6CB0D0D3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0109935"/>
        <c:axId val="1750112847"/>
      </c:barChart>
      <c:catAx>
        <c:axId val="1750109935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50112847"/>
        <c:crosses val="autoZero"/>
        <c:auto val="1"/>
        <c:lblAlgn val="ctr"/>
        <c:lblOffset val="100"/>
        <c:noMultiLvlLbl val="0"/>
      </c:catAx>
      <c:valAx>
        <c:axId val="175011284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5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50109935"/>
        <c:crosses val="autoZero"/>
        <c:crossBetween val="between"/>
        <c:dispUnits>
          <c:builtInUnit val="tenThousands"/>
          <c:dispUnitsLbl>
            <c:layout>
              <c:manualLayout>
                <c:xMode val="edge"/>
                <c:yMode val="edge"/>
                <c:x val="0.9002430023600323"/>
                <c:y val="0.10065610166591732"/>
              </c:manualLayout>
            </c:layout>
            <c:tx>
              <c:rich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ja-JP" altLang="en-US"/>
                    <a:t>万円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1961002181729077"/>
          <c:y val="0.89927292774004308"/>
          <c:w val="0.17157564484948121"/>
          <c:h val="6.11847599090425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baseline="0"/>
              <a:t>通貨別・ポートフォリオ</a:t>
            </a:r>
            <a:endParaRPr lang="en-US" altLang="ja-JP" baseline="0"/>
          </a:p>
        </c:rich>
      </c:tx>
      <c:layout>
        <c:manualLayout>
          <c:xMode val="edge"/>
          <c:yMode val="edge"/>
          <c:x val="0.1593048594824697"/>
          <c:y val="2.9785375263480452E-2"/>
        </c:manualLayout>
      </c:layout>
      <c:overlay val="1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0.19625753861876929"/>
          <c:y val="0.20280210438869328"/>
          <c:w val="0.66728110855277312"/>
          <c:h val="0.75065477987845464"/>
        </c:manualLayout>
      </c:layout>
      <c:doughnutChart>
        <c:varyColors val="1"/>
        <c:ser>
          <c:idx val="0"/>
          <c:order val="0"/>
          <c:spPr>
            <a:ln w="44450">
              <a:solidFill>
                <a:schemeClr val="bg1"/>
              </a:solidFill>
            </a:ln>
          </c:spPr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6AF-4625-B4BF-578648046047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6AF-4625-B4BF-578648046047}"/>
              </c:ext>
            </c:extLst>
          </c:dPt>
          <c:dPt>
            <c:idx val="4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6AF-4625-B4BF-578648046047}"/>
              </c:ext>
            </c:extLst>
          </c:dPt>
          <c:dPt>
            <c:idx val="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6AF-4625-B4BF-57864804604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6AF-4625-B4BF-578648046047}"/>
                </c:ext>
              </c:extLst>
            </c:dLbl>
            <c:dLbl>
              <c:idx val="2"/>
              <c:layout>
                <c:manualLayout>
                  <c:x val="5.0836991647487534E-2"/>
                  <c:y val="-1.26488123644962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AF-4625-B4BF-578648046047}"/>
                </c:ext>
              </c:extLst>
            </c:dLbl>
            <c:dLbl>
              <c:idx val="3"/>
              <c:layout>
                <c:manualLayout>
                  <c:x val="3.0944255785427196E-2"/>
                  <c:y val="0.105406769704135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6AF-4625-B4BF-57864804604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AF-4625-B4BF-578648046047}"/>
                </c:ext>
              </c:extLst>
            </c:dLbl>
            <c:dLbl>
              <c:idx val="5"/>
              <c:layout>
                <c:manualLayout>
                  <c:x val="-0.14302727292600881"/>
                  <c:y val="-5.913355663086626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AF-4625-B4BF-578648046047}"/>
                </c:ext>
              </c:extLst>
            </c:dLbl>
            <c:dLbl>
              <c:idx val="6"/>
              <c:layout>
                <c:manualLayout>
                  <c:x val="-2.4313343831407062E-2"/>
                  <c:y val="-2.74057601230752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6AF-4625-B4BF-578648046047}"/>
                </c:ext>
              </c:extLst>
            </c:dLbl>
            <c:numFmt formatCode="0.0%" sourceLinked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prstClr val="black"/>
                </a:solidFill>
                <a:beve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【D】為替リスクの見える化!$K$47:$K$53</c:f>
              <c:strCache>
                <c:ptCount val="7"/>
                <c:pt idx="0">
                  <c:v>01 日本円</c:v>
                </c:pt>
                <c:pt idx="1">
                  <c:v>1株式・投信等</c:v>
                </c:pt>
                <c:pt idx="2">
                  <c:v>2現金・米国債など</c:v>
                </c:pt>
                <c:pt idx="3">
                  <c:v>3貴金属･ｺﾓ・仮通</c:v>
                </c:pt>
                <c:pt idx="4">
                  <c:v>02 米ドル（円換算）</c:v>
                </c:pt>
                <c:pt idx="5">
                  <c:v>1株式・投信等</c:v>
                </c:pt>
                <c:pt idx="6">
                  <c:v>2現金・米国債など</c:v>
                </c:pt>
              </c:strCache>
            </c:strRef>
          </c:cat>
          <c:val>
            <c:numRef>
              <c:f>【D】為替リスクの見える化!$L$47:$L$53</c:f>
              <c:numCache>
                <c:formatCode>#,##0_);[Red]\(#,##0\)</c:formatCode>
                <c:ptCount val="7"/>
                <c:pt idx="1">
                  <c:v>1825492</c:v>
                </c:pt>
                <c:pt idx="2">
                  <c:v>1417123</c:v>
                </c:pt>
                <c:pt idx="3">
                  <c:v>359946</c:v>
                </c:pt>
                <c:pt idx="5">
                  <c:v>1399577</c:v>
                </c:pt>
                <c:pt idx="6">
                  <c:v>9360318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6AF-4625-B4BF-578648046047}"/>
            </c:ext>
          </c:extLst>
        </c:ser>
        <c:ser>
          <c:idx val="1"/>
          <c:order val="1"/>
          <c:spPr>
            <a:solidFill>
              <a:srgbClr val="FF0000"/>
            </a:solidFill>
            <a:ln w="57150">
              <a:solidFill>
                <a:srgbClr val="1F497D">
                  <a:lumMod val="60000"/>
                  <a:lumOff val="40000"/>
                  <a:alpha val="52000"/>
                </a:srgbClr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13-A6AF-4625-B4BF-57864804604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15-A6AF-4625-B4BF-578648046047}"/>
              </c:ext>
            </c:extLst>
          </c:dPt>
          <c:dPt>
            <c:idx val="4"/>
            <c:bubble3D val="0"/>
            <c:spPr>
              <a:solidFill>
                <a:schemeClr val="accent1"/>
              </a:solidFill>
              <a:ln w="57150">
                <a:solidFill>
                  <a:srgbClr val="1F497D">
                    <a:lumMod val="60000"/>
                    <a:lumOff val="40000"/>
                    <a:alpha val="52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A-A6AF-4625-B4BF-57864804604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17-A6AF-4625-B4BF-578648046047}"/>
              </c:ext>
            </c:extLst>
          </c:dPt>
          <c:dLbls>
            <c:dLbl>
              <c:idx val="0"/>
              <c:layout>
                <c:manualLayout>
                  <c:x val="-3.1538889298782069E-2"/>
                  <c:y val="-0.21650571850369574"/>
                </c:manualLayout>
              </c:layout>
              <c:tx>
                <c:rich>
                  <a:bodyPr/>
                  <a:lstStyle/>
                  <a:p>
                    <a:fld id="{A81FB102-BB7D-48E5-8282-B50C6FA27EEA}" type="CATEGORYNAME">
                      <a:rPr lang="ja-JP" altLang="en-US" sz="1400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fld id="{74B66D83-34EE-4BAC-ADFE-FAF42BB46842}" type="PERCENTAGE">
                      <a:rPr lang="en-US" altLang="ja-JP" sz="1400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38255877185075"/>
                      <c:h val="0.1213909248139271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A6AF-4625-B4BF-57864804604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6AF-4625-B4BF-57864804604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6AF-4625-B4BF-57864804604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6AF-4625-B4BF-578648046047}"/>
                </c:ext>
              </c:extLst>
            </c:dLbl>
            <c:dLbl>
              <c:idx val="4"/>
              <c:layout>
                <c:manualLayout>
                  <c:x val="1.0942183883546595E-2"/>
                  <c:y val="-0.21284314823854944"/>
                </c:manualLayout>
              </c:layout>
              <c:tx>
                <c:rich>
                  <a:bodyPr/>
                  <a:lstStyle/>
                  <a:p>
                    <a:fld id="{5FD934A2-7765-46A5-A96D-043B719D8A62}" type="CATEGORYNAME">
                      <a:rPr lang="ja-JP" altLang="en-US" sz="1400"/>
                      <a:pPr/>
                      <a:t>[分類名]</a:t>
                    </a:fld>
                    <a:r>
                      <a:rPr lang="ja-JP" altLang="en-US" sz="1400" baseline="0"/>
                      <a:t>
</a:t>
                    </a:r>
                    <a:fld id="{080A39B7-185F-4CF8-87A4-3F50E0D6D2D7}" type="PERCENTAGE">
                      <a:rPr lang="en-US" altLang="ja-JP" sz="1400" baseline="0"/>
                      <a:pPr/>
                      <a:t>[パーセンテージ]</a:t>
                    </a:fld>
                    <a:endParaRPr lang="ja-JP" altLang="en-US" sz="1400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813873654525625"/>
                      <c:h val="0.1208773099865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A-A6AF-4625-B4BF-57864804604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A6AF-4625-B4BF-57864804604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6AF-4625-B4BF-578648046047}"/>
                </c:ext>
              </c:extLst>
            </c:dLbl>
            <c:numFmt formatCode="0.0%" sourceLinked="0"/>
            <c:spPr>
              <a:solidFill>
                <a:srgbClr val="F79646">
                  <a:lumMod val="40000"/>
                  <a:lumOff val="60000"/>
                </a:srgbClr>
              </a:solidFill>
              <a:ln w="25400">
                <a:solidFill>
                  <a:srgbClr val="FF0000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/>
              <a:lstStyle/>
              <a:p>
                <a:pPr>
                  <a:defRPr sz="1100" b="1" i="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【D】為替リスクの見える化!$K$47:$K$53</c:f>
              <c:strCache>
                <c:ptCount val="7"/>
                <c:pt idx="0">
                  <c:v>01 日本円</c:v>
                </c:pt>
                <c:pt idx="1">
                  <c:v>1株式・投信等</c:v>
                </c:pt>
                <c:pt idx="2">
                  <c:v>2現金・米国債など</c:v>
                </c:pt>
                <c:pt idx="3">
                  <c:v>3貴金属･ｺﾓ・仮通</c:v>
                </c:pt>
                <c:pt idx="4">
                  <c:v>02 米ドル（円換算）</c:v>
                </c:pt>
                <c:pt idx="5">
                  <c:v>1株式・投信等</c:v>
                </c:pt>
                <c:pt idx="6">
                  <c:v>2現金・米国債など</c:v>
                </c:pt>
              </c:strCache>
            </c:strRef>
          </c:cat>
          <c:val>
            <c:numRef>
              <c:f>【D】為替リスクの見える化!$M$47:$M$53</c:f>
              <c:numCache>
                <c:formatCode>#,##0_);[Red]\(#,##0\)</c:formatCode>
                <c:ptCount val="7"/>
                <c:pt idx="0">
                  <c:v>3602561</c:v>
                </c:pt>
                <c:pt idx="4">
                  <c:v>10920257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A6AF-4625-B4BF-578648046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16"/>
      </c:doughnutChart>
    </c:plotArea>
    <c:plotVisOnly val="1"/>
    <c:dispBlanksAs val="zero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500" b="1" baseline="0"/>
              <a:t>為替リスク　</a:t>
            </a:r>
            <a:r>
              <a:rPr lang="en-US" altLang="ja-JP" sz="1500" b="1" baseline="0"/>
              <a:t>【</a:t>
            </a:r>
            <a:r>
              <a:rPr lang="ja-JP" altLang="en-US" sz="1500" b="1" baseline="0"/>
              <a:t>総額・円</a:t>
            </a:r>
            <a:r>
              <a:rPr lang="en-US" altLang="ja-JP" sz="1500" b="1" baseline="0"/>
              <a:t>】</a:t>
            </a:r>
            <a:endParaRPr lang="ja-JP" altLang="en-US" sz="1500" b="1" baseline="0"/>
          </a:p>
        </c:rich>
      </c:tx>
      <c:layout>
        <c:manualLayout>
          <c:xMode val="edge"/>
          <c:yMode val="edge"/>
          <c:x val="0.19362999070533582"/>
          <c:y val="5.4280769123917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0975118466161405E-2"/>
          <c:y val="0.21201014551405736"/>
          <c:w val="0.8712362984126486"/>
          <c:h val="0.658349181304506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【D】為替リスクの見える化!$F$126</c:f>
              <c:strCache>
                <c:ptCount val="1"/>
                <c:pt idx="0">
                  <c:v>為替リスク・なし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numRef>
              <c:f>【D】為替リスクの見える化!$E$127:$E$140</c:f>
              <c:numCache>
                <c:formatCode>General</c:formatCode>
                <c:ptCount val="14"/>
                <c:pt idx="0">
                  <c:v>133.88999999999999</c:v>
                </c:pt>
                <c:pt idx="1">
                  <c:v>100</c:v>
                </c:pt>
                <c:pt idx="2">
                  <c:v>105</c:v>
                </c:pt>
                <c:pt idx="3">
                  <c:v>110</c:v>
                </c:pt>
                <c:pt idx="4">
                  <c:v>115</c:v>
                </c:pt>
                <c:pt idx="5">
                  <c:v>120</c:v>
                </c:pt>
                <c:pt idx="6">
                  <c:v>125</c:v>
                </c:pt>
                <c:pt idx="7">
                  <c:v>130</c:v>
                </c:pt>
                <c:pt idx="8">
                  <c:v>135</c:v>
                </c:pt>
                <c:pt idx="9">
                  <c:v>140</c:v>
                </c:pt>
                <c:pt idx="10">
                  <c:v>145</c:v>
                </c:pt>
                <c:pt idx="11">
                  <c:v>150</c:v>
                </c:pt>
                <c:pt idx="12">
                  <c:v>155</c:v>
                </c:pt>
                <c:pt idx="13">
                  <c:v>160</c:v>
                </c:pt>
              </c:numCache>
            </c:numRef>
          </c:cat>
          <c:val>
            <c:numRef>
              <c:f>【D】為替リスクの見える化!$F$127:$F$140</c:f>
              <c:numCache>
                <c:formatCode>#,##0_);[Red]\(#,##0\)</c:formatCode>
                <c:ptCount val="14"/>
                <c:pt idx="0" formatCode="#,##0_ ">
                  <c:v>2992409</c:v>
                </c:pt>
                <c:pt idx="1">
                  <c:v>2992409</c:v>
                </c:pt>
                <c:pt idx="2">
                  <c:v>2992409</c:v>
                </c:pt>
                <c:pt idx="3">
                  <c:v>2992409</c:v>
                </c:pt>
                <c:pt idx="4">
                  <c:v>2992409</c:v>
                </c:pt>
                <c:pt idx="5">
                  <c:v>2992409</c:v>
                </c:pt>
                <c:pt idx="6">
                  <c:v>2992409</c:v>
                </c:pt>
                <c:pt idx="7">
                  <c:v>2992409</c:v>
                </c:pt>
                <c:pt idx="8">
                  <c:v>2992409</c:v>
                </c:pt>
                <c:pt idx="9">
                  <c:v>2992409</c:v>
                </c:pt>
                <c:pt idx="10">
                  <c:v>2992409</c:v>
                </c:pt>
                <c:pt idx="11">
                  <c:v>2992409</c:v>
                </c:pt>
                <c:pt idx="12">
                  <c:v>2992409</c:v>
                </c:pt>
                <c:pt idx="13">
                  <c:v>2992409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80-4C14-8762-72BA3BEB259E}"/>
            </c:ext>
          </c:extLst>
        </c:ser>
        <c:ser>
          <c:idx val="1"/>
          <c:order val="1"/>
          <c:tx>
            <c:strRef>
              <c:f>【D】為替リスクの見える化!$G$126</c:f>
              <c:strCache>
                <c:ptCount val="1"/>
                <c:pt idx="0">
                  <c:v>為替リスク・有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numRef>
              <c:f>【D】為替リスクの見える化!$E$127:$E$140</c:f>
              <c:numCache>
                <c:formatCode>General</c:formatCode>
                <c:ptCount val="14"/>
                <c:pt idx="0">
                  <c:v>133.88999999999999</c:v>
                </c:pt>
                <c:pt idx="1">
                  <c:v>100</c:v>
                </c:pt>
                <c:pt idx="2">
                  <c:v>105</c:v>
                </c:pt>
                <c:pt idx="3">
                  <c:v>110</c:v>
                </c:pt>
                <c:pt idx="4">
                  <c:v>115</c:v>
                </c:pt>
                <c:pt idx="5">
                  <c:v>120</c:v>
                </c:pt>
                <c:pt idx="6">
                  <c:v>125</c:v>
                </c:pt>
                <c:pt idx="7">
                  <c:v>130</c:v>
                </c:pt>
                <c:pt idx="8">
                  <c:v>135</c:v>
                </c:pt>
                <c:pt idx="9">
                  <c:v>140</c:v>
                </c:pt>
                <c:pt idx="10">
                  <c:v>145</c:v>
                </c:pt>
                <c:pt idx="11">
                  <c:v>150</c:v>
                </c:pt>
                <c:pt idx="12">
                  <c:v>155</c:v>
                </c:pt>
                <c:pt idx="13">
                  <c:v>160</c:v>
                </c:pt>
              </c:numCache>
            </c:numRef>
          </c:cat>
          <c:val>
            <c:numRef>
              <c:f>【D】為替リスクの見える化!$G$127:$G$140</c:f>
              <c:numCache>
                <c:formatCode>#,##0_);[Red]\(#,##0\)</c:formatCode>
                <c:ptCount val="14"/>
                <c:pt idx="0">
                  <c:v>11530409</c:v>
                </c:pt>
                <c:pt idx="1">
                  <c:v>8611852.2667861693</c:v>
                </c:pt>
                <c:pt idx="2">
                  <c:v>9042444.8801254779</c:v>
                </c:pt>
                <c:pt idx="3">
                  <c:v>9473037.4934647847</c:v>
                </c:pt>
                <c:pt idx="4">
                  <c:v>9903630.1068040933</c:v>
                </c:pt>
                <c:pt idx="5">
                  <c:v>10334222.720143402</c:v>
                </c:pt>
                <c:pt idx="6">
                  <c:v>10764815.333482711</c:v>
                </c:pt>
                <c:pt idx="7">
                  <c:v>11195407.946822019</c:v>
                </c:pt>
                <c:pt idx="8">
                  <c:v>11626000.560161328</c:v>
                </c:pt>
                <c:pt idx="9">
                  <c:v>12056593.173500637</c:v>
                </c:pt>
                <c:pt idx="10">
                  <c:v>12487185.786839945</c:v>
                </c:pt>
                <c:pt idx="11">
                  <c:v>12917778.400179252</c:v>
                </c:pt>
                <c:pt idx="12">
                  <c:v>13348371.013518561</c:v>
                </c:pt>
                <c:pt idx="13">
                  <c:v>13778963.626857869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80-4C14-8762-72BA3BEB2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999744"/>
        <c:axId val="739000072"/>
      </c:barChart>
      <c:catAx>
        <c:axId val="7389997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000072"/>
        <c:crosses val="autoZero"/>
        <c:auto val="1"/>
        <c:lblAlgn val="ctr"/>
        <c:lblOffset val="100"/>
        <c:noMultiLvlLbl val="0"/>
      </c:catAx>
      <c:valAx>
        <c:axId val="73900007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999744"/>
        <c:crosses val="autoZero"/>
        <c:crossBetween val="between"/>
        <c:dispUnits>
          <c:builtInUnit val="tenThousands"/>
          <c:dispUnitsLbl>
            <c:tx>
              <c:rich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ja-JP" altLang="en-US"/>
                    <a:t>万円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baseline="0"/>
              <a:t>為替リスク有無別・ポートフォリオ　</a:t>
            </a:r>
            <a:endParaRPr lang="en-US" altLang="ja-JP" baseline="0"/>
          </a:p>
        </c:rich>
      </c:tx>
      <c:layout>
        <c:manualLayout>
          <c:xMode val="edge"/>
          <c:yMode val="edge"/>
          <c:x val="0.1593048594824697"/>
          <c:y val="2.9785375263480452E-2"/>
        </c:manualLayout>
      </c:layout>
      <c:overlay val="1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0.19625753861876929"/>
          <c:y val="0.20280210438869328"/>
          <c:w val="0.66728110855277312"/>
          <c:h val="0.75065477987845464"/>
        </c:manualLayout>
      </c:layout>
      <c:doughnutChart>
        <c:varyColors val="1"/>
        <c:ser>
          <c:idx val="0"/>
          <c:order val="0"/>
          <c:spPr>
            <a:ln w="44450">
              <a:solidFill>
                <a:schemeClr val="bg1"/>
              </a:solidFill>
            </a:ln>
          </c:spP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AF-4E26-BFF6-729C3C79EE39}"/>
                </c:ext>
              </c:extLst>
            </c:dLbl>
            <c:dLbl>
              <c:idx val="1"/>
              <c:layout>
                <c:manualLayout>
                  <c:x val="1.084509043609902E-2"/>
                  <c:y val="-6.25463152848328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AF-4E26-BFF6-729C3C79EE39}"/>
                </c:ext>
              </c:extLst>
            </c:dLbl>
            <c:dLbl>
              <c:idx val="2"/>
              <c:layout>
                <c:manualLayout>
                  <c:x val="7.3746614965473245E-2"/>
                  <c:y val="-7.818289410604093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AF-4E26-BFF6-729C3C79EE39}"/>
                </c:ext>
              </c:extLst>
            </c:dLbl>
            <c:dLbl>
              <c:idx val="3"/>
              <c:layout>
                <c:manualLayout>
                  <c:x val="3.9042325569956467E-2"/>
                  <c:y val="1.95457235265103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AF-4E26-BFF6-729C3C79EE3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AF-4E26-BFF6-729C3C79EE39}"/>
                </c:ext>
              </c:extLst>
            </c:dLbl>
            <c:dLbl>
              <c:idx val="5"/>
              <c:layout>
                <c:manualLayout>
                  <c:x val="-7.8084651139913017E-2"/>
                  <c:y val="6.05917429321817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AF-4E26-BFF6-729C3C79EE39}"/>
                </c:ext>
              </c:extLst>
            </c:dLbl>
            <c:dLbl>
              <c:idx val="6"/>
              <c:layout>
                <c:manualLayout>
                  <c:x val="-5.4225452180495133E-2"/>
                  <c:y val="-2.34548682318123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AF-4E26-BFF6-729C3C79EE39}"/>
                </c:ext>
              </c:extLst>
            </c:dLbl>
            <c:numFmt formatCode="0.0%" sourceLinked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prstClr val="black"/>
                </a:solidFill>
                <a:beve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【D】為替リスクの見える化!$K$84:$K$90</c:f>
              <c:strCache>
                <c:ptCount val="7"/>
                <c:pt idx="0">
                  <c:v>リスク・なし</c:v>
                </c:pt>
                <c:pt idx="1">
                  <c:v>1株式・投信等</c:v>
                </c:pt>
                <c:pt idx="2">
                  <c:v>2現金・米国債など</c:v>
                </c:pt>
                <c:pt idx="3">
                  <c:v>3貴金属･ｺﾓ・仮通</c:v>
                </c:pt>
                <c:pt idx="4">
                  <c:v>リスク・有</c:v>
                </c:pt>
                <c:pt idx="5">
                  <c:v>1株式・投信等</c:v>
                </c:pt>
                <c:pt idx="6">
                  <c:v>2現金・米国債など</c:v>
                </c:pt>
              </c:strCache>
            </c:strRef>
          </c:cat>
          <c:val>
            <c:numRef>
              <c:f>【D】為替リスクの見える化!$L$84:$L$90</c:f>
              <c:numCache>
                <c:formatCode>#,##0_);[Red]\(#,##0\)</c:formatCode>
                <c:ptCount val="7"/>
                <c:pt idx="1">
                  <c:v>1215340</c:v>
                </c:pt>
                <c:pt idx="2">
                  <c:v>1417123</c:v>
                </c:pt>
                <c:pt idx="3">
                  <c:v>359946</c:v>
                </c:pt>
                <c:pt idx="5">
                  <c:v>2009729</c:v>
                </c:pt>
                <c:pt idx="6">
                  <c:v>9360318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F91-454C-883C-97C3A50DB89C}"/>
            </c:ext>
          </c:extLst>
        </c:ser>
        <c:ser>
          <c:idx val="1"/>
          <c:order val="1"/>
          <c:spPr>
            <a:solidFill>
              <a:srgbClr val="FF0000"/>
            </a:solidFill>
            <a:ln w="57150">
              <a:solidFill>
                <a:srgbClr val="1F497D">
                  <a:lumMod val="60000"/>
                  <a:lumOff val="40000"/>
                  <a:alpha val="52000"/>
                </a:srgbClr>
              </a:solidFill>
            </a:ln>
          </c:spPr>
          <c:dPt>
            <c:idx val="4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57150">
                <a:solidFill>
                  <a:srgbClr val="1F497D">
                    <a:lumMod val="60000"/>
                    <a:lumOff val="40000"/>
                    <a:alpha val="52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5F91-454C-883C-97C3A50DB89C}"/>
              </c:ext>
            </c:extLst>
          </c:dPt>
          <c:dLbls>
            <c:dLbl>
              <c:idx val="0"/>
              <c:layout>
                <c:manualLayout>
                  <c:x val="-2.2774519126982196E-2"/>
                  <c:y val="-0.1286534185232007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fld id="{3C7C7C1B-6314-4B6B-99EE-B34A7A071DEA}" type="CATEGORYNAME">
                      <a:rPr lang="ja-JP" altLang="en-US" sz="1400" b="1" i="0" baseline="0"/>
                      <a:pPr>
                        <a:defRPr/>
                      </a:pPr>
                      <a:t>[分類名]</a:t>
                    </a:fld>
                    <a:r>
                      <a:rPr lang="en-US" altLang="ja-JP" sz="1400" baseline="0"/>
                      <a:t>, </a:t>
                    </a:r>
                    <a:fld id="{F70AEECA-5789-49F6-AA46-ADA5815D3F12}" type="PERCENTAGE">
                      <a:rPr lang="en-US" altLang="ja-JP" sz="1400" b="1" baseline="0"/>
                      <a:pPr>
                        <a:defRPr/>
                      </a:pPr>
                      <a:t>[パーセンテージ]</a:t>
                    </a:fld>
                    <a:endParaRPr lang="en-US" altLang="ja-JP" sz="1400" baseline="0"/>
                  </a:p>
                </c:rich>
              </c:tx>
              <c:spPr>
                <a:solidFill>
                  <a:srgbClr val="FFC000"/>
                </a:solidFill>
                <a:ln w="38100">
                  <a:solidFill>
                    <a:srgbClr val="FF0000"/>
                  </a:solidFill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8688601417137"/>
                      <c:h val="0.103993130861667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97AF-4E26-BFF6-729C3C79EE3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AF-4E26-BFF6-729C3C79EE3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0.10459005216573894"/>
                      <c:h val="8.4447375447954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7AF-4E26-BFF6-729C3C79EE3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7AF-4E26-BFF6-729C3C79EE39}"/>
                </c:ext>
              </c:extLst>
            </c:dLbl>
            <c:dLbl>
              <c:idx val="4"/>
              <c:layout>
                <c:manualLayout>
                  <c:x val="7.4831124009083219E-2"/>
                  <c:y val="-0.3205498658347679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fld id="{BAB638A9-D262-4732-98E4-C09A8CD18B0B}" type="CATEGORYNAME">
                      <a:rPr lang="ja-JP" altLang="en-US" sz="1400" b="1"/>
                      <a:pPr>
                        <a:defRPr/>
                      </a:pPr>
                      <a:t>[分類名]</a:t>
                    </a:fld>
                    <a:r>
                      <a:rPr lang="en-US" altLang="ja-JP" sz="1400" baseline="0"/>
                      <a:t>,</a:t>
                    </a:r>
                  </a:p>
                  <a:p>
                    <a:pPr>
                      <a:defRPr/>
                    </a:pPr>
                    <a:r>
                      <a:rPr lang="en-US" altLang="ja-JP" sz="1400" baseline="0"/>
                      <a:t> </a:t>
                    </a:r>
                    <a:fld id="{EE666A63-B677-4F6D-BECA-EDAD7964D63E}" type="PERCENTAGE">
                      <a:rPr lang="en-US" altLang="ja-JP" sz="1400" b="1" baseline="0"/>
                      <a:pPr>
                        <a:defRPr/>
                      </a:pPr>
                      <a:t>[パーセンテージ]</a:t>
                    </a:fld>
                    <a:endParaRPr lang="en-US" altLang="ja-JP" sz="1400" baseline="0"/>
                  </a:p>
                </c:rich>
              </c:tx>
              <c:spPr>
                <a:solidFill>
                  <a:srgbClr val="FFC000"/>
                </a:solidFill>
                <a:ln w="38100">
                  <a:solidFill>
                    <a:srgbClr val="FF0000"/>
                  </a:solidFill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282653457175724"/>
                      <c:h val="0.1079022436797671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5F91-454C-883C-97C3A50DB89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AF-4E26-BFF6-729C3C79EE3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AF-4E26-BFF6-729C3C79EE39}"/>
                </c:ext>
              </c:extLst>
            </c:dLbl>
            <c:spPr>
              <a:noFill/>
              <a:ln w="38100">
                <a:solidFill>
                  <a:srgbClr val="FF0000"/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【D】為替リスクの見える化!$K$84:$K$90</c:f>
              <c:strCache>
                <c:ptCount val="7"/>
                <c:pt idx="0">
                  <c:v>リスク・なし</c:v>
                </c:pt>
                <c:pt idx="1">
                  <c:v>1株式・投信等</c:v>
                </c:pt>
                <c:pt idx="2">
                  <c:v>2現金・米国債など</c:v>
                </c:pt>
                <c:pt idx="3">
                  <c:v>3貴金属･ｺﾓ・仮通</c:v>
                </c:pt>
                <c:pt idx="4">
                  <c:v>リスク・有</c:v>
                </c:pt>
                <c:pt idx="5">
                  <c:v>1株式・投信等</c:v>
                </c:pt>
                <c:pt idx="6">
                  <c:v>2現金・米国債など</c:v>
                </c:pt>
              </c:strCache>
            </c:strRef>
          </c:cat>
          <c:val>
            <c:numRef>
              <c:f>【D】為替リスクの見える化!$M$84:$M$90</c:f>
              <c:numCache>
                <c:formatCode>#,##0_);[Red]\(#,##0\)</c:formatCode>
                <c:ptCount val="7"/>
                <c:pt idx="0">
                  <c:v>2992409</c:v>
                </c:pt>
                <c:pt idx="4">
                  <c:v>11530409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F91-454C-883C-97C3A50DB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16"/>
      </c:doughnutChart>
    </c:plotArea>
    <c:plotVisOnly val="1"/>
    <c:dispBlanksAs val="zero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moneyforward.com/accounts/show/aTl3rewj2uJV-_RaZJQlYA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chart" Target="../charts/chart3.xml"/><Relationship Id="rId7" Type="http://schemas.openxmlformats.org/officeDocument/2006/relationships/image" Target="../media/image4.png"/><Relationship Id="rId12" Type="http://schemas.openxmlformats.org/officeDocument/2006/relationships/image" Target="../media/image9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11" Type="http://schemas.openxmlformats.org/officeDocument/2006/relationships/image" Target="../media/image8.png"/><Relationship Id="rId5" Type="http://schemas.openxmlformats.org/officeDocument/2006/relationships/image" Target="../media/image3.png"/><Relationship Id="rId10" Type="http://schemas.openxmlformats.org/officeDocument/2006/relationships/image" Target="../media/image7.png"/><Relationship Id="rId4" Type="http://schemas.openxmlformats.org/officeDocument/2006/relationships/image" Target="../media/image2.png"/><Relationship Id="rId9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109</xdr:row>
      <xdr:rowOff>0</xdr:rowOff>
    </xdr:from>
    <xdr:to>
      <xdr:col>6</xdr:col>
      <xdr:colOff>104775</xdr:colOff>
      <xdr:row>109</xdr:row>
      <xdr:rowOff>66675</xdr:rowOff>
    </xdr:to>
    <xdr:pic>
      <xdr:nvPicPr>
        <xdr:cNvPr id="2" name="Picture 135" descr="https://moneyforward.com/assets/common/icon_arrowt-1a25886fef20bc11bd1f432b25c5ff6ef2d02529ecad570bfc046e37c1dce7d7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41E63C-55EC-422F-BC8B-EF3F74403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43400" y="5238750"/>
          <a:ext cx="104775" cy="666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109</xdr:row>
      <xdr:rowOff>0</xdr:rowOff>
    </xdr:from>
    <xdr:to>
      <xdr:col>7</xdr:col>
      <xdr:colOff>104775</xdr:colOff>
      <xdr:row>109</xdr:row>
      <xdr:rowOff>66675</xdr:rowOff>
    </xdr:to>
    <xdr:pic>
      <xdr:nvPicPr>
        <xdr:cNvPr id="3" name="Picture 136" descr="https://moneyforward.com/assets/common/icon_arrowt-1a25886fef20bc11bd1f432b25c5ff6ef2d02529ecad570bfc046e37c1dce7d7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E7D05A-2C04-4BED-8118-261B7981A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29200" y="5238750"/>
          <a:ext cx="104775" cy="66675"/>
        </a:xfrm>
        <a:prstGeom prst="rect">
          <a:avLst/>
        </a:prstGeom>
        <a:noFill/>
      </xdr:spPr>
    </xdr:pic>
    <xdr:clientData/>
  </xdr:twoCellAnchor>
  <xdr:oneCellAnchor>
    <xdr:from>
      <xdr:col>6</xdr:col>
      <xdr:colOff>0</xdr:colOff>
      <xdr:row>109</xdr:row>
      <xdr:rowOff>0</xdr:rowOff>
    </xdr:from>
    <xdr:ext cx="104775" cy="66675"/>
    <xdr:pic>
      <xdr:nvPicPr>
        <xdr:cNvPr id="4" name="Picture 135" descr="https://moneyforward.com/assets/common/icon_arrowt-1a25886fef20bc11bd1f432b25c5ff6ef2d02529ecad570bfc046e37c1dce7d7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56D507-80CE-4211-8E80-D866352A1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43400" y="5238750"/>
          <a:ext cx="104775" cy="66675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109</xdr:row>
      <xdr:rowOff>0</xdr:rowOff>
    </xdr:from>
    <xdr:ext cx="104775" cy="66675"/>
    <xdr:pic>
      <xdr:nvPicPr>
        <xdr:cNvPr id="5" name="Picture 136" descr="https://moneyforward.com/assets/common/icon_arrowt-1a25886fef20bc11bd1f432b25c5ff6ef2d02529ecad570bfc046e37c1dce7d7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26D5BA-244B-4FE2-A88C-11E506151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29200" y="5238750"/>
          <a:ext cx="104775" cy="6667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109</xdr:row>
      <xdr:rowOff>0</xdr:rowOff>
    </xdr:from>
    <xdr:ext cx="104775" cy="66675"/>
    <xdr:pic>
      <xdr:nvPicPr>
        <xdr:cNvPr id="6" name="Picture 135" descr="https://moneyforward.com/assets/common/icon_arrowt-1a25886fef20bc11bd1f432b25c5ff6ef2d02529ecad570bfc046e37c1dce7d7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F779E8-1FCE-456E-AF59-F9E207D8E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43400" y="5238750"/>
          <a:ext cx="104775" cy="66675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109</xdr:row>
      <xdr:rowOff>0</xdr:rowOff>
    </xdr:from>
    <xdr:ext cx="104775" cy="66675"/>
    <xdr:pic>
      <xdr:nvPicPr>
        <xdr:cNvPr id="7" name="Picture 136" descr="https://moneyforward.com/assets/common/icon_arrowt-1a25886fef20bc11bd1f432b25c5ff6ef2d02529ecad570bfc046e37c1dce7d7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074769-15CB-4164-A563-3A36F25F6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29200" y="5238750"/>
          <a:ext cx="104775" cy="6667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109</xdr:row>
      <xdr:rowOff>0</xdr:rowOff>
    </xdr:from>
    <xdr:ext cx="104775" cy="66675"/>
    <xdr:pic>
      <xdr:nvPicPr>
        <xdr:cNvPr id="8" name="Picture 135" descr="https://moneyforward.com/assets/common/icon_arrowt-1a25886fef20bc11bd1f432b25c5ff6ef2d02529ecad570bfc046e37c1dce7d7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128055-B717-4E8F-AFB2-7D0F3DBA0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43400" y="5238750"/>
          <a:ext cx="104775" cy="66675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109</xdr:row>
      <xdr:rowOff>0</xdr:rowOff>
    </xdr:from>
    <xdr:ext cx="104775" cy="66675"/>
    <xdr:pic>
      <xdr:nvPicPr>
        <xdr:cNvPr id="9" name="Picture 136" descr="https://moneyforward.com/assets/common/icon_arrowt-1a25886fef20bc11bd1f432b25c5ff6ef2d02529ecad570bfc046e37c1dce7d7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1CC024-681E-496B-A6CA-67BF857FB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29200" y="5238750"/>
          <a:ext cx="104775" cy="66675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1319893</xdr:colOff>
      <xdr:row>150</xdr:row>
      <xdr:rowOff>231322</xdr:rowOff>
    </xdr:from>
    <xdr:to>
      <xdr:col>12</xdr:col>
      <xdr:colOff>571500</xdr:colOff>
      <xdr:row>172</xdr:row>
      <xdr:rowOff>13607</xdr:rowOff>
    </xdr:to>
    <xdr:graphicFrame macro="">
      <xdr:nvGraphicFramePr>
        <xdr:cNvPr id="20" name="グラフ 19">
          <a:extLst>
            <a:ext uri="{FF2B5EF4-FFF2-40B4-BE49-F238E27FC236}">
              <a16:creationId xmlns:a16="http://schemas.microsoft.com/office/drawing/2014/main" id="{E258B202-0208-4E1C-9DF6-CD2348E036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26671</xdr:colOff>
      <xdr:row>36</xdr:row>
      <xdr:rowOff>87727</xdr:rowOff>
    </xdr:from>
    <xdr:to>
      <xdr:col>16</xdr:col>
      <xdr:colOff>1690855</xdr:colOff>
      <xdr:row>62</xdr:row>
      <xdr:rowOff>121920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7FDBE48F-378C-412A-A007-CF21C4A4E7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527011</xdr:colOff>
      <xdr:row>151</xdr:row>
      <xdr:rowOff>5714</xdr:rowOff>
    </xdr:from>
    <xdr:to>
      <xdr:col>7</xdr:col>
      <xdr:colOff>526869</xdr:colOff>
      <xdr:row>172</xdr:row>
      <xdr:rowOff>9525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27D80168-BD54-4D50-A18E-57C5555479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675410</xdr:colOff>
      <xdr:row>155</xdr:row>
      <xdr:rowOff>11354</xdr:rowOff>
    </xdr:from>
    <xdr:to>
      <xdr:col>8</xdr:col>
      <xdr:colOff>458713</xdr:colOff>
      <xdr:row>156</xdr:row>
      <xdr:rowOff>225138</xdr:rowOff>
    </xdr:to>
    <xdr:sp macro="" textlink="">
      <xdr:nvSpPr>
        <xdr:cNvPr id="10" name="矢印: 左右 9">
          <a:extLst>
            <a:ext uri="{FF2B5EF4-FFF2-40B4-BE49-F238E27FC236}">
              <a16:creationId xmlns:a16="http://schemas.microsoft.com/office/drawing/2014/main" id="{1DF4EA98-A0FB-4408-9D2C-3AC6F282E932}"/>
            </a:ext>
          </a:extLst>
        </xdr:cNvPr>
        <xdr:cNvSpPr/>
      </xdr:nvSpPr>
      <xdr:spPr>
        <a:xfrm>
          <a:off x="7031183" y="38007445"/>
          <a:ext cx="1774894" cy="456238"/>
        </a:xfrm>
        <a:prstGeom prst="left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1260740</xdr:colOff>
      <xdr:row>134</xdr:row>
      <xdr:rowOff>89665</xdr:rowOff>
    </xdr:from>
    <xdr:to>
      <xdr:col>4</xdr:col>
      <xdr:colOff>1257939</xdr:colOff>
      <xdr:row>139</xdr:row>
      <xdr:rowOff>149071</xdr:rowOff>
    </xdr:to>
    <xdr:sp macro="" textlink="">
      <xdr:nvSpPr>
        <xdr:cNvPr id="11" name="矢印: 下 10">
          <a:extLst>
            <a:ext uri="{FF2B5EF4-FFF2-40B4-BE49-F238E27FC236}">
              <a16:creationId xmlns:a16="http://schemas.microsoft.com/office/drawing/2014/main" id="{479C9BE2-57E3-4422-A840-559814E3C90A}"/>
            </a:ext>
          </a:extLst>
        </xdr:cNvPr>
        <xdr:cNvSpPr/>
      </xdr:nvSpPr>
      <xdr:spPr>
        <a:xfrm>
          <a:off x="3272420" y="32108905"/>
          <a:ext cx="1460239" cy="1202406"/>
        </a:xfrm>
        <a:prstGeom prst="downArrow">
          <a:avLst/>
        </a:prstGeom>
        <a:solidFill>
          <a:schemeClr val="tx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800" b="1"/>
            <a:t>円安</a:t>
          </a:r>
        </a:p>
      </xdr:txBody>
    </xdr:sp>
    <xdr:clientData/>
  </xdr:twoCellAnchor>
  <xdr:oneCellAnchor>
    <xdr:from>
      <xdr:col>6</xdr:col>
      <xdr:colOff>1196840</xdr:colOff>
      <xdr:row>154</xdr:row>
      <xdr:rowOff>240846</xdr:rowOff>
    </xdr:from>
    <xdr:ext cx="1047750" cy="447675"/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314ABFF7-9421-4E2C-9BC5-E814248982DF}"/>
            </a:ext>
          </a:extLst>
        </xdr:cNvPr>
        <xdr:cNvSpPr/>
      </xdr:nvSpPr>
      <xdr:spPr>
        <a:xfrm>
          <a:off x="6721340" y="16604796"/>
          <a:ext cx="1047750" cy="447675"/>
        </a:xfrm>
        <a:prstGeom prst="rect">
          <a:avLst/>
        </a:prstGeom>
        <a:solidFill>
          <a:schemeClr val="bg1"/>
        </a:solidFill>
        <a:ln w="5715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1">
          <a:noAutofit/>
        </a:bodyPr>
        <a:lstStyle/>
        <a:p>
          <a:pPr algn="l"/>
          <a:r>
            <a:rPr kumimoji="1" lang="ja-JP" altLang="en-US" sz="2000" b="1">
              <a:solidFill>
                <a:sysClr val="windowText" lastClr="000000"/>
              </a:solidFill>
            </a:rPr>
            <a:t>現在値</a:t>
          </a:r>
          <a:endParaRPr kumimoji="1" lang="en-US" altLang="ja-JP" sz="2000" b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3</xdr:col>
      <xdr:colOff>1260740</xdr:colOff>
      <xdr:row>127</xdr:row>
      <xdr:rowOff>170490</xdr:rowOff>
    </xdr:from>
    <xdr:to>
      <xdr:col>4</xdr:col>
      <xdr:colOff>1257939</xdr:colOff>
      <xdr:row>133</xdr:row>
      <xdr:rowOff>46746</xdr:rowOff>
    </xdr:to>
    <xdr:sp macro="" textlink="">
      <xdr:nvSpPr>
        <xdr:cNvPr id="13" name="矢印: 下 12">
          <a:extLst>
            <a:ext uri="{FF2B5EF4-FFF2-40B4-BE49-F238E27FC236}">
              <a16:creationId xmlns:a16="http://schemas.microsoft.com/office/drawing/2014/main" id="{CBF0B5B7-C305-4550-BB7B-A80CEB8EF705}"/>
            </a:ext>
          </a:extLst>
        </xdr:cNvPr>
        <xdr:cNvSpPr/>
      </xdr:nvSpPr>
      <xdr:spPr>
        <a:xfrm flipV="1">
          <a:off x="1260740" y="14334725"/>
          <a:ext cx="1465170" cy="1288197"/>
        </a:xfrm>
        <a:prstGeom prst="downArrow">
          <a:avLst/>
        </a:prstGeom>
        <a:solidFill>
          <a:schemeClr val="tx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 anchorCtr="1"/>
        <a:lstStyle/>
        <a:p>
          <a:pPr algn="l"/>
          <a:r>
            <a:rPr kumimoji="1" lang="ja-JP" altLang="en-US" sz="1800" b="1"/>
            <a:t>円高</a:t>
          </a:r>
        </a:p>
      </xdr:txBody>
    </xdr:sp>
    <xdr:clientData/>
  </xdr:twoCellAnchor>
  <xdr:twoCellAnchor>
    <xdr:from>
      <xdr:col>11</xdr:col>
      <xdr:colOff>779319</xdr:colOff>
      <xdr:row>163</xdr:row>
      <xdr:rowOff>186346</xdr:rowOff>
    </xdr:from>
    <xdr:to>
      <xdr:col>12</xdr:col>
      <xdr:colOff>543611</xdr:colOff>
      <xdr:row>169</xdr:row>
      <xdr:rowOff>81570</xdr:rowOff>
    </xdr:to>
    <xdr:sp macro="" textlink="">
      <xdr:nvSpPr>
        <xdr:cNvPr id="14" name="矢印: 下 13">
          <a:extLst>
            <a:ext uri="{FF2B5EF4-FFF2-40B4-BE49-F238E27FC236}">
              <a16:creationId xmlns:a16="http://schemas.microsoft.com/office/drawing/2014/main" id="{13297250-3E50-4BB5-83E5-639B13959932}"/>
            </a:ext>
          </a:extLst>
        </xdr:cNvPr>
        <xdr:cNvSpPr/>
      </xdr:nvSpPr>
      <xdr:spPr>
        <a:xfrm>
          <a:off x="11914910" y="40122073"/>
          <a:ext cx="820701" cy="1349952"/>
        </a:xfrm>
        <a:prstGeom prst="downArrow">
          <a:avLst/>
        </a:prstGeom>
        <a:solidFill>
          <a:schemeClr val="tx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800" b="1"/>
            <a:t>円安</a:t>
          </a:r>
        </a:p>
      </xdr:txBody>
    </xdr:sp>
    <xdr:clientData/>
  </xdr:twoCellAnchor>
  <xdr:twoCellAnchor>
    <xdr:from>
      <xdr:col>11</xdr:col>
      <xdr:colOff>762000</xdr:colOff>
      <xdr:row>156</xdr:row>
      <xdr:rowOff>216652</xdr:rowOff>
    </xdr:from>
    <xdr:to>
      <xdr:col>12</xdr:col>
      <xdr:colOff>526292</xdr:colOff>
      <xdr:row>162</xdr:row>
      <xdr:rowOff>216652</xdr:rowOff>
    </xdr:to>
    <xdr:sp macro="" textlink="">
      <xdr:nvSpPr>
        <xdr:cNvPr id="15" name="矢印: 下 14">
          <a:extLst>
            <a:ext uri="{FF2B5EF4-FFF2-40B4-BE49-F238E27FC236}">
              <a16:creationId xmlns:a16="http://schemas.microsoft.com/office/drawing/2014/main" id="{BEB6AB9F-8406-40AF-915C-3BEB67F23A8B}"/>
            </a:ext>
          </a:extLst>
        </xdr:cNvPr>
        <xdr:cNvSpPr/>
      </xdr:nvSpPr>
      <xdr:spPr>
        <a:xfrm flipV="1">
          <a:off x="11897591" y="38455197"/>
          <a:ext cx="820701" cy="1454728"/>
        </a:xfrm>
        <a:prstGeom prst="downArrow">
          <a:avLst/>
        </a:prstGeom>
        <a:solidFill>
          <a:schemeClr val="tx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 anchorCtr="1"/>
        <a:lstStyle/>
        <a:p>
          <a:pPr algn="l"/>
          <a:r>
            <a:rPr kumimoji="1" lang="ja-JP" altLang="en-US" sz="1800" b="1"/>
            <a:t>円高</a:t>
          </a:r>
        </a:p>
      </xdr:txBody>
    </xdr:sp>
    <xdr:clientData/>
  </xdr:twoCellAnchor>
  <xdr:twoCellAnchor>
    <xdr:from>
      <xdr:col>10</xdr:col>
      <xdr:colOff>60960</xdr:colOff>
      <xdr:row>134</xdr:row>
      <xdr:rowOff>28705</xdr:rowOff>
    </xdr:from>
    <xdr:to>
      <xdr:col>10</xdr:col>
      <xdr:colOff>1508054</xdr:colOff>
      <xdr:row>139</xdr:row>
      <xdr:rowOff>88111</xdr:rowOff>
    </xdr:to>
    <xdr:sp macro="" textlink="">
      <xdr:nvSpPr>
        <xdr:cNvPr id="23" name="矢印: 下 22">
          <a:extLst>
            <a:ext uri="{FF2B5EF4-FFF2-40B4-BE49-F238E27FC236}">
              <a16:creationId xmlns:a16="http://schemas.microsoft.com/office/drawing/2014/main" id="{EE6C5FFA-4A59-DCBF-3E66-C28F92A416C6}"/>
            </a:ext>
          </a:extLst>
        </xdr:cNvPr>
        <xdr:cNvSpPr/>
      </xdr:nvSpPr>
      <xdr:spPr>
        <a:xfrm>
          <a:off x="10728960" y="12007345"/>
          <a:ext cx="1447094" cy="1202406"/>
        </a:xfrm>
        <a:prstGeom prst="downArrow">
          <a:avLst/>
        </a:prstGeom>
        <a:solidFill>
          <a:schemeClr val="tx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800" b="1"/>
            <a:t>円安</a:t>
          </a:r>
        </a:p>
      </xdr:txBody>
    </xdr:sp>
    <xdr:clientData/>
  </xdr:twoCellAnchor>
  <xdr:twoCellAnchor>
    <xdr:from>
      <xdr:col>10</xdr:col>
      <xdr:colOff>60960</xdr:colOff>
      <xdr:row>128</xdr:row>
      <xdr:rowOff>18090</xdr:rowOff>
    </xdr:from>
    <xdr:to>
      <xdr:col>10</xdr:col>
      <xdr:colOff>1508054</xdr:colOff>
      <xdr:row>133</xdr:row>
      <xdr:rowOff>122946</xdr:rowOff>
    </xdr:to>
    <xdr:sp macro="" textlink="">
      <xdr:nvSpPr>
        <xdr:cNvPr id="24" name="矢印: 下 23">
          <a:extLst>
            <a:ext uri="{FF2B5EF4-FFF2-40B4-BE49-F238E27FC236}">
              <a16:creationId xmlns:a16="http://schemas.microsoft.com/office/drawing/2014/main" id="{D6889328-546B-00C1-5EDA-FE91EEF7F9B4}"/>
            </a:ext>
          </a:extLst>
        </xdr:cNvPr>
        <xdr:cNvSpPr/>
      </xdr:nvSpPr>
      <xdr:spPr>
        <a:xfrm flipV="1">
          <a:off x="10728960" y="10625130"/>
          <a:ext cx="1447094" cy="1247856"/>
        </a:xfrm>
        <a:prstGeom prst="downArrow">
          <a:avLst/>
        </a:prstGeom>
        <a:solidFill>
          <a:schemeClr val="tx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 anchorCtr="1"/>
        <a:lstStyle/>
        <a:p>
          <a:pPr algn="l"/>
          <a:r>
            <a:rPr kumimoji="1" lang="ja-JP" altLang="en-US" sz="1800" b="1"/>
            <a:t>円高</a:t>
          </a:r>
        </a:p>
      </xdr:txBody>
    </xdr:sp>
    <xdr:clientData/>
  </xdr:twoCellAnchor>
  <xdr:twoCellAnchor>
    <xdr:from>
      <xdr:col>4</xdr:col>
      <xdr:colOff>1311010</xdr:colOff>
      <xdr:row>163</xdr:row>
      <xdr:rowOff>226905</xdr:rowOff>
    </xdr:from>
    <xdr:to>
      <xdr:col>5</xdr:col>
      <xdr:colOff>615203</xdr:colOff>
      <xdr:row>168</xdr:row>
      <xdr:rowOff>179295</xdr:rowOff>
    </xdr:to>
    <xdr:sp macro="" textlink="">
      <xdr:nvSpPr>
        <xdr:cNvPr id="25" name="矢印: 下 24">
          <a:extLst>
            <a:ext uri="{FF2B5EF4-FFF2-40B4-BE49-F238E27FC236}">
              <a16:creationId xmlns:a16="http://schemas.microsoft.com/office/drawing/2014/main" id="{273412E4-A539-391A-D115-3DCE831AE98A}"/>
            </a:ext>
          </a:extLst>
        </xdr:cNvPr>
        <xdr:cNvSpPr/>
      </xdr:nvSpPr>
      <xdr:spPr>
        <a:xfrm flipH="1">
          <a:off x="2777860" y="16457505"/>
          <a:ext cx="1037743" cy="1143015"/>
        </a:xfrm>
        <a:prstGeom prst="downArrow">
          <a:avLst/>
        </a:prstGeom>
        <a:solidFill>
          <a:schemeClr val="tx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800" b="1"/>
            <a:t>円安</a:t>
          </a:r>
        </a:p>
      </xdr:txBody>
    </xdr:sp>
    <xdr:clientData/>
  </xdr:twoCellAnchor>
  <xdr:twoCellAnchor>
    <xdr:from>
      <xdr:col>4</xdr:col>
      <xdr:colOff>1311009</xdr:colOff>
      <xdr:row>156</xdr:row>
      <xdr:rowOff>201704</xdr:rowOff>
    </xdr:from>
    <xdr:to>
      <xdr:col>5</xdr:col>
      <xdr:colOff>615202</xdr:colOff>
      <xdr:row>162</xdr:row>
      <xdr:rowOff>85724</xdr:rowOff>
    </xdr:to>
    <xdr:sp macro="" textlink="">
      <xdr:nvSpPr>
        <xdr:cNvPr id="26" name="矢印: 下 25">
          <a:extLst>
            <a:ext uri="{FF2B5EF4-FFF2-40B4-BE49-F238E27FC236}">
              <a16:creationId xmlns:a16="http://schemas.microsoft.com/office/drawing/2014/main" id="{793887DA-E22C-AC71-A531-28D2FCB9C291}"/>
            </a:ext>
          </a:extLst>
        </xdr:cNvPr>
        <xdr:cNvSpPr/>
      </xdr:nvSpPr>
      <xdr:spPr>
        <a:xfrm flipH="1" flipV="1">
          <a:off x="2777859" y="14765429"/>
          <a:ext cx="1037743" cy="1312770"/>
        </a:xfrm>
        <a:prstGeom prst="downArrow">
          <a:avLst/>
        </a:prstGeom>
        <a:solidFill>
          <a:schemeClr val="tx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 anchorCtr="1"/>
        <a:lstStyle/>
        <a:p>
          <a:pPr algn="l"/>
          <a:r>
            <a:rPr kumimoji="1" lang="ja-JP" altLang="en-US" sz="1800" b="1"/>
            <a:t>円高</a:t>
          </a:r>
        </a:p>
      </xdr:txBody>
    </xdr:sp>
    <xdr:clientData/>
  </xdr:twoCellAnchor>
  <xdr:twoCellAnchor>
    <xdr:from>
      <xdr:col>3</xdr:col>
      <xdr:colOff>956310</xdr:colOff>
      <xdr:row>110</xdr:row>
      <xdr:rowOff>22860</xdr:rowOff>
    </xdr:from>
    <xdr:to>
      <xdr:col>10</xdr:col>
      <xdr:colOff>472440</xdr:colOff>
      <xdr:row>113</xdr:row>
      <xdr:rowOff>198619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5A77600E-7C90-4D83-B051-DC6DB8BDA24E}"/>
            </a:ext>
          </a:extLst>
        </xdr:cNvPr>
        <xdr:cNvSpPr/>
      </xdr:nvSpPr>
      <xdr:spPr>
        <a:xfrm>
          <a:off x="2967990" y="26372820"/>
          <a:ext cx="7364730" cy="86155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762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3600" b="1">
              <a:solidFill>
                <a:sysClr val="windowText" lastClr="000000"/>
              </a:solidFill>
            </a:rPr>
            <a:t>為替リスク・シミュレーション</a:t>
          </a:r>
        </a:p>
      </xdr:txBody>
    </xdr:sp>
    <xdr:clientData/>
  </xdr:twoCellAnchor>
  <xdr:twoCellAnchor>
    <xdr:from>
      <xdr:col>4</xdr:col>
      <xdr:colOff>285750</xdr:colOff>
      <xdr:row>32</xdr:row>
      <xdr:rowOff>38100</xdr:rowOff>
    </xdr:from>
    <xdr:to>
      <xdr:col>14</xdr:col>
      <xdr:colOff>666750</xdr:colOff>
      <xdr:row>35</xdr:row>
      <xdr:rowOff>213859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36C8127B-5978-6849-AF09-CA4240525735}"/>
            </a:ext>
          </a:extLst>
        </xdr:cNvPr>
        <xdr:cNvSpPr/>
      </xdr:nvSpPr>
      <xdr:spPr>
        <a:xfrm>
          <a:off x="3833813" y="7658100"/>
          <a:ext cx="10215562" cy="890134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762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3600" b="1">
              <a:solidFill>
                <a:sysClr val="windowText" lastClr="000000"/>
              </a:solidFill>
            </a:rPr>
            <a:t>【D-1】</a:t>
          </a:r>
          <a:r>
            <a:rPr kumimoji="1" lang="ja-JP" altLang="en-US" sz="3600" b="1">
              <a:solidFill>
                <a:sysClr val="windowText" lastClr="000000"/>
              </a:solidFill>
            </a:rPr>
            <a:t>通貨別・ポートフォリオ（現在値）</a:t>
          </a:r>
        </a:p>
      </xdr:txBody>
    </xdr:sp>
    <xdr:clientData/>
  </xdr:twoCellAnchor>
  <xdr:twoCellAnchor>
    <xdr:from>
      <xdr:col>3</xdr:col>
      <xdr:colOff>919843</xdr:colOff>
      <xdr:row>146</xdr:row>
      <xdr:rowOff>57150</xdr:rowOff>
    </xdr:from>
    <xdr:to>
      <xdr:col>11</xdr:col>
      <xdr:colOff>1057275</xdr:colOff>
      <xdr:row>149</xdr:row>
      <xdr:rowOff>232909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3A11D116-26C8-49F1-CAE5-983446AAF2FF}"/>
            </a:ext>
          </a:extLst>
        </xdr:cNvPr>
        <xdr:cNvSpPr/>
      </xdr:nvSpPr>
      <xdr:spPr>
        <a:xfrm>
          <a:off x="2960914" y="36143293"/>
          <a:ext cx="9213397" cy="91054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762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3600" b="1">
              <a:solidFill>
                <a:sysClr val="windowText" lastClr="000000"/>
              </a:solidFill>
            </a:rPr>
            <a:t>為替リスク・シミュレーション</a:t>
          </a:r>
          <a:r>
            <a:rPr kumimoji="1" lang="en-US" altLang="ja-JP" sz="3600" b="1">
              <a:solidFill>
                <a:sysClr val="windowText" lastClr="000000"/>
              </a:solidFill>
            </a:rPr>
            <a:t>(</a:t>
          </a:r>
          <a:r>
            <a:rPr kumimoji="1" lang="ja-JP" altLang="en-US" sz="3600" b="1">
              <a:solidFill>
                <a:sysClr val="windowText" lastClr="000000"/>
              </a:solidFill>
            </a:rPr>
            <a:t>グラフ</a:t>
          </a:r>
          <a:r>
            <a:rPr kumimoji="1" lang="en-US" altLang="ja-JP" sz="3600" b="1">
              <a:solidFill>
                <a:sysClr val="windowText" lastClr="000000"/>
              </a:solidFill>
            </a:rPr>
            <a:t>)</a:t>
          </a:r>
          <a:endParaRPr kumimoji="1" lang="ja-JP" altLang="en-US" sz="3600" b="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17</xdr:col>
      <xdr:colOff>491404</xdr:colOff>
      <xdr:row>36</xdr:row>
      <xdr:rowOff>88755</xdr:rowOff>
    </xdr:from>
    <xdr:to>
      <xdr:col>19</xdr:col>
      <xdr:colOff>418292</xdr:colOff>
      <xdr:row>62</xdr:row>
      <xdr:rowOff>153872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62B261D-5C5F-ACCA-BE7A-8759D2E8A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874779" y="8661255"/>
          <a:ext cx="4070263" cy="6464185"/>
        </a:xfrm>
        <a:prstGeom prst="rect">
          <a:avLst/>
        </a:prstGeom>
      </xdr:spPr>
    </xdr:pic>
    <xdr:clientData/>
  </xdr:twoCellAnchor>
  <xdr:twoCellAnchor editAs="oneCell">
    <xdr:from>
      <xdr:col>19</xdr:col>
      <xdr:colOff>1236518</xdr:colOff>
      <xdr:row>33</xdr:row>
      <xdr:rowOff>166254</xdr:rowOff>
    </xdr:from>
    <xdr:to>
      <xdr:col>21</xdr:col>
      <xdr:colOff>549447</xdr:colOff>
      <xdr:row>63</xdr:row>
      <xdr:rowOff>79141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DF48925-FB21-020C-D54D-E3633E1F04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8325618" y="661554"/>
          <a:ext cx="3294379" cy="7576875"/>
        </a:xfrm>
        <a:prstGeom prst="rect">
          <a:avLst/>
        </a:prstGeom>
      </xdr:spPr>
    </xdr:pic>
    <xdr:clientData/>
  </xdr:twoCellAnchor>
  <xdr:twoCellAnchor>
    <xdr:from>
      <xdr:col>6</xdr:col>
      <xdr:colOff>487680</xdr:colOff>
      <xdr:row>37</xdr:row>
      <xdr:rowOff>182880</xdr:rowOff>
    </xdr:from>
    <xdr:to>
      <xdr:col>7</xdr:col>
      <xdr:colOff>258742</xdr:colOff>
      <xdr:row>41</xdr:row>
      <xdr:rowOff>183832</xdr:rowOff>
    </xdr:to>
    <xdr:sp macro="" textlink="">
      <xdr:nvSpPr>
        <xdr:cNvPr id="30" name="楕円 29">
          <a:extLst>
            <a:ext uri="{FF2B5EF4-FFF2-40B4-BE49-F238E27FC236}">
              <a16:creationId xmlns:a16="http://schemas.microsoft.com/office/drawing/2014/main" id="{D7F530C7-1926-4A24-9904-A158781C07F6}"/>
            </a:ext>
          </a:extLst>
        </xdr:cNvPr>
        <xdr:cNvSpPr/>
      </xdr:nvSpPr>
      <xdr:spPr>
        <a:xfrm>
          <a:off x="7345680" y="1645920"/>
          <a:ext cx="1112182" cy="976312"/>
        </a:xfrm>
        <a:prstGeom prst="ellipse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4800" b="1">
              <a:solidFill>
                <a:srgbClr val="FF0000"/>
              </a:solidFill>
            </a:rPr>
            <a:t>1</a:t>
          </a:r>
          <a:endParaRPr kumimoji="1" lang="ja-JP" altLang="en-US" sz="4800" b="1"/>
        </a:p>
      </xdr:txBody>
    </xdr:sp>
    <xdr:clientData/>
  </xdr:twoCellAnchor>
  <xdr:twoCellAnchor>
    <xdr:from>
      <xdr:col>10</xdr:col>
      <xdr:colOff>0</xdr:colOff>
      <xdr:row>40</xdr:row>
      <xdr:rowOff>213360</xdr:rowOff>
    </xdr:from>
    <xdr:to>
      <xdr:col>10</xdr:col>
      <xdr:colOff>1125988</xdr:colOff>
      <xdr:row>44</xdr:row>
      <xdr:rowOff>197168</xdr:rowOff>
    </xdr:to>
    <xdr:sp macro="" textlink="">
      <xdr:nvSpPr>
        <xdr:cNvPr id="32" name="楕円 31">
          <a:extLst>
            <a:ext uri="{FF2B5EF4-FFF2-40B4-BE49-F238E27FC236}">
              <a16:creationId xmlns:a16="http://schemas.microsoft.com/office/drawing/2014/main" id="{DDB6A45B-CA3F-42E8-B435-79BC0BA1AFEB}"/>
            </a:ext>
          </a:extLst>
        </xdr:cNvPr>
        <xdr:cNvSpPr/>
      </xdr:nvSpPr>
      <xdr:spPr>
        <a:xfrm>
          <a:off x="12009120" y="2407920"/>
          <a:ext cx="1125988" cy="959168"/>
        </a:xfrm>
        <a:prstGeom prst="ellipse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4800" b="1">
              <a:solidFill>
                <a:srgbClr val="FF0000"/>
              </a:solidFill>
            </a:rPr>
            <a:t>2</a:t>
          </a:r>
          <a:endParaRPr kumimoji="1" lang="ja-JP" altLang="en-US" sz="4800" b="1"/>
        </a:p>
      </xdr:txBody>
    </xdr:sp>
    <xdr:clientData/>
  </xdr:twoCellAnchor>
  <xdr:twoCellAnchor>
    <xdr:from>
      <xdr:col>13</xdr:col>
      <xdr:colOff>0</xdr:colOff>
      <xdr:row>37</xdr:row>
      <xdr:rowOff>0</xdr:rowOff>
    </xdr:from>
    <xdr:to>
      <xdr:col>14</xdr:col>
      <xdr:colOff>594086</xdr:colOff>
      <xdr:row>41</xdr:row>
      <xdr:rowOff>13879</xdr:rowOff>
    </xdr:to>
    <xdr:sp macro="" textlink="">
      <xdr:nvSpPr>
        <xdr:cNvPr id="34" name="楕円 33">
          <a:extLst>
            <a:ext uri="{FF2B5EF4-FFF2-40B4-BE49-F238E27FC236}">
              <a16:creationId xmlns:a16="http://schemas.microsoft.com/office/drawing/2014/main" id="{23E77356-1E88-4F3E-9182-8A4002913956}"/>
            </a:ext>
          </a:extLst>
        </xdr:cNvPr>
        <xdr:cNvSpPr/>
      </xdr:nvSpPr>
      <xdr:spPr>
        <a:xfrm>
          <a:off x="16398240" y="1463040"/>
          <a:ext cx="1112246" cy="989239"/>
        </a:xfrm>
        <a:prstGeom prst="ellipse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4800" b="1">
              <a:solidFill>
                <a:srgbClr val="FF0000"/>
              </a:solidFill>
            </a:rPr>
            <a:t>3</a:t>
          </a:r>
        </a:p>
      </xdr:txBody>
    </xdr:sp>
    <xdr:clientData/>
  </xdr:twoCellAnchor>
  <xdr:twoCellAnchor>
    <xdr:from>
      <xdr:col>2</xdr:col>
      <xdr:colOff>518160</xdr:colOff>
      <xdr:row>119</xdr:row>
      <xdr:rowOff>182880</xdr:rowOff>
    </xdr:from>
    <xdr:to>
      <xdr:col>3</xdr:col>
      <xdr:colOff>959846</xdr:colOff>
      <xdr:row>124</xdr:row>
      <xdr:rowOff>105319</xdr:rowOff>
    </xdr:to>
    <xdr:sp macro="" textlink="">
      <xdr:nvSpPr>
        <xdr:cNvPr id="39" name="楕円 38">
          <a:extLst>
            <a:ext uri="{FF2B5EF4-FFF2-40B4-BE49-F238E27FC236}">
              <a16:creationId xmlns:a16="http://schemas.microsoft.com/office/drawing/2014/main" id="{7ED0E360-7C49-47B0-B763-E284CB5E565D}"/>
            </a:ext>
          </a:extLst>
        </xdr:cNvPr>
        <xdr:cNvSpPr/>
      </xdr:nvSpPr>
      <xdr:spPr>
        <a:xfrm>
          <a:off x="1859280" y="10911840"/>
          <a:ext cx="1112246" cy="1141639"/>
        </a:xfrm>
        <a:prstGeom prst="ellipse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4800" b="1">
              <a:solidFill>
                <a:srgbClr val="FF0000"/>
              </a:solidFill>
            </a:rPr>
            <a:t>8</a:t>
          </a:r>
        </a:p>
      </xdr:txBody>
    </xdr:sp>
    <xdr:clientData/>
  </xdr:twoCellAnchor>
  <xdr:twoCellAnchor>
    <xdr:from>
      <xdr:col>1</xdr:col>
      <xdr:colOff>60960</xdr:colOff>
      <xdr:row>130</xdr:row>
      <xdr:rowOff>60960</xdr:rowOff>
    </xdr:from>
    <xdr:to>
      <xdr:col>2</xdr:col>
      <xdr:colOff>502646</xdr:colOff>
      <xdr:row>134</xdr:row>
      <xdr:rowOff>227239</xdr:rowOff>
    </xdr:to>
    <xdr:sp macro="" textlink="">
      <xdr:nvSpPr>
        <xdr:cNvPr id="40" name="楕円 39">
          <a:extLst>
            <a:ext uri="{FF2B5EF4-FFF2-40B4-BE49-F238E27FC236}">
              <a16:creationId xmlns:a16="http://schemas.microsoft.com/office/drawing/2014/main" id="{1342D2BD-8527-83A8-C147-400EB0A1A4EB}"/>
            </a:ext>
          </a:extLst>
        </xdr:cNvPr>
        <xdr:cNvSpPr/>
      </xdr:nvSpPr>
      <xdr:spPr>
        <a:xfrm>
          <a:off x="731520" y="13472160"/>
          <a:ext cx="1112246" cy="1141639"/>
        </a:xfrm>
        <a:prstGeom prst="ellipse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4800" b="1">
              <a:solidFill>
                <a:srgbClr val="FF0000"/>
              </a:solidFill>
            </a:rPr>
            <a:t>9</a:t>
          </a:r>
        </a:p>
      </xdr:txBody>
    </xdr:sp>
    <xdr:clientData/>
  </xdr:twoCellAnchor>
  <xdr:twoCellAnchor>
    <xdr:from>
      <xdr:col>4</xdr:col>
      <xdr:colOff>883920</xdr:colOff>
      <xdr:row>172</xdr:row>
      <xdr:rowOff>213360</xdr:rowOff>
    </xdr:from>
    <xdr:to>
      <xdr:col>5</xdr:col>
      <xdr:colOff>518160</xdr:colOff>
      <xdr:row>177</xdr:row>
      <xdr:rowOff>135799</xdr:rowOff>
    </xdr:to>
    <xdr:sp macro="" textlink="">
      <xdr:nvSpPr>
        <xdr:cNvPr id="41" name="楕円 40">
          <a:extLst>
            <a:ext uri="{FF2B5EF4-FFF2-40B4-BE49-F238E27FC236}">
              <a16:creationId xmlns:a16="http://schemas.microsoft.com/office/drawing/2014/main" id="{F6C35584-74D1-30CE-B1BE-38C9D1D73AFC}"/>
            </a:ext>
          </a:extLst>
        </xdr:cNvPr>
        <xdr:cNvSpPr/>
      </xdr:nvSpPr>
      <xdr:spPr>
        <a:xfrm>
          <a:off x="4358640" y="23865840"/>
          <a:ext cx="1371600" cy="1141639"/>
        </a:xfrm>
        <a:prstGeom prst="ellipse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4800" b="1">
              <a:solidFill>
                <a:srgbClr val="FF0000"/>
              </a:solidFill>
            </a:rPr>
            <a:t>10</a:t>
          </a:r>
        </a:p>
      </xdr:txBody>
    </xdr:sp>
    <xdr:clientData/>
  </xdr:twoCellAnchor>
  <xdr:twoCellAnchor>
    <xdr:from>
      <xdr:col>9</xdr:col>
      <xdr:colOff>670560</xdr:colOff>
      <xdr:row>172</xdr:row>
      <xdr:rowOff>152400</xdr:rowOff>
    </xdr:from>
    <xdr:to>
      <xdr:col>11</xdr:col>
      <xdr:colOff>190500</xdr:colOff>
      <xdr:row>177</xdr:row>
      <xdr:rowOff>74839</xdr:rowOff>
    </xdr:to>
    <xdr:sp macro="" textlink="">
      <xdr:nvSpPr>
        <xdr:cNvPr id="43" name="楕円 42">
          <a:extLst>
            <a:ext uri="{FF2B5EF4-FFF2-40B4-BE49-F238E27FC236}">
              <a16:creationId xmlns:a16="http://schemas.microsoft.com/office/drawing/2014/main" id="{BAC6BDF3-10BD-47AF-8DB9-781D758B1DD9}"/>
            </a:ext>
          </a:extLst>
        </xdr:cNvPr>
        <xdr:cNvSpPr/>
      </xdr:nvSpPr>
      <xdr:spPr>
        <a:xfrm>
          <a:off x="10108969" y="42270218"/>
          <a:ext cx="1217122" cy="1134712"/>
        </a:xfrm>
        <a:prstGeom prst="ellipse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4800" b="1">
              <a:solidFill>
                <a:srgbClr val="FF0000"/>
              </a:solidFill>
            </a:rPr>
            <a:t>11</a:t>
          </a:r>
        </a:p>
      </xdr:txBody>
    </xdr:sp>
    <xdr:clientData/>
  </xdr:twoCellAnchor>
  <xdr:twoCellAnchor>
    <xdr:from>
      <xdr:col>17</xdr:col>
      <xdr:colOff>500149</xdr:colOff>
      <xdr:row>32</xdr:row>
      <xdr:rowOff>101830</xdr:rowOff>
    </xdr:from>
    <xdr:to>
      <xdr:col>17</xdr:col>
      <xdr:colOff>1612395</xdr:colOff>
      <xdr:row>36</xdr:row>
      <xdr:rowOff>115709</xdr:rowOff>
    </xdr:to>
    <xdr:sp macro="" textlink="">
      <xdr:nvSpPr>
        <xdr:cNvPr id="45" name="楕円 44">
          <a:extLst>
            <a:ext uri="{FF2B5EF4-FFF2-40B4-BE49-F238E27FC236}">
              <a16:creationId xmlns:a16="http://schemas.microsoft.com/office/drawing/2014/main" id="{EC226168-1AA3-4D83-AD09-3A0B1277A11F}"/>
            </a:ext>
          </a:extLst>
        </xdr:cNvPr>
        <xdr:cNvSpPr/>
      </xdr:nvSpPr>
      <xdr:spPr>
        <a:xfrm>
          <a:off x="23421109" y="345670"/>
          <a:ext cx="1112246" cy="989239"/>
        </a:xfrm>
        <a:prstGeom prst="ellipse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4800" b="1">
              <a:solidFill>
                <a:srgbClr val="FF0000"/>
              </a:solidFill>
            </a:rPr>
            <a:t>4</a:t>
          </a:r>
        </a:p>
      </xdr:txBody>
    </xdr:sp>
    <xdr:clientData/>
  </xdr:twoCellAnchor>
  <xdr:twoCellAnchor>
    <xdr:from>
      <xdr:col>3</xdr:col>
      <xdr:colOff>274320</xdr:colOff>
      <xdr:row>113</xdr:row>
      <xdr:rowOff>121920</xdr:rowOff>
    </xdr:from>
    <xdr:to>
      <xdr:col>3</xdr:col>
      <xdr:colOff>1386566</xdr:colOff>
      <xdr:row>118</xdr:row>
      <xdr:rowOff>44359</xdr:rowOff>
    </xdr:to>
    <xdr:sp macro="" textlink="">
      <xdr:nvSpPr>
        <xdr:cNvPr id="48" name="楕円 47">
          <a:extLst>
            <a:ext uri="{FF2B5EF4-FFF2-40B4-BE49-F238E27FC236}">
              <a16:creationId xmlns:a16="http://schemas.microsoft.com/office/drawing/2014/main" id="{EE844003-FAB7-E746-78ED-A13B1D37F53F}"/>
            </a:ext>
          </a:extLst>
        </xdr:cNvPr>
        <xdr:cNvSpPr/>
      </xdr:nvSpPr>
      <xdr:spPr>
        <a:xfrm>
          <a:off x="2286000" y="9387840"/>
          <a:ext cx="1112246" cy="1141639"/>
        </a:xfrm>
        <a:prstGeom prst="ellipse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4800" b="1">
              <a:solidFill>
                <a:srgbClr val="FF0000"/>
              </a:solidFill>
            </a:rPr>
            <a:t>6</a:t>
          </a:r>
        </a:p>
      </xdr:txBody>
    </xdr:sp>
    <xdr:clientData/>
  </xdr:twoCellAnchor>
  <xdr:twoCellAnchor>
    <xdr:from>
      <xdr:col>3</xdr:col>
      <xdr:colOff>944880</xdr:colOff>
      <xdr:row>123</xdr:row>
      <xdr:rowOff>0</xdr:rowOff>
    </xdr:from>
    <xdr:to>
      <xdr:col>4</xdr:col>
      <xdr:colOff>1706880</xdr:colOff>
      <xdr:row>123</xdr:row>
      <xdr:rowOff>121920</xdr:rowOff>
    </xdr:to>
    <xdr:cxnSp macro="">
      <xdr:nvCxnSpPr>
        <xdr:cNvPr id="50" name="直線矢印コネクタ 49">
          <a:extLst>
            <a:ext uri="{FF2B5EF4-FFF2-40B4-BE49-F238E27FC236}">
              <a16:creationId xmlns:a16="http://schemas.microsoft.com/office/drawing/2014/main" id="{D3BECA8B-AFAE-4905-956C-55849144C43B}"/>
            </a:ext>
          </a:extLst>
        </xdr:cNvPr>
        <xdr:cNvCxnSpPr/>
      </xdr:nvCxnSpPr>
      <xdr:spPr>
        <a:xfrm>
          <a:off x="2956560" y="11704320"/>
          <a:ext cx="2225040" cy="121920"/>
        </a:xfrm>
        <a:prstGeom prst="straightConnector1">
          <a:avLst/>
        </a:prstGeom>
        <a:ln w="1016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883920</xdr:colOff>
      <xdr:row>113</xdr:row>
      <xdr:rowOff>121920</xdr:rowOff>
    </xdr:from>
    <xdr:to>
      <xdr:col>25</xdr:col>
      <xdr:colOff>137160</xdr:colOff>
      <xdr:row>166</xdr:row>
      <xdr:rowOff>76200</xdr:rowOff>
    </xdr:to>
    <xdr:sp macro="" textlink="">
      <xdr:nvSpPr>
        <xdr:cNvPr id="51" name="正方形/長方形 50">
          <a:extLst>
            <a:ext uri="{FF2B5EF4-FFF2-40B4-BE49-F238E27FC236}">
              <a16:creationId xmlns:a16="http://schemas.microsoft.com/office/drawing/2014/main" id="{F294F486-22C5-49CD-B60F-B8E20A5D465A}"/>
            </a:ext>
          </a:extLst>
        </xdr:cNvPr>
        <xdr:cNvSpPr/>
      </xdr:nvSpPr>
      <xdr:spPr>
        <a:xfrm>
          <a:off x="18470880" y="27157680"/>
          <a:ext cx="17114520" cy="1231392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762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0"/>
        <a:lstStyle/>
        <a:p>
          <a:pPr algn="l"/>
          <a:endParaRPr kumimoji="1" lang="en-US" altLang="ja-JP" sz="36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3600" b="1">
              <a:solidFill>
                <a:sysClr val="windowText" lastClr="000000"/>
              </a:solidFill>
            </a:rPr>
            <a:t>■</a:t>
          </a:r>
          <a:r>
            <a:rPr kumimoji="1" lang="en-US" altLang="ja-JP" sz="3600" b="1">
              <a:solidFill>
                <a:sysClr val="windowText" lastClr="000000"/>
              </a:solidFill>
            </a:rPr>
            <a:t>【D-2】</a:t>
          </a:r>
          <a:r>
            <a:rPr kumimoji="1" lang="ja-JP" altLang="en-US" sz="3600" b="1">
              <a:solidFill>
                <a:sysClr val="windowText" lastClr="000000"/>
              </a:solidFill>
            </a:rPr>
            <a:t>為替リスクの有無別・ポートフォリオ（現在値）手順■</a:t>
          </a:r>
          <a:endParaRPr kumimoji="1" lang="en-US" altLang="ja-JP" sz="36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3600" b="1">
              <a:solidFill>
                <a:sysClr val="windowText" lastClr="000000"/>
              </a:solidFill>
            </a:rPr>
            <a:t>①ピボットテーブルの作成～為替リスク別の集計</a:t>
          </a:r>
          <a:endParaRPr kumimoji="1" lang="en-US" altLang="ja-JP" sz="36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3600" b="1">
              <a:solidFill>
                <a:sysClr val="windowText" lastClr="000000"/>
              </a:solidFill>
            </a:rPr>
            <a:t>②補助表の作成～二重円グラフ用の補助表</a:t>
          </a:r>
          <a:endParaRPr kumimoji="1" lang="en-US" altLang="ja-JP" sz="36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3600" b="1">
              <a:solidFill>
                <a:sysClr val="windowText" lastClr="000000"/>
              </a:solidFill>
            </a:rPr>
            <a:t>③為替リスクの有無別・ポートフォリオ（見える化）</a:t>
          </a:r>
          <a:endParaRPr kumimoji="1" lang="en-US" altLang="ja-JP" sz="36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3600" b="1">
              <a:solidFill>
                <a:sysClr val="windowText" lastClr="000000"/>
              </a:solidFill>
            </a:rPr>
            <a:t>※</a:t>
          </a:r>
          <a:r>
            <a:rPr kumimoji="1" lang="ja-JP" altLang="en-US" sz="3600" b="1">
              <a:solidFill>
                <a:sysClr val="windowText" lastClr="000000"/>
              </a:solidFill>
            </a:rPr>
            <a:t>④⑤は、ピボットテーブルのフィールド確認する場合</a:t>
          </a:r>
          <a:endParaRPr kumimoji="1" lang="en-US" altLang="ja-JP" sz="3600" b="1">
            <a:solidFill>
              <a:sysClr val="windowText" lastClr="000000"/>
            </a:solidFill>
          </a:endParaRPr>
        </a:p>
        <a:p>
          <a:pPr algn="l"/>
          <a:endParaRPr kumimoji="1" lang="en-US" altLang="ja-JP" sz="36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3600" b="1">
              <a:solidFill>
                <a:sysClr val="windowText" lastClr="000000"/>
              </a:solidFill>
            </a:rPr>
            <a:t>■為替リスク・シミュレーション</a:t>
          </a:r>
          <a:r>
            <a:rPr kumimoji="1" lang="en-US" altLang="ja-JP" sz="3600" b="1">
              <a:solidFill>
                <a:sysClr val="windowText" lastClr="000000"/>
              </a:solidFill>
            </a:rPr>
            <a:t>(</a:t>
          </a:r>
          <a:r>
            <a:rPr kumimoji="1" lang="ja-JP" altLang="en-US" sz="3600" b="1">
              <a:solidFill>
                <a:sysClr val="windowText" lastClr="000000"/>
              </a:solidFill>
            </a:rPr>
            <a:t>表</a:t>
          </a:r>
          <a:r>
            <a:rPr kumimoji="1" lang="en-US" altLang="ja-JP" sz="3600" b="1">
              <a:solidFill>
                <a:sysClr val="windowText" lastClr="000000"/>
              </a:solidFill>
            </a:rPr>
            <a:t>)</a:t>
          </a:r>
          <a:r>
            <a:rPr kumimoji="1" lang="ja-JP" altLang="en-US" sz="3600" b="1">
              <a:solidFill>
                <a:sysClr val="windowText" lastClr="000000"/>
              </a:solidFill>
            </a:rPr>
            <a:t>■</a:t>
          </a:r>
          <a:endParaRPr kumimoji="1" lang="en-US" altLang="ja-JP" sz="36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3600" b="1">
              <a:solidFill>
                <a:sysClr val="windowText" lastClr="000000"/>
              </a:solidFill>
            </a:rPr>
            <a:t>⑥ピボットテーブルの作成～基準日の為替リスク有無別・日本円評価額</a:t>
          </a:r>
          <a:endParaRPr kumimoji="1" lang="en-US" altLang="ja-JP" sz="36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3600" b="1">
              <a:solidFill>
                <a:sysClr val="windowText" lastClr="000000"/>
              </a:solidFill>
            </a:rPr>
            <a:t>⑦ピボットテーブルのフィールド確認する場合</a:t>
          </a:r>
          <a:endParaRPr kumimoji="1" lang="en-US" altLang="ja-JP" sz="36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3600" b="1">
              <a:solidFill>
                <a:sysClr val="windowText" lastClr="000000"/>
              </a:solidFill>
            </a:rPr>
            <a:t>⑧基準日のドル円（手動</a:t>
          </a:r>
          <a:r>
            <a:rPr kumimoji="1" lang="en-US" altLang="ja-JP" sz="3600" b="1">
              <a:solidFill>
                <a:sysClr val="windowText" lastClr="000000"/>
              </a:solidFill>
            </a:rPr>
            <a:t>or</a:t>
          </a:r>
          <a:r>
            <a:rPr kumimoji="1" lang="ja-JP" altLang="en-US" sz="3600" b="1">
              <a:solidFill>
                <a:sysClr val="windowText" lastClr="000000"/>
              </a:solidFill>
            </a:rPr>
            <a:t>関数設定）</a:t>
          </a:r>
          <a:r>
            <a:rPr kumimoji="1" lang="en-US" altLang="ja-JP" sz="3600" b="1">
              <a:solidFill>
                <a:sysClr val="windowText" lastClr="000000"/>
              </a:solidFill>
            </a:rPr>
            <a:t>※</a:t>
          </a:r>
          <a:r>
            <a:rPr kumimoji="1" lang="ja-JP" altLang="en-US" sz="3600" b="1">
              <a:solidFill>
                <a:sysClr val="windowText" lastClr="000000"/>
              </a:solidFill>
            </a:rPr>
            <a:t>今回は手動入力</a:t>
          </a:r>
          <a:endParaRPr kumimoji="1" lang="en-US" altLang="ja-JP" sz="36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3600" b="1">
              <a:solidFill>
                <a:sysClr val="windowText" lastClr="000000"/>
              </a:solidFill>
            </a:rPr>
            <a:t>⑨基準日のドル円を基に、円安・円高での日本円評価額のシミュレーション</a:t>
          </a:r>
          <a:endParaRPr kumimoji="1" lang="en-US" altLang="ja-JP" sz="36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3600" b="1">
              <a:solidFill>
                <a:sysClr val="windowText" lastClr="000000"/>
              </a:solidFill>
            </a:rPr>
            <a:t>           </a:t>
          </a:r>
          <a:r>
            <a:rPr kumimoji="1" lang="ja-JP" altLang="en-US" sz="3600" b="1">
              <a:solidFill>
                <a:sysClr val="windowText" lastClr="000000"/>
              </a:solidFill>
            </a:rPr>
            <a:t>・総計</a:t>
          </a:r>
          <a:r>
            <a:rPr kumimoji="1" lang="en-US" altLang="ja-JP" sz="3600" b="1">
              <a:solidFill>
                <a:sysClr val="windowText" lastClr="000000"/>
              </a:solidFill>
            </a:rPr>
            <a:t>(</a:t>
          </a:r>
          <a:r>
            <a:rPr kumimoji="1" lang="ja-JP" altLang="en-US" sz="3600" b="1">
              <a:solidFill>
                <a:sysClr val="windowText" lastClr="000000"/>
              </a:solidFill>
            </a:rPr>
            <a:t>円</a:t>
          </a:r>
          <a:r>
            <a:rPr kumimoji="1" lang="en-US" altLang="ja-JP" sz="3600" b="1">
              <a:solidFill>
                <a:sysClr val="windowText" lastClr="000000"/>
              </a:solidFill>
            </a:rPr>
            <a:t>)</a:t>
          </a:r>
          <a:r>
            <a:rPr kumimoji="1" lang="ja-JP" altLang="en-US" sz="3600" b="1">
              <a:solidFill>
                <a:sysClr val="windowText" lastClr="000000"/>
              </a:solidFill>
            </a:rPr>
            <a:t>　・増減額</a:t>
          </a:r>
          <a:r>
            <a:rPr kumimoji="1" lang="en-US" altLang="ja-JP" sz="3600" b="1">
              <a:solidFill>
                <a:sysClr val="windowText" lastClr="000000"/>
              </a:solidFill>
            </a:rPr>
            <a:t>(</a:t>
          </a:r>
          <a:r>
            <a:rPr kumimoji="1" lang="ja-JP" altLang="en-US" sz="3600" b="1">
              <a:solidFill>
                <a:sysClr val="windowText" lastClr="000000"/>
              </a:solidFill>
            </a:rPr>
            <a:t>円</a:t>
          </a:r>
          <a:r>
            <a:rPr kumimoji="1" lang="en-US" altLang="ja-JP" sz="3600" b="1">
              <a:solidFill>
                <a:sysClr val="windowText" lastClr="000000"/>
              </a:solidFill>
            </a:rPr>
            <a:t>)</a:t>
          </a:r>
          <a:r>
            <a:rPr kumimoji="1" lang="ja-JP" altLang="en-US" sz="3600" b="1">
              <a:solidFill>
                <a:sysClr val="windowText" lastClr="000000"/>
              </a:solidFill>
            </a:rPr>
            <a:t>　・増減率</a:t>
          </a:r>
          <a:r>
            <a:rPr kumimoji="1" lang="en-US" altLang="ja-JP" sz="3600" b="1">
              <a:solidFill>
                <a:sysClr val="windowText" lastClr="000000"/>
              </a:solidFill>
            </a:rPr>
            <a:t>(%)</a:t>
          </a:r>
        </a:p>
        <a:p>
          <a:pPr algn="l"/>
          <a:endParaRPr kumimoji="1" lang="en-US" altLang="ja-JP" sz="36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3600" b="1">
              <a:solidFill>
                <a:sysClr val="windowText" lastClr="000000"/>
              </a:solidFill>
            </a:rPr>
            <a:t>■為替リスク・シミュレーション</a:t>
          </a:r>
          <a:r>
            <a:rPr kumimoji="1" lang="en-US" altLang="ja-JP" sz="3600" b="1">
              <a:solidFill>
                <a:sysClr val="windowText" lastClr="000000"/>
              </a:solidFill>
            </a:rPr>
            <a:t>(</a:t>
          </a:r>
          <a:r>
            <a:rPr kumimoji="1" lang="ja-JP" altLang="en-US" sz="3600" b="1">
              <a:solidFill>
                <a:sysClr val="windowText" lastClr="000000"/>
              </a:solidFill>
            </a:rPr>
            <a:t>グラフ</a:t>
          </a:r>
          <a:r>
            <a:rPr kumimoji="1" lang="en-US" altLang="ja-JP" sz="3600" b="1">
              <a:solidFill>
                <a:sysClr val="windowText" lastClr="000000"/>
              </a:solidFill>
            </a:rPr>
            <a:t>)</a:t>
          </a:r>
          <a:r>
            <a:rPr kumimoji="1" lang="ja-JP" altLang="en-US" sz="3600" b="1">
              <a:solidFill>
                <a:sysClr val="windowText" lastClr="000000"/>
              </a:solidFill>
            </a:rPr>
            <a:t>■</a:t>
          </a:r>
          <a:endParaRPr kumimoji="1" lang="en-US" altLang="ja-JP" sz="36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3600" b="1">
              <a:solidFill>
                <a:sysClr val="windowText" lastClr="000000"/>
              </a:solidFill>
            </a:rPr>
            <a:t>⑩為替リスクと資産の総額のシミュレーション</a:t>
          </a:r>
          <a:endParaRPr kumimoji="1" lang="en-US" altLang="ja-JP" sz="36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3600" b="1">
              <a:solidFill>
                <a:sysClr val="windowText" lastClr="000000"/>
              </a:solidFill>
            </a:rPr>
            <a:t>⑪為替リスクと資産の増減額のシミュレーション</a:t>
          </a:r>
          <a:endParaRPr kumimoji="1" lang="en-US" altLang="ja-JP" sz="3600" b="1">
            <a:solidFill>
              <a:sysClr val="windowText" lastClr="000000"/>
            </a:solidFill>
          </a:endParaRPr>
        </a:p>
        <a:p>
          <a:pPr algn="l"/>
          <a:endParaRPr kumimoji="1" lang="ja-JP" altLang="en-US" sz="3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26671</xdr:colOff>
      <xdr:row>73</xdr:row>
      <xdr:rowOff>87727</xdr:rowOff>
    </xdr:from>
    <xdr:to>
      <xdr:col>16</xdr:col>
      <xdr:colOff>1690855</xdr:colOff>
      <xdr:row>99</xdr:row>
      <xdr:rowOff>121920</xdr:rowOff>
    </xdr:to>
    <xdr:graphicFrame macro="">
      <xdr:nvGraphicFramePr>
        <xdr:cNvPr id="37" name="グラフ 36">
          <a:extLst>
            <a:ext uri="{FF2B5EF4-FFF2-40B4-BE49-F238E27FC236}">
              <a16:creationId xmlns:a16="http://schemas.microsoft.com/office/drawing/2014/main" id="{8C222AAE-080C-4279-A76B-B5C3F15A0C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285750</xdr:colOff>
      <xdr:row>69</xdr:row>
      <xdr:rowOff>91440</xdr:rowOff>
    </xdr:from>
    <xdr:to>
      <xdr:col>15</xdr:col>
      <xdr:colOff>261937</xdr:colOff>
      <xdr:row>72</xdr:row>
      <xdr:rowOff>213859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CB372E68-9EDC-4340-89B8-3FD8875FE345}"/>
            </a:ext>
          </a:extLst>
        </xdr:cNvPr>
        <xdr:cNvSpPr/>
      </xdr:nvSpPr>
      <xdr:spPr>
        <a:xfrm>
          <a:off x="3833813" y="16712565"/>
          <a:ext cx="11620499" cy="836794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762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3600" b="1">
              <a:solidFill>
                <a:sysClr val="windowText" lastClr="000000"/>
              </a:solidFill>
            </a:rPr>
            <a:t>【D-2】</a:t>
          </a:r>
          <a:r>
            <a:rPr kumimoji="1" lang="ja-JP" altLang="en-US" sz="3600" b="1">
              <a:solidFill>
                <a:sysClr val="windowText" lastClr="000000"/>
              </a:solidFill>
            </a:rPr>
            <a:t>為替リスクの有無別・ポートフォリオ（現在値）</a:t>
          </a:r>
        </a:p>
      </xdr:txBody>
    </xdr:sp>
    <xdr:clientData/>
  </xdr:twoCellAnchor>
  <xdr:oneCellAnchor>
    <xdr:from>
      <xdr:col>17</xdr:col>
      <xdr:colOff>658091</xdr:colOff>
      <xdr:row>73</xdr:row>
      <xdr:rowOff>17317</xdr:rowOff>
    </xdr:from>
    <xdr:ext cx="4072168" cy="6635635"/>
    <xdr:pic>
      <xdr:nvPicPr>
        <xdr:cNvPr id="42" name="図 41">
          <a:extLst>
            <a:ext uri="{FF2B5EF4-FFF2-40B4-BE49-F238E27FC236}">
              <a16:creationId xmlns:a16="http://schemas.microsoft.com/office/drawing/2014/main" id="{C05E42A8-F267-4BFC-A608-EF73478C06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3579051" y="9527077"/>
          <a:ext cx="4072168" cy="6635635"/>
        </a:xfrm>
        <a:prstGeom prst="rect">
          <a:avLst/>
        </a:prstGeom>
      </xdr:spPr>
    </xdr:pic>
    <xdr:clientData/>
  </xdr:oneCellAnchor>
  <xdr:twoCellAnchor>
    <xdr:from>
      <xdr:col>6</xdr:col>
      <xdr:colOff>487680</xdr:colOff>
      <xdr:row>74</xdr:row>
      <xdr:rowOff>182880</xdr:rowOff>
    </xdr:from>
    <xdr:to>
      <xdr:col>7</xdr:col>
      <xdr:colOff>258742</xdr:colOff>
      <xdr:row>78</xdr:row>
      <xdr:rowOff>183832</xdr:rowOff>
    </xdr:to>
    <xdr:sp macro="" textlink="">
      <xdr:nvSpPr>
        <xdr:cNvPr id="46" name="楕円 45">
          <a:extLst>
            <a:ext uri="{FF2B5EF4-FFF2-40B4-BE49-F238E27FC236}">
              <a16:creationId xmlns:a16="http://schemas.microsoft.com/office/drawing/2014/main" id="{696CBE37-F94C-4C73-B2EA-BA4831C4B44B}"/>
            </a:ext>
          </a:extLst>
        </xdr:cNvPr>
        <xdr:cNvSpPr/>
      </xdr:nvSpPr>
      <xdr:spPr>
        <a:xfrm>
          <a:off x="7345680" y="9936480"/>
          <a:ext cx="1112182" cy="976312"/>
        </a:xfrm>
        <a:prstGeom prst="ellipse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4800" b="1">
              <a:solidFill>
                <a:srgbClr val="FF0000"/>
              </a:solidFill>
            </a:rPr>
            <a:t>1</a:t>
          </a:r>
          <a:endParaRPr kumimoji="1" lang="ja-JP" altLang="en-US" sz="4800" b="1"/>
        </a:p>
      </xdr:txBody>
    </xdr:sp>
    <xdr:clientData/>
  </xdr:twoCellAnchor>
  <xdr:twoCellAnchor>
    <xdr:from>
      <xdr:col>10</xdr:col>
      <xdr:colOff>0</xdr:colOff>
      <xdr:row>77</xdr:row>
      <xdr:rowOff>213360</xdr:rowOff>
    </xdr:from>
    <xdr:to>
      <xdr:col>10</xdr:col>
      <xdr:colOff>1125988</xdr:colOff>
      <xdr:row>81</xdr:row>
      <xdr:rowOff>197168</xdr:rowOff>
    </xdr:to>
    <xdr:sp macro="" textlink="">
      <xdr:nvSpPr>
        <xdr:cNvPr id="49" name="楕円 48">
          <a:extLst>
            <a:ext uri="{FF2B5EF4-FFF2-40B4-BE49-F238E27FC236}">
              <a16:creationId xmlns:a16="http://schemas.microsoft.com/office/drawing/2014/main" id="{182AC13C-FFDE-44DF-A6D3-DCBC4AAACF84}"/>
            </a:ext>
          </a:extLst>
        </xdr:cNvPr>
        <xdr:cNvSpPr/>
      </xdr:nvSpPr>
      <xdr:spPr>
        <a:xfrm>
          <a:off x="12009120" y="10698480"/>
          <a:ext cx="1125988" cy="959168"/>
        </a:xfrm>
        <a:prstGeom prst="ellipse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4800" b="1">
              <a:solidFill>
                <a:srgbClr val="FF0000"/>
              </a:solidFill>
            </a:rPr>
            <a:t>2</a:t>
          </a:r>
          <a:endParaRPr kumimoji="1" lang="ja-JP" altLang="en-US" sz="4800" b="1"/>
        </a:p>
      </xdr:txBody>
    </xdr:sp>
    <xdr:clientData/>
  </xdr:twoCellAnchor>
  <xdr:twoCellAnchor>
    <xdr:from>
      <xdr:col>13</xdr:col>
      <xdr:colOff>0</xdr:colOff>
      <xdr:row>74</xdr:row>
      <xdr:rowOff>0</xdr:rowOff>
    </xdr:from>
    <xdr:to>
      <xdr:col>14</xdr:col>
      <xdr:colOff>594086</xdr:colOff>
      <xdr:row>78</xdr:row>
      <xdr:rowOff>13879</xdr:rowOff>
    </xdr:to>
    <xdr:sp macro="" textlink="">
      <xdr:nvSpPr>
        <xdr:cNvPr id="52" name="楕円 51">
          <a:extLst>
            <a:ext uri="{FF2B5EF4-FFF2-40B4-BE49-F238E27FC236}">
              <a16:creationId xmlns:a16="http://schemas.microsoft.com/office/drawing/2014/main" id="{BFD77160-6B9A-477A-AC72-E61BBDD54BA1}"/>
            </a:ext>
          </a:extLst>
        </xdr:cNvPr>
        <xdr:cNvSpPr/>
      </xdr:nvSpPr>
      <xdr:spPr>
        <a:xfrm>
          <a:off x="16398240" y="9753600"/>
          <a:ext cx="1112246" cy="989239"/>
        </a:xfrm>
        <a:prstGeom prst="ellipse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4800" b="1">
              <a:solidFill>
                <a:srgbClr val="FF0000"/>
              </a:solidFill>
            </a:rPr>
            <a:t>3</a:t>
          </a:r>
        </a:p>
      </xdr:txBody>
    </xdr:sp>
    <xdr:clientData/>
  </xdr:twoCellAnchor>
  <xdr:twoCellAnchor>
    <xdr:from>
      <xdr:col>17</xdr:col>
      <xdr:colOff>500149</xdr:colOff>
      <xdr:row>69</xdr:row>
      <xdr:rowOff>101830</xdr:rowOff>
    </xdr:from>
    <xdr:to>
      <xdr:col>17</xdr:col>
      <xdr:colOff>1612395</xdr:colOff>
      <xdr:row>73</xdr:row>
      <xdr:rowOff>115709</xdr:rowOff>
    </xdr:to>
    <xdr:sp macro="" textlink="">
      <xdr:nvSpPr>
        <xdr:cNvPr id="53" name="楕円 52">
          <a:extLst>
            <a:ext uri="{FF2B5EF4-FFF2-40B4-BE49-F238E27FC236}">
              <a16:creationId xmlns:a16="http://schemas.microsoft.com/office/drawing/2014/main" id="{F083FED9-DC1C-473D-8AF5-0100CE7A449F}"/>
            </a:ext>
          </a:extLst>
        </xdr:cNvPr>
        <xdr:cNvSpPr/>
      </xdr:nvSpPr>
      <xdr:spPr>
        <a:xfrm>
          <a:off x="23421109" y="8636230"/>
          <a:ext cx="1112246" cy="989239"/>
        </a:xfrm>
        <a:prstGeom prst="ellipse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4800" b="1">
              <a:solidFill>
                <a:srgbClr val="FF0000"/>
              </a:solidFill>
            </a:rPr>
            <a:t>4</a:t>
          </a:r>
        </a:p>
      </xdr:txBody>
    </xdr:sp>
    <xdr:clientData/>
  </xdr:twoCellAnchor>
  <xdr:twoCellAnchor editAs="oneCell">
    <xdr:from>
      <xdr:col>15</xdr:col>
      <xdr:colOff>489587</xdr:colOff>
      <xdr:row>7</xdr:row>
      <xdr:rowOff>71028</xdr:rowOff>
    </xdr:from>
    <xdr:to>
      <xdr:col>16</xdr:col>
      <xdr:colOff>1739267</xdr:colOff>
      <xdr:row>25</xdr:row>
      <xdr:rowOff>41902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64F6A251-77A3-B537-CAB4-79E51A4CC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5681962" y="1737903"/>
          <a:ext cx="3630930" cy="4257124"/>
        </a:xfrm>
        <a:prstGeom prst="rect">
          <a:avLst/>
        </a:prstGeom>
      </xdr:spPr>
    </xdr:pic>
    <xdr:clientData/>
  </xdr:twoCellAnchor>
  <xdr:twoCellAnchor editAs="oneCell">
    <xdr:from>
      <xdr:col>3</xdr:col>
      <xdr:colOff>166687</xdr:colOff>
      <xdr:row>7</xdr:row>
      <xdr:rowOff>190500</xdr:rowOff>
    </xdr:from>
    <xdr:to>
      <xdr:col>13</xdr:col>
      <xdr:colOff>417619</xdr:colOff>
      <xdr:row>19</xdr:row>
      <xdr:rowOff>236220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38BAA1A1-6C67-9AD5-A316-14307A6B22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238375" y="1857375"/>
          <a:ext cx="13474291" cy="2903220"/>
        </a:xfrm>
        <a:prstGeom prst="rect">
          <a:avLst/>
        </a:prstGeom>
      </xdr:spPr>
    </xdr:pic>
    <xdr:clientData/>
  </xdr:twoCellAnchor>
  <xdr:twoCellAnchor editAs="oneCell">
    <xdr:from>
      <xdr:col>19</xdr:col>
      <xdr:colOff>1036320</xdr:colOff>
      <xdr:row>73</xdr:row>
      <xdr:rowOff>152400</xdr:rowOff>
    </xdr:from>
    <xdr:to>
      <xdr:col>21</xdr:col>
      <xdr:colOff>1193107</xdr:colOff>
      <xdr:row>101</xdr:row>
      <xdr:rowOff>105694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7412140B-3511-A700-0B27-8EB0388EBB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8163520" y="17815560"/>
          <a:ext cx="4134427" cy="6582694"/>
        </a:xfrm>
        <a:prstGeom prst="rect">
          <a:avLst/>
        </a:prstGeom>
      </xdr:spPr>
    </xdr:pic>
    <xdr:clientData/>
  </xdr:twoCellAnchor>
  <xdr:twoCellAnchor editAs="oneCell">
    <xdr:from>
      <xdr:col>13</xdr:col>
      <xdr:colOff>289560</xdr:colOff>
      <xdr:row>114</xdr:row>
      <xdr:rowOff>30480</xdr:rowOff>
    </xdr:from>
    <xdr:to>
      <xdr:col>15</xdr:col>
      <xdr:colOff>2027483</xdr:colOff>
      <xdr:row>142</xdr:row>
      <xdr:rowOff>67599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B8818382-541B-AF0C-14B6-E03FAECD93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771120" y="27310080"/>
          <a:ext cx="4039164" cy="6620799"/>
        </a:xfrm>
        <a:prstGeom prst="rect">
          <a:avLst/>
        </a:prstGeom>
      </xdr:spPr>
    </xdr:pic>
    <xdr:clientData/>
  </xdr:twoCellAnchor>
  <xdr:twoCellAnchor>
    <xdr:from>
      <xdr:col>4</xdr:col>
      <xdr:colOff>952500</xdr:colOff>
      <xdr:row>1</xdr:row>
      <xdr:rowOff>14287</xdr:rowOff>
    </xdr:from>
    <xdr:to>
      <xdr:col>14</xdr:col>
      <xdr:colOff>166687</xdr:colOff>
      <xdr:row>4</xdr:row>
      <xdr:rowOff>190046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7AFFD9B6-C415-BD8A-F0F7-7F93E8FCE936}"/>
            </a:ext>
          </a:extLst>
        </xdr:cNvPr>
        <xdr:cNvSpPr/>
      </xdr:nvSpPr>
      <xdr:spPr>
        <a:xfrm>
          <a:off x="4500563" y="252412"/>
          <a:ext cx="9048749" cy="890134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762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3600" b="1">
              <a:solidFill>
                <a:sysClr val="windowText" lastClr="000000"/>
              </a:solidFill>
            </a:rPr>
            <a:t>【B】</a:t>
          </a:r>
          <a:r>
            <a:rPr kumimoji="1" lang="ja-JP" altLang="en-US" sz="3600" b="1">
              <a:solidFill>
                <a:sysClr val="windowText" lastClr="000000"/>
              </a:solidFill>
            </a:rPr>
            <a:t>コード表に「為替リスク」欄を新設</a:t>
          </a:r>
        </a:p>
      </xdr:txBody>
    </xdr:sp>
    <xdr:clientData/>
  </xdr:twoCellAnchor>
  <xdr:twoCellAnchor editAs="oneCell">
    <xdr:from>
      <xdr:col>17</xdr:col>
      <xdr:colOff>857249</xdr:colOff>
      <xdr:row>6</xdr:row>
      <xdr:rowOff>71439</xdr:rowOff>
    </xdr:from>
    <xdr:to>
      <xdr:col>20</xdr:col>
      <xdr:colOff>2020299</xdr:colOff>
      <xdr:row>13</xdr:row>
      <xdr:rowOff>119064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A0B861D-3E01-EE2E-13A7-7812EE1EA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0240624" y="1500189"/>
          <a:ext cx="7068550" cy="1714500"/>
        </a:xfrm>
        <a:prstGeom prst="rect">
          <a:avLst/>
        </a:prstGeom>
      </xdr:spPr>
    </xdr:pic>
    <xdr:clientData/>
  </xdr:twoCellAnchor>
  <xdr:twoCellAnchor editAs="oneCell">
    <xdr:from>
      <xdr:col>19</xdr:col>
      <xdr:colOff>1023937</xdr:colOff>
      <xdr:row>13</xdr:row>
      <xdr:rowOff>95251</xdr:rowOff>
    </xdr:from>
    <xdr:to>
      <xdr:col>20</xdr:col>
      <xdr:colOff>2143125</xdr:colOff>
      <xdr:row>24</xdr:row>
      <xdr:rowOff>219984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7811DA67-F544-80CE-FC1F-63512D373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4788812" y="3190876"/>
          <a:ext cx="2881313" cy="2744108"/>
        </a:xfrm>
        <a:prstGeom prst="rect">
          <a:avLst/>
        </a:prstGeom>
      </xdr:spPr>
    </xdr:pic>
    <xdr:clientData/>
  </xdr:twoCellAnchor>
  <xdr:twoCellAnchor>
    <xdr:from>
      <xdr:col>17</xdr:col>
      <xdr:colOff>238125</xdr:colOff>
      <xdr:row>1</xdr:row>
      <xdr:rowOff>14287</xdr:rowOff>
    </xdr:from>
    <xdr:to>
      <xdr:col>21</xdr:col>
      <xdr:colOff>1166811</xdr:colOff>
      <xdr:row>4</xdr:row>
      <xdr:rowOff>190046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CE5B6762-DD28-3DFF-D246-55F7FA478780}"/>
            </a:ext>
          </a:extLst>
        </xdr:cNvPr>
        <xdr:cNvSpPr/>
      </xdr:nvSpPr>
      <xdr:spPr>
        <a:xfrm>
          <a:off x="19621500" y="252412"/>
          <a:ext cx="9048749" cy="890134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762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3600" b="1">
              <a:solidFill>
                <a:sysClr val="windowText" lastClr="000000"/>
              </a:solidFill>
            </a:rPr>
            <a:t>【C】</a:t>
          </a:r>
          <a:r>
            <a:rPr kumimoji="1" lang="ja-JP" altLang="en-US" sz="3600" b="1">
              <a:solidFill>
                <a:sysClr val="windowText" lastClr="000000"/>
              </a:solidFill>
            </a:rPr>
            <a:t>データベースに「為替リスク」新設</a:t>
          </a:r>
        </a:p>
      </xdr:txBody>
    </xdr:sp>
    <xdr:clientData/>
  </xdr:twoCellAnchor>
  <xdr:twoCellAnchor>
    <xdr:from>
      <xdr:col>18</xdr:col>
      <xdr:colOff>1595437</xdr:colOff>
      <xdr:row>18</xdr:row>
      <xdr:rowOff>94297</xdr:rowOff>
    </xdr:from>
    <xdr:to>
      <xdr:col>19</xdr:col>
      <xdr:colOff>678313</xdr:colOff>
      <xdr:row>22</xdr:row>
      <xdr:rowOff>149543</xdr:rowOff>
    </xdr:to>
    <xdr:sp macro="" textlink="">
      <xdr:nvSpPr>
        <xdr:cNvPr id="58" name="楕円 57">
          <a:extLst>
            <a:ext uri="{FF2B5EF4-FFF2-40B4-BE49-F238E27FC236}">
              <a16:creationId xmlns:a16="http://schemas.microsoft.com/office/drawing/2014/main" id="{F9EAEEBA-C24B-7A8F-CDF5-8486293494C2}"/>
            </a:ext>
          </a:extLst>
        </xdr:cNvPr>
        <xdr:cNvSpPr/>
      </xdr:nvSpPr>
      <xdr:spPr>
        <a:xfrm>
          <a:off x="23431500" y="4380547"/>
          <a:ext cx="1011688" cy="1007746"/>
        </a:xfrm>
        <a:prstGeom prst="ellipse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4800" b="1">
              <a:solidFill>
                <a:srgbClr val="FF0000"/>
              </a:solidFill>
            </a:rPr>
            <a:t>イ</a:t>
          </a:r>
          <a:endParaRPr kumimoji="1" lang="ja-JP" altLang="en-US" sz="4800" b="1"/>
        </a:p>
      </xdr:txBody>
    </xdr:sp>
    <xdr:clientData/>
  </xdr:twoCellAnchor>
  <xdr:twoCellAnchor>
    <xdr:from>
      <xdr:col>13</xdr:col>
      <xdr:colOff>285749</xdr:colOff>
      <xdr:row>20</xdr:row>
      <xdr:rowOff>189548</xdr:rowOff>
    </xdr:from>
    <xdr:to>
      <xdr:col>14</xdr:col>
      <xdr:colOff>797375</xdr:colOff>
      <xdr:row>25</xdr:row>
      <xdr:rowOff>6669</xdr:rowOff>
    </xdr:to>
    <xdr:sp macro="" textlink="">
      <xdr:nvSpPr>
        <xdr:cNvPr id="59" name="楕円 58">
          <a:extLst>
            <a:ext uri="{FF2B5EF4-FFF2-40B4-BE49-F238E27FC236}">
              <a16:creationId xmlns:a16="http://schemas.microsoft.com/office/drawing/2014/main" id="{C9F208E9-905C-A7B6-9E8A-F43664700448}"/>
            </a:ext>
          </a:extLst>
        </xdr:cNvPr>
        <xdr:cNvSpPr/>
      </xdr:nvSpPr>
      <xdr:spPr>
        <a:xfrm>
          <a:off x="13168312" y="4952048"/>
          <a:ext cx="1011688" cy="1007746"/>
        </a:xfrm>
        <a:prstGeom prst="ellipse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4800" b="1">
              <a:solidFill>
                <a:srgbClr val="FF0000"/>
              </a:solidFill>
            </a:rPr>
            <a:t>ア</a:t>
          </a:r>
          <a:endParaRPr kumimoji="1" lang="ja-JP" altLang="en-US" sz="4800" b="1"/>
        </a:p>
      </xdr:txBody>
    </xdr:sp>
    <xdr:clientData/>
  </xdr:twoCellAnchor>
  <xdr:twoCellAnchor>
    <xdr:from>
      <xdr:col>8</xdr:col>
      <xdr:colOff>583970</xdr:colOff>
      <xdr:row>158</xdr:row>
      <xdr:rowOff>169718</xdr:rowOff>
    </xdr:from>
    <xdr:to>
      <xdr:col>9</xdr:col>
      <xdr:colOff>173183</xdr:colOff>
      <xdr:row>161</xdr:row>
      <xdr:rowOff>121228</xdr:rowOff>
    </xdr:to>
    <xdr:sp macro="" textlink="">
      <xdr:nvSpPr>
        <xdr:cNvPr id="61" name="楕円 60">
          <a:extLst>
            <a:ext uri="{FF2B5EF4-FFF2-40B4-BE49-F238E27FC236}">
              <a16:creationId xmlns:a16="http://schemas.microsoft.com/office/drawing/2014/main" id="{71250524-AD5A-4D17-EE03-5C2D2CDA5459}"/>
            </a:ext>
          </a:extLst>
        </xdr:cNvPr>
        <xdr:cNvSpPr/>
      </xdr:nvSpPr>
      <xdr:spPr>
        <a:xfrm>
          <a:off x="8931334" y="38893173"/>
          <a:ext cx="680258" cy="678873"/>
        </a:xfrm>
        <a:prstGeom prst="ellipse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4800" b="1">
              <a:solidFill>
                <a:srgbClr val="FF0000"/>
              </a:solidFill>
            </a:rPr>
            <a:t>－</a:t>
          </a:r>
          <a:endParaRPr kumimoji="1" lang="en-US" altLang="ja-JP" sz="4800" b="1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133696</xdr:colOff>
      <xdr:row>164</xdr:row>
      <xdr:rowOff>135082</xdr:rowOff>
    </xdr:from>
    <xdr:to>
      <xdr:col>11</xdr:col>
      <xdr:colOff>848591</xdr:colOff>
      <xdr:row>167</xdr:row>
      <xdr:rowOff>86592</xdr:rowOff>
    </xdr:to>
    <xdr:sp macro="" textlink="">
      <xdr:nvSpPr>
        <xdr:cNvPr id="62" name="楕円 61">
          <a:extLst>
            <a:ext uri="{FF2B5EF4-FFF2-40B4-BE49-F238E27FC236}">
              <a16:creationId xmlns:a16="http://schemas.microsoft.com/office/drawing/2014/main" id="{66C9C8FC-7679-25A3-5330-CD625AD9B82F}"/>
            </a:ext>
          </a:extLst>
        </xdr:cNvPr>
        <xdr:cNvSpPr/>
      </xdr:nvSpPr>
      <xdr:spPr>
        <a:xfrm>
          <a:off x="11269287" y="40313264"/>
          <a:ext cx="714895" cy="678873"/>
        </a:xfrm>
        <a:prstGeom prst="ellipse">
          <a:avLst/>
        </a:prstGeom>
        <a:solidFill>
          <a:schemeClr val="bg1"/>
        </a:solidFill>
        <a:ln w="57150">
          <a:solidFill>
            <a:schemeClr val="accent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4800" b="1">
              <a:solidFill>
                <a:schemeClr val="tx2">
                  <a:lumMod val="75000"/>
                </a:schemeClr>
              </a:solidFill>
            </a:rPr>
            <a:t>＋</a:t>
          </a:r>
          <a:endParaRPr kumimoji="1" lang="en-US" altLang="ja-JP" sz="4800" b="1">
            <a:solidFill>
              <a:schemeClr val="tx2">
                <a:lumMod val="75000"/>
              </a:schemeClr>
            </a:solidFill>
          </a:endParaRPr>
        </a:p>
      </xdr:txBody>
    </xdr:sp>
    <xdr:clientData/>
  </xdr:twoCellAnchor>
  <xdr:twoCellAnchor>
    <xdr:from>
      <xdr:col>15</xdr:col>
      <xdr:colOff>69273</xdr:colOff>
      <xdr:row>133</xdr:row>
      <xdr:rowOff>121227</xdr:rowOff>
    </xdr:from>
    <xdr:to>
      <xdr:col>15</xdr:col>
      <xdr:colOff>1766455</xdr:colOff>
      <xdr:row>133</xdr:row>
      <xdr:rowOff>121227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D7278D89-084C-7B9C-D91D-367391590CBC}"/>
            </a:ext>
          </a:extLst>
        </xdr:cNvPr>
        <xdr:cNvCxnSpPr/>
      </xdr:nvCxnSpPr>
      <xdr:spPr>
        <a:xfrm>
          <a:off x="15499773" y="32783318"/>
          <a:ext cx="1697182" cy="0"/>
        </a:xfrm>
        <a:prstGeom prst="line">
          <a:avLst/>
        </a:prstGeom>
        <a:ln w="8890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294408</xdr:colOff>
      <xdr:row>126</xdr:row>
      <xdr:rowOff>17318</xdr:rowOff>
    </xdr:from>
    <xdr:to>
      <xdr:col>14</xdr:col>
      <xdr:colOff>1142999</xdr:colOff>
      <xdr:row>126</xdr:row>
      <xdr:rowOff>17318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5954650E-B019-F865-F1E9-E3BC1D31DF38}"/>
            </a:ext>
          </a:extLst>
        </xdr:cNvPr>
        <xdr:cNvCxnSpPr/>
      </xdr:nvCxnSpPr>
      <xdr:spPr>
        <a:xfrm>
          <a:off x="13421590" y="30982227"/>
          <a:ext cx="1350818" cy="0"/>
        </a:xfrm>
        <a:prstGeom prst="line">
          <a:avLst/>
        </a:prstGeom>
        <a:ln w="8890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1333501</xdr:colOff>
      <xdr:row>98</xdr:row>
      <xdr:rowOff>51954</xdr:rowOff>
    </xdr:from>
    <xdr:to>
      <xdr:col>20</xdr:col>
      <xdr:colOff>1264228</xdr:colOff>
      <xdr:row>98</xdr:row>
      <xdr:rowOff>51954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id="{731CA335-A424-8EBD-C821-1E4B7D75D5A4}"/>
            </a:ext>
          </a:extLst>
        </xdr:cNvPr>
        <xdr:cNvCxnSpPr/>
      </xdr:nvCxnSpPr>
      <xdr:spPr>
        <a:xfrm>
          <a:off x="25094046" y="24054954"/>
          <a:ext cx="1697182" cy="0"/>
        </a:xfrm>
        <a:prstGeom prst="line">
          <a:avLst/>
        </a:prstGeom>
        <a:ln w="8890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865910</xdr:colOff>
      <xdr:row>98</xdr:row>
      <xdr:rowOff>225136</xdr:rowOff>
    </xdr:from>
    <xdr:to>
      <xdr:col>18</xdr:col>
      <xdr:colOff>1870364</xdr:colOff>
      <xdr:row>98</xdr:row>
      <xdr:rowOff>225136</xdr:rowOff>
    </xdr:to>
    <xdr:cxnSp macro="">
      <xdr:nvCxnSpPr>
        <xdr:cNvPr id="65" name="直線コネクタ 64">
          <a:extLst>
            <a:ext uri="{FF2B5EF4-FFF2-40B4-BE49-F238E27FC236}">
              <a16:creationId xmlns:a16="http://schemas.microsoft.com/office/drawing/2014/main" id="{7C0E355E-EAAE-56D0-FFF2-29BD98851BCF}"/>
            </a:ext>
          </a:extLst>
        </xdr:cNvPr>
        <xdr:cNvCxnSpPr/>
      </xdr:nvCxnSpPr>
      <xdr:spPr>
        <a:xfrm>
          <a:off x="20487410" y="24228136"/>
          <a:ext cx="3221181" cy="0"/>
        </a:xfrm>
        <a:prstGeom prst="line">
          <a:avLst/>
        </a:prstGeom>
        <a:ln w="8890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762000</xdr:colOff>
      <xdr:row>61</xdr:row>
      <xdr:rowOff>155863</xdr:rowOff>
    </xdr:from>
    <xdr:to>
      <xdr:col>18</xdr:col>
      <xdr:colOff>1766454</xdr:colOff>
      <xdr:row>61</xdr:row>
      <xdr:rowOff>155863</xdr:rowOff>
    </xdr:to>
    <xdr:cxnSp macro="">
      <xdr:nvCxnSpPr>
        <xdr:cNvPr id="66" name="直線コネクタ 65">
          <a:extLst>
            <a:ext uri="{FF2B5EF4-FFF2-40B4-BE49-F238E27FC236}">
              <a16:creationId xmlns:a16="http://schemas.microsoft.com/office/drawing/2014/main" id="{425B9313-8F48-0E45-2C57-9CA3D48FBA9E}"/>
            </a:ext>
          </a:extLst>
        </xdr:cNvPr>
        <xdr:cNvCxnSpPr/>
      </xdr:nvCxnSpPr>
      <xdr:spPr>
        <a:xfrm>
          <a:off x="20383500" y="15084136"/>
          <a:ext cx="3221181" cy="0"/>
        </a:xfrm>
        <a:prstGeom prst="line">
          <a:avLst/>
        </a:prstGeom>
        <a:ln w="8890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1287731</xdr:colOff>
      <xdr:row>58</xdr:row>
      <xdr:rowOff>138544</xdr:rowOff>
    </xdr:from>
    <xdr:to>
      <xdr:col>20</xdr:col>
      <xdr:colOff>1074964</xdr:colOff>
      <xdr:row>58</xdr:row>
      <xdr:rowOff>138544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AB4D0762-A622-F5A5-1A1D-A029D9260913}"/>
            </a:ext>
          </a:extLst>
        </xdr:cNvPr>
        <xdr:cNvCxnSpPr/>
      </xdr:nvCxnSpPr>
      <xdr:spPr>
        <a:xfrm>
          <a:off x="25018588" y="14453258"/>
          <a:ext cx="1556162" cy="0"/>
        </a:xfrm>
        <a:prstGeom prst="line">
          <a:avLst/>
        </a:prstGeom>
        <a:ln w="8890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571519</xdr:colOff>
      <xdr:row>8</xdr:row>
      <xdr:rowOff>190500</xdr:rowOff>
    </xdr:from>
    <xdr:to>
      <xdr:col>20</xdr:col>
      <xdr:colOff>1928813</xdr:colOff>
      <xdr:row>8</xdr:row>
      <xdr:rowOff>214312</xdr:rowOff>
    </xdr:to>
    <xdr:cxnSp macro="">
      <xdr:nvCxnSpPr>
        <xdr:cNvPr id="68" name="直線コネクタ 67">
          <a:extLst>
            <a:ext uri="{FF2B5EF4-FFF2-40B4-BE49-F238E27FC236}">
              <a16:creationId xmlns:a16="http://schemas.microsoft.com/office/drawing/2014/main" id="{1C4FB620-CE4F-8083-933D-839810E5AB11}"/>
            </a:ext>
          </a:extLst>
        </xdr:cNvPr>
        <xdr:cNvCxnSpPr/>
      </xdr:nvCxnSpPr>
      <xdr:spPr>
        <a:xfrm>
          <a:off x="26098519" y="2095500"/>
          <a:ext cx="1357294" cy="23812"/>
        </a:xfrm>
        <a:prstGeom prst="line">
          <a:avLst/>
        </a:prstGeom>
        <a:ln w="8890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1573480</xdr:colOff>
      <xdr:row>118</xdr:row>
      <xdr:rowOff>166996</xdr:rowOff>
    </xdr:from>
    <xdr:to>
      <xdr:col>23</xdr:col>
      <xdr:colOff>625929</xdr:colOff>
      <xdr:row>118</xdr:row>
      <xdr:rowOff>166996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id="{42DBD53D-F199-6318-B782-349AD2DD75DD}"/>
            </a:ext>
          </a:extLst>
        </xdr:cNvPr>
        <xdr:cNvCxnSpPr/>
      </xdr:nvCxnSpPr>
      <xdr:spPr>
        <a:xfrm>
          <a:off x="19385230" y="29313496"/>
          <a:ext cx="12482699" cy="0"/>
        </a:xfrm>
        <a:prstGeom prst="line">
          <a:avLst/>
        </a:prstGeom>
        <a:ln w="8890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1355766</xdr:colOff>
      <xdr:row>136</xdr:row>
      <xdr:rowOff>71747</xdr:rowOff>
    </xdr:from>
    <xdr:to>
      <xdr:col>20</xdr:col>
      <xdr:colOff>911678</xdr:colOff>
      <xdr:row>136</xdr:row>
      <xdr:rowOff>71747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id="{09B16597-1D72-F0DD-31DE-E0C188865306}"/>
            </a:ext>
          </a:extLst>
        </xdr:cNvPr>
        <xdr:cNvCxnSpPr/>
      </xdr:nvCxnSpPr>
      <xdr:spPr>
        <a:xfrm>
          <a:off x="19167516" y="33708604"/>
          <a:ext cx="7243948" cy="0"/>
        </a:xfrm>
        <a:prstGeom prst="line">
          <a:avLst/>
        </a:prstGeom>
        <a:ln w="8890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1375558</xdr:colOff>
      <xdr:row>157</xdr:row>
      <xdr:rowOff>39583</xdr:rowOff>
    </xdr:from>
    <xdr:to>
      <xdr:col>20</xdr:col>
      <xdr:colOff>1836964</xdr:colOff>
      <xdr:row>157</xdr:row>
      <xdr:rowOff>39583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04F58A3F-1710-E8A6-8C07-84189B5B9DAB}"/>
            </a:ext>
          </a:extLst>
        </xdr:cNvPr>
        <xdr:cNvCxnSpPr/>
      </xdr:nvCxnSpPr>
      <xdr:spPr>
        <a:xfrm>
          <a:off x="19187308" y="38819940"/>
          <a:ext cx="8149442" cy="0"/>
        </a:xfrm>
        <a:prstGeom prst="line">
          <a:avLst/>
        </a:prstGeom>
        <a:ln w="8890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500062</xdr:colOff>
      <xdr:row>36</xdr:row>
      <xdr:rowOff>142875</xdr:rowOff>
    </xdr:from>
    <xdr:to>
      <xdr:col>19</xdr:col>
      <xdr:colOff>428625</xdr:colOff>
      <xdr:row>62</xdr:row>
      <xdr:rowOff>190500</xdr:rowOff>
    </xdr:to>
    <xdr:sp macro="" textlink="">
      <xdr:nvSpPr>
        <xdr:cNvPr id="75" name="正方形/長方形 74">
          <a:extLst>
            <a:ext uri="{FF2B5EF4-FFF2-40B4-BE49-F238E27FC236}">
              <a16:creationId xmlns:a16="http://schemas.microsoft.com/office/drawing/2014/main" id="{5E0D2559-84D6-BE58-8F6B-D06D59B05FD9}"/>
            </a:ext>
          </a:extLst>
        </xdr:cNvPr>
        <xdr:cNvSpPr/>
      </xdr:nvSpPr>
      <xdr:spPr>
        <a:xfrm>
          <a:off x="20121562" y="8715375"/>
          <a:ext cx="4071938" cy="6429375"/>
        </a:xfrm>
        <a:prstGeom prst="rect">
          <a:avLst/>
        </a:prstGeom>
        <a:noFill/>
        <a:ln w="3810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1166812</xdr:colOff>
      <xdr:row>33</xdr:row>
      <xdr:rowOff>190500</xdr:rowOff>
    </xdr:from>
    <xdr:to>
      <xdr:col>21</xdr:col>
      <xdr:colOff>571499</xdr:colOff>
      <xdr:row>63</xdr:row>
      <xdr:rowOff>71437</xdr:rowOff>
    </xdr:to>
    <xdr:sp macro="" textlink="">
      <xdr:nvSpPr>
        <xdr:cNvPr id="76" name="正方形/長方形 75">
          <a:extLst>
            <a:ext uri="{FF2B5EF4-FFF2-40B4-BE49-F238E27FC236}">
              <a16:creationId xmlns:a16="http://schemas.microsoft.com/office/drawing/2014/main" id="{C56E11A3-7703-D008-F504-CAC0456EA088}"/>
            </a:ext>
          </a:extLst>
        </xdr:cNvPr>
        <xdr:cNvSpPr/>
      </xdr:nvSpPr>
      <xdr:spPr>
        <a:xfrm>
          <a:off x="24931687" y="8048625"/>
          <a:ext cx="3381375" cy="7215187"/>
        </a:xfrm>
        <a:prstGeom prst="rect">
          <a:avLst/>
        </a:prstGeom>
        <a:noFill/>
        <a:ln w="3810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182880</xdr:colOff>
      <xdr:row>32</xdr:row>
      <xdr:rowOff>182880</xdr:rowOff>
    </xdr:from>
    <xdr:to>
      <xdr:col>19</xdr:col>
      <xdr:colOff>1295126</xdr:colOff>
      <xdr:row>36</xdr:row>
      <xdr:rowOff>196759</xdr:rowOff>
    </xdr:to>
    <xdr:sp macro="" textlink="">
      <xdr:nvSpPr>
        <xdr:cNvPr id="47" name="楕円 46">
          <a:extLst>
            <a:ext uri="{FF2B5EF4-FFF2-40B4-BE49-F238E27FC236}">
              <a16:creationId xmlns:a16="http://schemas.microsoft.com/office/drawing/2014/main" id="{C74B3875-F1E2-4D94-9353-75D7EB6CC8B4}"/>
            </a:ext>
          </a:extLst>
        </xdr:cNvPr>
        <xdr:cNvSpPr/>
      </xdr:nvSpPr>
      <xdr:spPr>
        <a:xfrm>
          <a:off x="27249120" y="426720"/>
          <a:ext cx="1112246" cy="989239"/>
        </a:xfrm>
        <a:prstGeom prst="ellipse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4800" b="1">
              <a:solidFill>
                <a:srgbClr val="FF0000"/>
              </a:solidFill>
            </a:rPr>
            <a:t>5</a:t>
          </a:r>
        </a:p>
      </xdr:txBody>
    </xdr:sp>
    <xdr:clientData/>
  </xdr:twoCellAnchor>
  <xdr:twoCellAnchor>
    <xdr:from>
      <xdr:col>17</xdr:col>
      <xdr:colOff>642937</xdr:colOff>
      <xdr:row>73</xdr:row>
      <xdr:rowOff>166687</xdr:rowOff>
    </xdr:from>
    <xdr:to>
      <xdr:col>19</xdr:col>
      <xdr:colOff>571500</xdr:colOff>
      <xdr:row>99</xdr:row>
      <xdr:rowOff>238124</xdr:rowOff>
    </xdr:to>
    <xdr:sp macro="" textlink="">
      <xdr:nvSpPr>
        <xdr:cNvPr id="77" name="正方形/長方形 76">
          <a:extLst>
            <a:ext uri="{FF2B5EF4-FFF2-40B4-BE49-F238E27FC236}">
              <a16:creationId xmlns:a16="http://schemas.microsoft.com/office/drawing/2014/main" id="{24815895-4295-58D2-219E-BF6084174C27}"/>
            </a:ext>
          </a:extLst>
        </xdr:cNvPr>
        <xdr:cNvSpPr/>
      </xdr:nvSpPr>
      <xdr:spPr>
        <a:xfrm>
          <a:off x="20264437" y="17740312"/>
          <a:ext cx="4071938" cy="6429375"/>
        </a:xfrm>
        <a:prstGeom prst="rect">
          <a:avLst/>
        </a:prstGeom>
        <a:noFill/>
        <a:ln w="3810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1047749</xdr:colOff>
      <xdr:row>73</xdr:row>
      <xdr:rowOff>95250</xdr:rowOff>
    </xdr:from>
    <xdr:to>
      <xdr:col>21</xdr:col>
      <xdr:colOff>1238248</xdr:colOff>
      <xdr:row>101</xdr:row>
      <xdr:rowOff>119062</xdr:rowOff>
    </xdr:to>
    <xdr:sp macro="" textlink="">
      <xdr:nvSpPr>
        <xdr:cNvPr id="78" name="正方形/長方形 77">
          <a:extLst>
            <a:ext uri="{FF2B5EF4-FFF2-40B4-BE49-F238E27FC236}">
              <a16:creationId xmlns:a16="http://schemas.microsoft.com/office/drawing/2014/main" id="{68FECE63-2B29-614A-5397-6F85C89AA3AD}"/>
            </a:ext>
          </a:extLst>
        </xdr:cNvPr>
        <xdr:cNvSpPr/>
      </xdr:nvSpPr>
      <xdr:spPr>
        <a:xfrm>
          <a:off x="24812624" y="17668875"/>
          <a:ext cx="4167187" cy="6881812"/>
        </a:xfrm>
        <a:prstGeom prst="rect">
          <a:avLst/>
        </a:prstGeom>
        <a:noFill/>
        <a:ln w="3810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182880</xdr:colOff>
      <xdr:row>69</xdr:row>
      <xdr:rowOff>182880</xdr:rowOff>
    </xdr:from>
    <xdr:to>
      <xdr:col>19</xdr:col>
      <xdr:colOff>1295126</xdr:colOff>
      <xdr:row>73</xdr:row>
      <xdr:rowOff>196759</xdr:rowOff>
    </xdr:to>
    <xdr:sp macro="" textlink="">
      <xdr:nvSpPr>
        <xdr:cNvPr id="54" name="楕円 53">
          <a:extLst>
            <a:ext uri="{FF2B5EF4-FFF2-40B4-BE49-F238E27FC236}">
              <a16:creationId xmlns:a16="http://schemas.microsoft.com/office/drawing/2014/main" id="{C2525ADB-DE34-481C-A508-3C6D4930742D}"/>
            </a:ext>
          </a:extLst>
        </xdr:cNvPr>
        <xdr:cNvSpPr/>
      </xdr:nvSpPr>
      <xdr:spPr>
        <a:xfrm>
          <a:off x="27249120" y="8717280"/>
          <a:ext cx="1112246" cy="989239"/>
        </a:xfrm>
        <a:prstGeom prst="ellipse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4800" b="1">
              <a:solidFill>
                <a:srgbClr val="FF0000"/>
              </a:solidFill>
            </a:rPr>
            <a:t>5</a:t>
          </a:r>
        </a:p>
      </xdr:txBody>
    </xdr:sp>
    <xdr:clientData/>
  </xdr:twoCellAnchor>
  <xdr:twoCellAnchor>
    <xdr:from>
      <xdr:col>13</xdr:col>
      <xdr:colOff>238123</xdr:colOff>
      <xdr:row>114</xdr:row>
      <xdr:rowOff>95250</xdr:rowOff>
    </xdr:from>
    <xdr:to>
      <xdr:col>15</xdr:col>
      <xdr:colOff>2095498</xdr:colOff>
      <xdr:row>142</xdr:row>
      <xdr:rowOff>119062</xdr:rowOff>
    </xdr:to>
    <xdr:sp macro="" textlink="">
      <xdr:nvSpPr>
        <xdr:cNvPr id="79" name="正方形/長方形 78">
          <a:extLst>
            <a:ext uri="{FF2B5EF4-FFF2-40B4-BE49-F238E27FC236}">
              <a16:creationId xmlns:a16="http://schemas.microsoft.com/office/drawing/2014/main" id="{8ACE33C2-4168-52A4-3A53-9CDFED7BC78A}"/>
            </a:ext>
          </a:extLst>
        </xdr:cNvPr>
        <xdr:cNvSpPr/>
      </xdr:nvSpPr>
      <xdr:spPr>
        <a:xfrm>
          <a:off x="13358811" y="27622500"/>
          <a:ext cx="4167187" cy="6881812"/>
        </a:xfrm>
        <a:prstGeom prst="rect">
          <a:avLst/>
        </a:prstGeom>
        <a:noFill/>
        <a:ln w="3810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814388</xdr:colOff>
      <xdr:row>109</xdr:row>
      <xdr:rowOff>94297</xdr:rowOff>
    </xdr:from>
    <xdr:to>
      <xdr:col>15</xdr:col>
      <xdr:colOff>98108</xdr:colOff>
      <xdr:row>114</xdr:row>
      <xdr:rowOff>31976</xdr:rowOff>
    </xdr:to>
    <xdr:sp macro="" textlink="">
      <xdr:nvSpPr>
        <xdr:cNvPr id="36" name="楕円 35">
          <a:extLst>
            <a:ext uri="{FF2B5EF4-FFF2-40B4-BE49-F238E27FC236}">
              <a16:creationId xmlns:a16="http://schemas.microsoft.com/office/drawing/2014/main" id="{D7439FBA-563A-4999-9F7C-2DD65D6C17F8}"/>
            </a:ext>
          </a:extLst>
        </xdr:cNvPr>
        <xdr:cNvSpPr/>
      </xdr:nvSpPr>
      <xdr:spPr>
        <a:xfrm>
          <a:off x="14435138" y="26430922"/>
          <a:ext cx="1093470" cy="1128304"/>
        </a:xfrm>
        <a:prstGeom prst="ellipse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4800" b="1">
              <a:solidFill>
                <a:srgbClr val="FF0000"/>
              </a:solidFill>
            </a:rPr>
            <a:t>7</a:t>
          </a:r>
        </a:p>
        <a:p>
          <a:pPr algn="l"/>
          <a:endParaRPr kumimoji="1" lang="en-US" altLang="ja-JP" sz="48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642937</xdr:colOff>
      <xdr:row>27</xdr:row>
      <xdr:rowOff>38100</xdr:rowOff>
    </xdr:from>
    <xdr:to>
      <xdr:col>21</xdr:col>
      <xdr:colOff>1309686</xdr:colOff>
      <xdr:row>30</xdr:row>
      <xdr:rowOff>213859</xdr:rowOff>
    </xdr:to>
    <xdr:sp macro="" textlink="">
      <xdr:nvSpPr>
        <xdr:cNvPr id="80" name="正方形/長方形 79">
          <a:extLst>
            <a:ext uri="{FF2B5EF4-FFF2-40B4-BE49-F238E27FC236}">
              <a16:creationId xmlns:a16="http://schemas.microsoft.com/office/drawing/2014/main" id="{6E26A398-6775-E3E7-B163-A4498EB7F898}"/>
            </a:ext>
          </a:extLst>
        </xdr:cNvPr>
        <xdr:cNvSpPr/>
      </xdr:nvSpPr>
      <xdr:spPr>
        <a:xfrm>
          <a:off x="2024062" y="6467475"/>
          <a:ext cx="27027187" cy="890134"/>
        </a:xfrm>
        <a:prstGeom prst="rect">
          <a:avLst/>
        </a:prstGeom>
        <a:solidFill>
          <a:schemeClr val="accent1">
            <a:lumMod val="75000"/>
          </a:schemeClr>
        </a:solidFill>
        <a:ln w="76200"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3600" b="1">
              <a:solidFill>
                <a:schemeClr val="bg1"/>
              </a:solidFill>
            </a:rPr>
            <a:t>※</a:t>
          </a:r>
          <a:r>
            <a:rPr kumimoji="1" lang="ja-JP" altLang="en-US" sz="3600" b="1">
              <a:solidFill>
                <a:schemeClr val="bg1"/>
              </a:solidFill>
            </a:rPr>
            <a:t>以下↓の赤枠内は、全て</a:t>
          </a:r>
          <a:r>
            <a:rPr kumimoji="1" lang="en-US" altLang="ja-JP" sz="3600" b="1">
              <a:solidFill>
                <a:schemeClr val="bg1"/>
              </a:solidFill>
            </a:rPr>
            <a:t>【C】</a:t>
          </a:r>
          <a:r>
            <a:rPr kumimoji="1" lang="ja-JP" altLang="en-US" sz="3600" b="1">
              <a:solidFill>
                <a:schemeClr val="bg1"/>
              </a:solidFill>
            </a:rPr>
            <a:t>データベースと連動しています。</a:t>
          </a:r>
        </a:p>
      </xdr:txBody>
    </xdr:sp>
    <xdr:clientData/>
  </xdr:twoCellAnchor>
  <xdr:twoCellAnchor>
    <xdr:from>
      <xdr:col>20</xdr:col>
      <xdr:colOff>166706</xdr:colOff>
      <xdr:row>16</xdr:row>
      <xdr:rowOff>190500</xdr:rowOff>
    </xdr:from>
    <xdr:to>
      <xdr:col>20</xdr:col>
      <xdr:colOff>1524000</xdr:colOff>
      <xdr:row>16</xdr:row>
      <xdr:rowOff>214312</xdr:rowOff>
    </xdr:to>
    <xdr:cxnSp macro="">
      <xdr:nvCxnSpPr>
        <xdr:cNvPr id="81" name="直線コネクタ 80">
          <a:extLst>
            <a:ext uri="{FF2B5EF4-FFF2-40B4-BE49-F238E27FC236}">
              <a16:creationId xmlns:a16="http://schemas.microsoft.com/office/drawing/2014/main" id="{93EDD0F2-25D0-FA64-CC77-D2F009230BB9}"/>
            </a:ext>
          </a:extLst>
        </xdr:cNvPr>
        <xdr:cNvCxnSpPr/>
      </xdr:nvCxnSpPr>
      <xdr:spPr>
        <a:xfrm>
          <a:off x="25693706" y="4000500"/>
          <a:ext cx="1357294" cy="23812"/>
        </a:xfrm>
        <a:prstGeom prst="line">
          <a:avLst/>
        </a:prstGeom>
        <a:ln w="8890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0616&#12304;&#20844;&#38283;&#29992;&#12305;50-&#27005;&#22825;&#35388;&#21048;&#65288;&#35242;&#23376;&#65299;&#20154;&#65289;&#12304;&#28858;&#26367;&#12522;&#12473;&#12463;&#12305;Ver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B】コード表（自作）"/>
      <sheetName val="【C】データベース・楽天・親子3人分（自作）"/>
      <sheetName val="【D】為替リスクの見える化"/>
      <sheetName val="Sheet1"/>
    </sheetNames>
    <sheetDataSet>
      <sheetData sheetId="0"/>
      <sheetData sheetId="1"/>
      <sheetData sheetId="2" refreshError="1"/>
      <sheetData sheetId="3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oji" refreshedDate="44759.783282870369" createdVersion="8" refreshedVersion="8" minRefreshableVersion="3" recordCount="112" xr:uid="{63C3D27A-6795-4FC7-A1D3-09B1902A7D2E}">
  <cacheSource type="worksheet">
    <worksheetSource ref="A1:BA1048576" sheet="【C】データベース・楽天・親子3人分（自作）"/>
  </cacheSource>
  <cacheFields count="55">
    <cacheField name="№(合体）" numFmtId="0">
      <sharedItems containsNonDate="0" containsString="0" containsBlank="1"/>
    </cacheField>
    <cacheField name="年月日" numFmtId="14">
      <sharedItems containsNonDate="0" containsDate="1" containsString="0" containsBlank="1" minDate="2022-06-16T00:00:00" maxDate="2022-06-17T00:00:00" count="2">
        <d v="2022-06-16T00:00:00"/>
        <m/>
      </sharedItems>
    </cacheField>
    <cacheField name="№(日毎）" numFmtId="0">
      <sharedItems containsString="0" containsBlank="1" containsNumber="1" containsInteger="1" minValue="1" maxValue="108"/>
    </cacheField>
    <cacheField name="名義" numFmtId="0">
      <sharedItems containsBlank="1" count="4">
        <s v="00-PP"/>
        <s v="01-MM"/>
        <s v="02-A子"/>
        <m/>
      </sharedItems>
    </cacheField>
    <cacheField name="金融機関" numFmtId="0">
      <sharedItems containsBlank="1"/>
    </cacheField>
    <cacheField name="備考" numFmtId="0">
      <sharedItems containsBlank="1"/>
    </cacheField>
    <cacheField name="現預金" numFmtId="0">
      <sharedItems containsBlank="1"/>
    </cacheField>
    <cacheField name="ここから1" numFmtId="0">
      <sharedItems containsBlank="1"/>
    </cacheField>
    <cacheField name="ここから2" numFmtId="0">
      <sharedItems containsBlank="1" containsMixedTypes="1" containsNumber="1" containsInteger="1" minValue="1540" maxValue="5713625"/>
    </cacheField>
    <cacheField name="ここから3" numFmtId="0">
      <sharedItems containsBlank="1"/>
    </cacheField>
    <cacheField name="ここから4" numFmtId="0">
      <sharedItems containsBlank="1"/>
    </cacheField>
    <cacheField name="ここから5" numFmtId="0">
      <sharedItems containsBlank="1" containsMixedTypes="1" containsNumber="1" containsInteger="1" minValue="1" maxValue="24901"/>
    </cacheField>
    <cacheField name="ここから6" numFmtId="0">
      <sharedItems containsBlank="1"/>
    </cacheField>
    <cacheField name="ここから7" numFmtId="0">
      <sharedItems containsBlank="1" containsMixedTypes="1" containsNumber="1" minValue="22.920200000000001" maxValue="20280.310000000001"/>
    </cacheField>
    <cacheField name="ここから8" numFmtId="0">
      <sharedItems containsBlank="1"/>
    </cacheField>
    <cacheField name="ここから9" numFmtId="0">
      <sharedItems containsBlank="1" containsMixedTypes="1" containsNumber="1" minValue="19.98" maxValue="18189"/>
    </cacheField>
    <cacheField name="ここから10" numFmtId="0">
      <sharedItems containsBlank="1"/>
    </cacheField>
    <cacheField name="ここから11" numFmtId="0">
      <sharedItems containsBlank="1"/>
    </cacheField>
    <cacheField name="ここから12" numFmtId="0">
      <sharedItems containsBlank="1"/>
    </cacheField>
    <cacheField name="ここから13" numFmtId="0">
      <sharedItems containsBlank="1" containsMixedTypes="1" containsNumber="1" minValue="-50" maxValue="66"/>
    </cacheField>
    <cacheField name="ここから14" numFmtId="0">
      <sharedItems containsBlank="1"/>
    </cacheField>
    <cacheField name="ここから15" numFmtId="0">
      <sharedItems containsBlank="1" containsMixedTypes="1" containsNumber="1" containsInteger="1" minValue="2560" maxValue="263500"/>
    </cacheField>
    <cacheField name="ここから16" numFmtId="0">
      <sharedItems containsBlank="1"/>
    </cacheField>
    <cacheField name="ここから17" numFmtId="0">
      <sharedItems containsBlank="1" containsMixedTypes="1" containsNumber="1" containsInteger="1" minValue="-26032" maxValue="110303"/>
    </cacheField>
    <cacheField name="ここから18" numFmtId="0">
      <sharedItems containsBlank="1" containsMixedTypes="1" containsNumber="1" minValue="-45.07" maxValue="76.06"/>
    </cacheField>
    <cacheField name="余白1" numFmtId="0">
      <sharedItems containsNonDate="0" containsString="0" containsBlank="1"/>
    </cacheField>
    <cacheField name="余白2" numFmtId="0">
      <sharedItems containsNonDate="0" containsString="0" containsBlank="1"/>
    </cacheField>
    <cacheField name="種別" numFmtId="0">
      <sharedItems containsBlank="1" containsMixedTypes="1" containsNumber="1" containsInteger="1" minValue="0" maxValue="0"/>
    </cacheField>
    <cacheField name="銘柄コード・ティッカー" numFmtId="0">
      <sharedItems containsBlank="1"/>
    </cacheField>
    <cacheField name="銘柄" numFmtId="0">
      <sharedItems containsBlank="1"/>
    </cacheField>
    <cacheField name="NISA・特定等" numFmtId="0">
      <sharedItems containsBlank="1" containsMixedTypes="1" containsNumber="1" containsInteger="1" minValue="0" maxValue="0"/>
    </cacheField>
    <cacheField name="保有数量" numFmtId="0">
      <sharedItems containsString="0" containsBlank="1" containsNumber="1" containsInteger="1" minValue="0" maxValue="24901"/>
    </cacheField>
    <cacheField name="［単位］" numFmtId="0">
      <sharedItems containsBlank="1" containsMixedTypes="1" containsNumber="1" containsInteger="1" minValue="0" maxValue="0"/>
    </cacheField>
    <cacheField name="平均取得価額" numFmtId="0">
      <sharedItems containsString="0" containsBlank="1" containsNumber="1" minValue="0" maxValue="20280.310000000001"/>
    </cacheField>
    <cacheField name="［単位］2" numFmtId="0">
      <sharedItems containsBlank="1" containsMixedTypes="1" containsNumber="1" containsInteger="1" minValue="0" maxValue="0"/>
    </cacheField>
    <cacheField name="現在値" numFmtId="0">
      <sharedItems containsString="0" containsBlank="1" containsNumber="1" minValue="0" maxValue="18189"/>
    </cacheField>
    <cacheField name="［単位］3" numFmtId="0">
      <sharedItems containsBlank="1" containsMixedTypes="1" containsNumber="1" containsInteger="1" minValue="0" maxValue="0"/>
    </cacheField>
    <cacheField name="現在値(更新日)" numFmtId="0">
      <sharedItems containsString="0" containsBlank="1" containsNumber="1" containsInteger="1" minValue="0" maxValue="0"/>
    </cacheField>
    <cacheField name="(参考為替)" numFmtId="0">
      <sharedItems containsString="0" containsBlank="1" containsNumber="1" containsInteger="1" minValue="0" maxValue="0"/>
    </cacheField>
    <cacheField name="前日比" numFmtId="0">
      <sharedItems containsString="0" containsBlank="1" containsNumber="1" minValue="-50" maxValue="80"/>
    </cacheField>
    <cacheField name="［単位］4" numFmtId="0">
      <sharedItems containsBlank="1" containsMixedTypes="1" containsNumber="1" containsInteger="1" minValue="0" maxValue="0"/>
    </cacheField>
    <cacheField name="時価評価額[円]" numFmtId="177">
      <sharedItems containsBlank="1" containsMixedTypes="1" containsNumber="1" containsInteger="1" minValue="0" maxValue="14522818"/>
    </cacheField>
    <cacheField name="時価評価額[外貨]" numFmtId="0">
      <sharedItems containsBlank="1" containsMixedTypes="1" containsNumber="1" containsInteger="1" minValue="0" maxValue="0"/>
    </cacheField>
    <cacheField name="評価損益[円]" numFmtId="0">
      <sharedItems containsBlank="1" containsMixedTypes="1" containsNumber="1" containsInteger="1" minValue="-26032" maxValue="583142"/>
    </cacheField>
    <cacheField name="評価損益[％]" numFmtId="0">
      <sharedItems containsBlank="1" containsMixedTypes="1" containsNumber="1" minValue="-0.45070032375906788" maxValue="0.76066024759284734"/>
    </cacheField>
    <cacheField name="余白4" numFmtId="0">
      <sharedItems containsNonDate="0" containsString="0" containsBlank="1"/>
    </cacheField>
    <cacheField name="余白3" numFmtId="0">
      <sharedItems containsNonDate="0" containsString="0" containsBlank="1"/>
    </cacheField>
    <cacheField name="3区分・大" numFmtId="0">
      <sharedItems containsBlank="1" count="5">
        <m/>
        <s v="2現金・米国債など"/>
        <e v="#N/A"/>
        <s v="3貴金属･ｺﾓ・仮通"/>
        <s v="1株式・投信等"/>
      </sharedItems>
    </cacheField>
    <cacheField name="3区分・中" numFmtId="0">
      <sharedItems containsBlank="1"/>
    </cacheField>
    <cacheField name="セクター・1" numFmtId="0">
      <sharedItems containsBlank="1"/>
    </cacheField>
    <cacheField name="セクター・2" numFmtId="0">
      <sharedItems containsBlank="1"/>
    </cacheField>
    <cacheField name="通貨" numFmtId="0">
      <sharedItems containsBlank="1" count="5">
        <m/>
        <s v="01 日本円"/>
        <e v="#N/A"/>
        <s v="02 米ドル（円換算）"/>
        <s v="終わり"/>
      </sharedItems>
    </cacheField>
    <cacheField name="為替リスク" numFmtId="0">
      <sharedItems containsBlank="1" count="5">
        <m/>
        <s v="リスク・なし"/>
        <e v="#N/A"/>
        <s v="リスク・有"/>
        <s v="終わり"/>
      </sharedItems>
    </cacheField>
    <cacheField name="評価損益・割合(%)" numFmtId="0" formula="'評価損益[円]'/'時価評価額[円]'-'評価損益[円]'" databaseField="0"/>
    <cacheField name="評価・損益（％）" numFmtId="0" formula="'評価損益[円]'/('時価評価額[円]'-'評価損益[円]'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2">
  <r>
    <m/>
    <x v="0"/>
    <n v="1"/>
    <x v="0"/>
    <s v="20-楽天銀行"/>
    <s v="00-楽天銀行用"/>
    <s v="現預金"/>
    <s v="ここから1"/>
    <s v="ここから2"/>
    <s v="ここから3"/>
    <s v="ここから4"/>
    <s v="ここから5"/>
    <s v="ここから6"/>
    <s v="ここから7"/>
    <s v="ここから8"/>
    <s v="ここから9"/>
    <s v="ここから10"/>
    <s v="ここから11"/>
    <s v="ここから12"/>
    <s v="ここから13"/>
    <s v="ここから14"/>
    <s v="ここから15"/>
    <s v="ここから16"/>
    <s v="ここから17"/>
    <s v="ここから18"/>
    <m/>
    <m/>
    <s v="00-PP楽天証券→→→左半分に貼付"/>
    <m/>
    <m/>
    <m/>
    <m/>
    <m/>
    <m/>
    <m/>
    <m/>
    <m/>
    <m/>
    <m/>
    <m/>
    <m/>
    <m/>
    <m/>
    <m/>
    <m/>
    <m/>
    <m/>
    <x v="0"/>
    <m/>
    <m/>
    <m/>
    <x v="0"/>
    <x v="0"/>
  </r>
  <r>
    <m/>
    <x v="0"/>
    <n v="2"/>
    <x v="0"/>
    <s v="20-楽天銀行"/>
    <s v="●ここにコピペ→"/>
    <s v="現預金"/>
    <s v="楽天銀行普通預金残高"/>
    <n v="641868"/>
    <s v="円"/>
    <m/>
    <m/>
    <m/>
    <m/>
    <m/>
    <m/>
    <m/>
    <m/>
    <m/>
    <m/>
    <m/>
    <m/>
    <m/>
    <m/>
    <m/>
    <m/>
    <m/>
    <m/>
    <s v="楽天銀行・普通口座"/>
    <s v="楽天銀行・普通口座"/>
    <s v="現金"/>
    <m/>
    <m/>
    <m/>
    <m/>
    <m/>
    <m/>
    <m/>
    <m/>
    <m/>
    <m/>
    <n v="641868"/>
    <m/>
    <m/>
    <n v="0"/>
    <m/>
    <m/>
    <x v="1"/>
    <s v="2現金"/>
    <s v="現預金"/>
    <s v="現預金"/>
    <x v="1"/>
    <x v="1"/>
  </r>
  <r>
    <m/>
    <x v="0"/>
    <n v="3"/>
    <x v="0"/>
    <s v="20-楽天銀行"/>
    <m/>
    <s v="現預金"/>
    <m/>
    <m/>
    <m/>
    <m/>
    <m/>
    <m/>
    <m/>
    <m/>
    <m/>
    <m/>
    <m/>
    <m/>
    <m/>
    <m/>
    <m/>
    <m/>
    <m/>
    <m/>
    <m/>
    <m/>
    <m/>
    <m/>
    <m/>
    <s v="現金"/>
    <m/>
    <m/>
    <m/>
    <m/>
    <m/>
    <m/>
    <m/>
    <m/>
    <m/>
    <m/>
    <m/>
    <m/>
    <m/>
    <e v="#DIV/0!"/>
    <m/>
    <m/>
    <x v="2"/>
    <e v="#N/A"/>
    <e v="#N/A"/>
    <e v="#N/A"/>
    <x v="2"/>
    <x v="2"/>
  </r>
  <r>
    <m/>
    <x v="0"/>
    <n v="4"/>
    <x v="0"/>
    <s v="02-楽天証券"/>
    <s v="PP楽天証券用"/>
    <s v="右→"/>
    <s v="ここに↓1"/>
    <s v="ここに↓2"/>
    <s v="ここに↓3"/>
    <s v="ここに↓4"/>
    <s v="ここに↓5"/>
    <s v="ここに↓6"/>
    <s v="ここに↓7"/>
    <s v="ここに↓8"/>
    <s v="ここに↓9"/>
    <s v="ここに↓10"/>
    <s v="ここに↓11"/>
    <s v="ここに↓12"/>
    <s v="ここに↓13"/>
    <s v="ここに↓14"/>
    <s v="ここに↓15"/>
    <s v="ここに↓16"/>
    <s v="ここに↓17"/>
    <s v="ここに↓18"/>
    <m/>
    <m/>
    <s v="PP楽天証券→→→左半分に貼付"/>
    <m/>
    <m/>
    <m/>
    <m/>
    <m/>
    <m/>
    <m/>
    <m/>
    <m/>
    <m/>
    <m/>
    <m/>
    <m/>
    <m/>
    <m/>
    <m/>
    <m/>
    <m/>
    <m/>
    <x v="0"/>
    <m/>
    <m/>
    <m/>
    <x v="0"/>
    <x v="0"/>
  </r>
  <r>
    <m/>
    <x v="0"/>
    <n v="5"/>
    <x v="0"/>
    <s v="02-楽天証券"/>
    <s v="●ここにコピペ→"/>
    <s v="現預金"/>
    <s v="預り金"/>
    <n v="175255"/>
    <s v="円"/>
    <m/>
    <s v=" "/>
    <s v=" "/>
    <s v=" "/>
    <m/>
    <m/>
    <m/>
    <m/>
    <m/>
    <m/>
    <m/>
    <m/>
    <m/>
    <m/>
    <m/>
    <m/>
    <m/>
    <m/>
    <s v="楽天証券・預り金"/>
    <s v="楽天証券・預り金"/>
    <s v="現金"/>
    <m/>
    <m/>
    <m/>
    <m/>
    <m/>
    <m/>
    <m/>
    <m/>
    <m/>
    <m/>
    <n v="175255"/>
    <m/>
    <m/>
    <n v="0"/>
    <m/>
    <m/>
    <x v="1"/>
    <s v="2現金"/>
    <s v="預り金"/>
    <s v="預り金"/>
    <x v="1"/>
    <x v="1"/>
  </r>
  <r>
    <m/>
    <x v="0"/>
    <n v="6"/>
    <x v="0"/>
    <s v="02-楽天証券"/>
    <m/>
    <s v="現預金"/>
    <s v="外貨預り金"/>
    <n v="5713625"/>
    <s v="円"/>
    <m/>
    <m/>
    <m/>
    <m/>
    <m/>
    <m/>
    <m/>
    <m/>
    <m/>
    <m/>
    <m/>
    <m/>
    <m/>
    <m/>
    <m/>
    <m/>
    <m/>
    <m/>
    <s v="楽天証券・外貨預り金"/>
    <s v="楽天証券・外貨預り金"/>
    <s v="現金"/>
    <m/>
    <m/>
    <m/>
    <m/>
    <m/>
    <m/>
    <m/>
    <m/>
    <m/>
    <m/>
    <n v="5713625"/>
    <m/>
    <m/>
    <n v="0"/>
    <m/>
    <m/>
    <x v="1"/>
    <s v="2現金"/>
    <s v="預り金"/>
    <s v="預り金"/>
    <x v="3"/>
    <x v="3"/>
  </r>
  <r>
    <m/>
    <x v="0"/>
    <n v="7"/>
    <x v="0"/>
    <s v="02-楽天証券"/>
    <m/>
    <s v="現預金"/>
    <m/>
    <m/>
    <m/>
    <m/>
    <m/>
    <m/>
    <m/>
    <m/>
    <m/>
    <m/>
    <m/>
    <m/>
    <m/>
    <m/>
    <m/>
    <m/>
    <m/>
    <m/>
    <m/>
    <m/>
    <m/>
    <m/>
    <m/>
    <s v="現金"/>
    <m/>
    <m/>
    <m/>
    <m/>
    <m/>
    <m/>
    <m/>
    <m/>
    <m/>
    <m/>
    <m/>
    <m/>
    <m/>
    <e v="#DIV/0!"/>
    <m/>
    <m/>
    <x v="2"/>
    <e v="#N/A"/>
    <e v="#N/A"/>
    <e v="#N/A"/>
    <x v="2"/>
    <x v="2"/>
  </r>
  <r>
    <m/>
    <x v="0"/>
    <n v="8"/>
    <x v="0"/>
    <s v="02-楽天証券"/>
    <m/>
    <s v="現預金"/>
    <m/>
    <m/>
    <m/>
    <m/>
    <m/>
    <m/>
    <m/>
    <m/>
    <m/>
    <m/>
    <m/>
    <m/>
    <m/>
    <m/>
    <m/>
    <m/>
    <m/>
    <m/>
    <m/>
    <m/>
    <m/>
    <m/>
    <m/>
    <s v="現金"/>
    <m/>
    <m/>
    <m/>
    <m/>
    <m/>
    <m/>
    <m/>
    <m/>
    <m/>
    <m/>
    <m/>
    <m/>
    <m/>
    <e v="#DIV/0!"/>
    <m/>
    <m/>
    <x v="2"/>
    <e v="#N/A"/>
    <e v="#N/A"/>
    <e v="#N/A"/>
    <x v="2"/>
    <x v="2"/>
  </r>
  <r>
    <m/>
    <x v="0"/>
    <n v="9"/>
    <x v="0"/>
    <s v="02-楽天証券"/>
    <s v="PP楽天証券用"/>
    <s v="右→"/>
    <s v="ここに↓1"/>
    <s v="ここに↓2"/>
    <s v="ここに↓3"/>
    <s v="ここに↓4"/>
    <s v="ここに↓5"/>
    <s v="ここに↓6"/>
    <s v="ここに↓7"/>
    <s v="ここに↓8"/>
    <s v="ここに↓9"/>
    <s v="ここに↓10"/>
    <s v="ここに↓11"/>
    <s v="ここに↓12"/>
    <s v="ここに↓13"/>
    <s v="ここに↓14"/>
    <s v="ここに↓15"/>
    <s v="ここに↓16"/>
    <s v="ここに↓17"/>
    <s v="ここに↓18"/>
    <m/>
    <m/>
    <s v="PP楽天証券→→→左半分に貼付"/>
    <m/>
    <m/>
    <m/>
    <m/>
    <m/>
    <m/>
    <m/>
    <m/>
    <m/>
    <m/>
    <m/>
    <m/>
    <m/>
    <m/>
    <m/>
    <m/>
    <m/>
    <m/>
    <m/>
    <x v="0"/>
    <m/>
    <m/>
    <m/>
    <x v="0"/>
    <x v="0"/>
  </r>
  <r>
    <m/>
    <x v="0"/>
    <n v="10"/>
    <x v="0"/>
    <s v="02-楽天証券"/>
    <s v="●ここにコピペ→→→→→"/>
    <m/>
    <s v="国内株式"/>
    <n v="1540"/>
    <s v="純金上場信託"/>
    <s v="特定"/>
    <n v="1"/>
    <s v="株"/>
    <n v="5900"/>
    <s v="円"/>
    <n v="7503"/>
    <s v="円"/>
    <m/>
    <m/>
    <n v="-14"/>
    <s v="円"/>
    <n v="7503"/>
    <s v="-"/>
    <n v="1603"/>
    <n v="27.16"/>
    <m/>
    <m/>
    <s v="国内株式"/>
    <s v="1540"/>
    <s v="純金上場信託"/>
    <s v="特定"/>
    <n v="1"/>
    <s v="株"/>
    <n v="5900"/>
    <s v="円"/>
    <n v="7503"/>
    <s v="円"/>
    <n v="0"/>
    <n v="0"/>
    <n v="-14"/>
    <s v="円"/>
    <n v="7503"/>
    <s v="-"/>
    <n v="1603"/>
    <n v="0.27169491525423728"/>
    <m/>
    <m/>
    <x v="3"/>
    <s v="3貴金属"/>
    <s v="ゴールド"/>
    <s v="国内・ゴールド"/>
    <x v="1"/>
    <x v="1"/>
  </r>
  <r>
    <m/>
    <x v="0"/>
    <n v="11"/>
    <x v="0"/>
    <s v="02-楽天証券"/>
    <s v="＜CSVファイルより＞"/>
    <m/>
    <s v="国内株式"/>
    <n v="1540"/>
    <s v="純金上場信託"/>
    <s v="NISA"/>
    <n v="20"/>
    <s v="株"/>
    <n v="5954"/>
    <s v="円"/>
    <n v="7503"/>
    <s v="円"/>
    <m/>
    <m/>
    <n v="-14"/>
    <s v="円"/>
    <n v="150060"/>
    <s v="-"/>
    <n v="30980"/>
    <n v="26.01"/>
    <m/>
    <m/>
    <s v="国内株式"/>
    <s v="1540"/>
    <s v="純金上場信託"/>
    <s v="NISA"/>
    <n v="20"/>
    <s v="株"/>
    <n v="5954"/>
    <s v="円"/>
    <n v="7503"/>
    <s v="円"/>
    <n v="0"/>
    <n v="0"/>
    <n v="-14"/>
    <s v="円"/>
    <n v="150060"/>
    <s v="-"/>
    <n v="30980"/>
    <n v="0.2601612361437689"/>
    <m/>
    <m/>
    <x v="3"/>
    <s v="3貴金属"/>
    <s v="ゴールド"/>
    <s v="国内・ゴールド"/>
    <x v="1"/>
    <x v="1"/>
  </r>
  <r>
    <m/>
    <x v="0"/>
    <n v="12"/>
    <x v="0"/>
    <s v="02-楽天証券"/>
    <m/>
    <m/>
    <s v="国内株式"/>
    <n v="1541"/>
    <s v="純プラチナ上場信託"/>
    <s v="特定"/>
    <n v="6"/>
    <s v="株"/>
    <n v="3270"/>
    <s v="円"/>
    <n v="3735"/>
    <s v="円"/>
    <m/>
    <m/>
    <n v="-50"/>
    <s v="円"/>
    <n v="22410"/>
    <s v="-"/>
    <n v="2790"/>
    <n v="14.22"/>
    <m/>
    <m/>
    <s v="国内株式"/>
    <s v="1541"/>
    <s v="純プラチナ上場信託"/>
    <s v="特定"/>
    <n v="6"/>
    <s v="株"/>
    <n v="3270"/>
    <s v="円"/>
    <n v="3735"/>
    <s v="円"/>
    <n v="0"/>
    <n v="0"/>
    <n v="-50"/>
    <s v="円"/>
    <n v="22410"/>
    <s v="-"/>
    <n v="2790"/>
    <n v="0.14220183486238533"/>
    <m/>
    <m/>
    <x v="3"/>
    <s v="3貴金属"/>
    <s v="プラチナ"/>
    <s v="国内・プラチナ"/>
    <x v="1"/>
    <x v="1"/>
  </r>
  <r>
    <m/>
    <x v="0"/>
    <n v="13"/>
    <x v="0"/>
    <s v="02-楽天証券"/>
    <m/>
    <m/>
    <s v="国内株式"/>
    <n v="1615"/>
    <s v="ＮＦ銀行業"/>
    <s v="特定"/>
    <n v="600"/>
    <s v="株"/>
    <n v="168"/>
    <s v="円"/>
    <n v="168.2"/>
    <s v="円"/>
    <m/>
    <m/>
    <n v="0.8"/>
    <s v="円"/>
    <n v="100920"/>
    <s v="-"/>
    <n v="120"/>
    <n v="0.11"/>
    <m/>
    <m/>
    <s v="国内株式"/>
    <s v="1615"/>
    <s v="ＮＦ銀行業"/>
    <s v="特定"/>
    <n v="600"/>
    <s v="株"/>
    <n v="168"/>
    <s v="円"/>
    <n v="168.2"/>
    <s v="円"/>
    <n v="0"/>
    <n v="0"/>
    <n v="0.8"/>
    <s v="円"/>
    <n v="100920"/>
    <s v="-"/>
    <n v="120"/>
    <n v="1.1904761904761906E-3"/>
    <m/>
    <m/>
    <x v="4"/>
    <s v="1株式"/>
    <s v="金融"/>
    <s v="銀行業"/>
    <x v="1"/>
    <x v="1"/>
  </r>
  <r>
    <m/>
    <x v="0"/>
    <n v="14"/>
    <x v="0"/>
    <s v="02-楽天証券"/>
    <m/>
    <m/>
    <s v="国内株式"/>
    <n v="1659"/>
    <s v="ＩＳ米国リートＥＴＦ"/>
    <s v="特定"/>
    <n v="100"/>
    <s v="株"/>
    <n v="1456.97"/>
    <s v="円"/>
    <n v="2560"/>
    <s v="円"/>
    <m/>
    <m/>
    <n v="-27"/>
    <s v="円"/>
    <n v="256000"/>
    <s v="-"/>
    <n v="110303"/>
    <n v="75.7"/>
    <m/>
    <m/>
    <s v="国内株式"/>
    <s v="1659"/>
    <s v="ＩＳ米国リートＥＴＦ"/>
    <s v="特定"/>
    <n v="100"/>
    <s v="株"/>
    <n v="1456.97"/>
    <s v="円"/>
    <n v="2560"/>
    <s v="円"/>
    <n v="0"/>
    <n v="0"/>
    <n v="-27"/>
    <s v="円"/>
    <n v="256000"/>
    <s v="-"/>
    <n v="110303"/>
    <n v="0.75707118197354784"/>
    <m/>
    <m/>
    <x v="4"/>
    <s v="1株式"/>
    <s v="不動産"/>
    <s v="米国・リート"/>
    <x v="1"/>
    <x v="3"/>
  </r>
  <r>
    <m/>
    <x v="0"/>
    <n v="15"/>
    <x v="0"/>
    <s v="02-楽天証券"/>
    <m/>
    <m/>
    <s v="国内株式"/>
    <n v="1659"/>
    <s v="ＩＳ米国リートＥＴＦ"/>
    <s v="NISA"/>
    <n v="1"/>
    <s v="株"/>
    <n v="1454"/>
    <s v="円"/>
    <n v="2560"/>
    <s v="円"/>
    <m/>
    <m/>
    <n v="-27"/>
    <s v="円"/>
    <n v="2560"/>
    <s v="-"/>
    <n v="1106"/>
    <n v="76.06"/>
    <m/>
    <m/>
    <s v="国内株式"/>
    <s v="1659"/>
    <s v="ＩＳ米国リートＥＴＦ"/>
    <s v="NISA"/>
    <n v="1"/>
    <s v="株"/>
    <n v="1454"/>
    <s v="円"/>
    <n v="2560"/>
    <s v="円"/>
    <n v="0"/>
    <n v="0"/>
    <n v="-27"/>
    <s v="円"/>
    <n v="2560"/>
    <s v="-"/>
    <n v="1106"/>
    <n v="0.76066024759284734"/>
    <m/>
    <m/>
    <x v="4"/>
    <s v="1株式"/>
    <s v="不動産"/>
    <s v="米国・リート"/>
    <x v="1"/>
    <x v="3"/>
  </r>
  <r>
    <m/>
    <x v="0"/>
    <n v="16"/>
    <x v="0"/>
    <s v="02-楽天証券"/>
    <m/>
    <m/>
    <s v="国内株式"/>
    <n v="1678"/>
    <s v="ＮＦインド株"/>
    <s v="NISA"/>
    <n v="100"/>
    <s v="株"/>
    <n v="247.8"/>
    <s v="円"/>
    <n v="238.7"/>
    <s v="円"/>
    <m/>
    <m/>
    <n v="-1.6"/>
    <s v="円"/>
    <n v="23870"/>
    <s v="-"/>
    <n v="-910"/>
    <n v="-3.67"/>
    <m/>
    <m/>
    <s v="国内株式"/>
    <s v="1678"/>
    <s v="ＮＥＸＴ　ＦＵＮＤＳ　インド株式指数・Ｎｉｆｔｙ　５０連動型上場投信"/>
    <s v="NISA"/>
    <n v="100"/>
    <s v="株"/>
    <n v="247.8"/>
    <s v="円"/>
    <n v="238.7"/>
    <s v="円"/>
    <n v="0"/>
    <n v="0"/>
    <n v="-1.6"/>
    <s v="円"/>
    <n v="23870"/>
    <s v="-"/>
    <n v="-910"/>
    <n v="-3.6723163841807911E-2"/>
    <m/>
    <m/>
    <x v="4"/>
    <s v="1株式"/>
    <s v="新興国"/>
    <s v="インド"/>
    <x v="1"/>
    <x v="3"/>
  </r>
  <r>
    <m/>
    <x v="0"/>
    <n v="17"/>
    <x v="0"/>
    <s v="02-楽天証券"/>
    <m/>
    <m/>
    <s v="国内株式"/>
    <n v="9142"/>
    <s v="九州旅客鉄道"/>
    <s v="NISA"/>
    <n v="100"/>
    <s v="株"/>
    <n v="2137"/>
    <s v="円"/>
    <n v="2635"/>
    <s v="円"/>
    <m/>
    <m/>
    <n v="-6"/>
    <s v="円"/>
    <n v="263500"/>
    <s v="-"/>
    <n v="49800"/>
    <n v="23.3"/>
    <m/>
    <m/>
    <s v="国内株式"/>
    <s v="9142"/>
    <s v="九州旅客鉄道"/>
    <s v="NISA"/>
    <n v="100"/>
    <s v="株"/>
    <n v="2137"/>
    <s v="円"/>
    <n v="2635"/>
    <s v="円"/>
    <n v="0"/>
    <n v="0"/>
    <n v="-6"/>
    <s v="円"/>
    <n v="263500"/>
    <s v="-"/>
    <n v="49800"/>
    <n v="0.23303696771174542"/>
    <m/>
    <m/>
    <x v="4"/>
    <s v="1株式"/>
    <s v="観光"/>
    <s v="鉄道"/>
    <x v="1"/>
    <x v="1"/>
  </r>
  <r>
    <m/>
    <x v="0"/>
    <n v="18"/>
    <x v="0"/>
    <s v="02-楽天証券"/>
    <m/>
    <m/>
    <s v="国内株式"/>
    <n v="9202"/>
    <s v="ＡＮＡホールディングス"/>
    <s v="NISA"/>
    <n v="100"/>
    <s v="株"/>
    <n v="2191"/>
    <s v="円"/>
    <n v="2432.5"/>
    <s v="円"/>
    <m/>
    <m/>
    <n v="-24.5"/>
    <s v="円"/>
    <n v="243250"/>
    <s v="-"/>
    <n v="24150"/>
    <n v="11.02"/>
    <m/>
    <m/>
    <s v="国内株式"/>
    <s v="9202"/>
    <s v="ＡＮＡホールディングス"/>
    <s v="NISA"/>
    <n v="100"/>
    <s v="株"/>
    <n v="2191"/>
    <s v="円"/>
    <n v="2432.5"/>
    <s v="円"/>
    <n v="0"/>
    <n v="0"/>
    <n v="-24.5"/>
    <s v="円"/>
    <n v="243250"/>
    <s v="-"/>
    <n v="24150"/>
    <n v="0.11022364217252396"/>
    <m/>
    <m/>
    <x v="4"/>
    <s v="1株式"/>
    <s v="観光"/>
    <s v="航空"/>
    <x v="1"/>
    <x v="1"/>
  </r>
  <r>
    <m/>
    <x v="0"/>
    <n v="19"/>
    <x v="0"/>
    <s v="02-楽天証券"/>
    <m/>
    <m/>
    <s v="米国株式"/>
    <s v="VTI"/>
    <s v="バンガード・トータル・ストック・マーケットETF"/>
    <s v="特定"/>
    <n v="10"/>
    <s v="株"/>
    <n v="218.53"/>
    <s v="USD"/>
    <n v="189.69"/>
    <s v="USD"/>
    <m/>
    <m/>
    <n v="2.77"/>
    <s v="USD"/>
    <n v="253748"/>
    <s v="1,896.90 USD"/>
    <n v="13824"/>
    <n v="5.76"/>
    <m/>
    <m/>
    <s v="米国株式"/>
    <s v="VTI"/>
    <s v="バンガード・トータル・ストック・マーケットETF"/>
    <s v="特定"/>
    <n v="10"/>
    <s v="株"/>
    <n v="218.53"/>
    <s v="USD"/>
    <n v="189.69"/>
    <s v="USD"/>
    <n v="0"/>
    <n v="0"/>
    <n v="2.77"/>
    <s v="USD"/>
    <n v="253748"/>
    <s v="1,896.90 USD"/>
    <n v="13824"/>
    <n v="5.7618245777829646E-2"/>
    <m/>
    <m/>
    <x v="4"/>
    <s v="1株式"/>
    <s v="指数"/>
    <s v="全米国指数"/>
    <x v="3"/>
    <x v="3"/>
  </r>
  <r>
    <m/>
    <x v="0"/>
    <n v="20"/>
    <x v="0"/>
    <s v="02-楽天証券"/>
    <m/>
    <m/>
    <s v="米国株式"/>
    <s v="VWO"/>
    <s v="バンガード・FTSE・エマージング・マーケッツETF"/>
    <s v="特定"/>
    <n v="10"/>
    <s v="株"/>
    <n v="43.945"/>
    <s v="USD"/>
    <n v="42.6"/>
    <s v="USD"/>
    <m/>
    <m/>
    <n v="0.62"/>
    <s v="USD"/>
    <n v="56986"/>
    <s v="426.00 USD"/>
    <n v="9868"/>
    <n v="20.94"/>
    <m/>
    <m/>
    <s v="米国株式"/>
    <s v="VWO"/>
    <s v="バンガード・FTSE・エマージング・マーケッツETF"/>
    <s v="特定"/>
    <n v="10"/>
    <s v="株"/>
    <n v="43.945"/>
    <s v="USD"/>
    <n v="42.6"/>
    <s v="USD"/>
    <n v="0"/>
    <n v="0"/>
    <n v="0.62"/>
    <s v="USD"/>
    <n v="56986"/>
    <s v="426.00 USD"/>
    <n v="9868"/>
    <n v="0.20943163971306084"/>
    <m/>
    <m/>
    <x v="4"/>
    <s v="1株式"/>
    <s v="新興国"/>
    <s v="新興国ETF"/>
    <x v="3"/>
    <x v="3"/>
  </r>
  <r>
    <m/>
    <x v="0"/>
    <n v="21"/>
    <x v="0"/>
    <s v="02-楽天証券"/>
    <m/>
    <m/>
    <s v="米国株式"/>
    <s v="SLV"/>
    <s v="iシェアーズ シルバー・トラスト"/>
    <s v="NISA"/>
    <n v="30"/>
    <s v="株"/>
    <n v="23.575600000000001"/>
    <s v="USD"/>
    <n v="19.98"/>
    <s v="USD"/>
    <m/>
    <m/>
    <n v="0.61"/>
    <s v="USD"/>
    <n v="80181"/>
    <s v="599.40 USD"/>
    <n v="6461"/>
    <n v="8.76"/>
    <m/>
    <m/>
    <s v="米国株式"/>
    <s v="SLV"/>
    <s v="iシェアーズ シルバー・トラスト"/>
    <s v="NISA"/>
    <n v="30"/>
    <s v="株"/>
    <n v="23.575600000000001"/>
    <s v="USD"/>
    <n v="19.98"/>
    <s v="USD"/>
    <n v="0"/>
    <n v="0"/>
    <n v="0.61"/>
    <s v="USD"/>
    <n v="80181"/>
    <s v="599.40 USD"/>
    <n v="6461"/>
    <n v="8.764243081931633E-2"/>
    <m/>
    <m/>
    <x v="3"/>
    <s v="3貴金属"/>
    <s v="シルバー"/>
    <s v="米国・シルバー"/>
    <x v="3"/>
    <x v="3"/>
  </r>
  <r>
    <m/>
    <x v="0"/>
    <n v="22"/>
    <x v="0"/>
    <s v="02-楽天証券"/>
    <m/>
    <m/>
    <s v="米国株式"/>
    <s v="VT"/>
    <s v="バンガード・トータル・ワールド・ストックETF"/>
    <s v="NISA"/>
    <n v="1"/>
    <s v="株"/>
    <n v="68.209999999999994"/>
    <s v="USD"/>
    <n v="86.57"/>
    <s v="USD"/>
    <m/>
    <m/>
    <n v="1.32"/>
    <s v="USD"/>
    <n v="11580"/>
    <s v="86.57 USD"/>
    <n v="4505"/>
    <n v="63.67"/>
    <m/>
    <m/>
    <s v="米国株式"/>
    <s v="VT"/>
    <s v="バンガード・トータル・ワールド・ストックETF"/>
    <s v="NISA"/>
    <n v="1"/>
    <s v="株"/>
    <n v="68.209999999999994"/>
    <s v="USD"/>
    <n v="86.57"/>
    <s v="USD"/>
    <n v="0"/>
    <n v="0"/>
    <n v="1.32"/>
    <s v="USD"/>
    <n v="11580"/>
    <s v="86.57 USD"/>
    <n v="4505"/>
    <n v="0.63674911660777389"/>
    <m/>
    <m/>
    <x v="4"/>
    <s v="1株式"/>
    <s v="指数"/>
    <s v="全世界指数"/>
    <x v="3"/>
    <x v="3"/>
  </r>
  <r>
    <m/>
    <x v="0"/>
    <n v="23"/>
    <x v="0"/>
    <s v="02-楽天証券"/>
    <m/>
    <m/>
    <s v="米国株式"/>
    <s v="BND"/>
    <s v="バンガード・米国トータル債券市場ETF"/>
    <s v="特定"/>
    <n v="6"/>
    <s v="株"/>
    <n v="87.043300000000002"/>
    <s v="USD"/>
    <n v="74.14"/>
    <s v="USD"/>
    <m/>
    <m/>
    <n v="0.84"/>
    <s v="USD"/>
    <n v="59506"/>
    <s v="444.84 USD"/>
    <n v="4378"/>
    <n v="7.94"/>
    <m/>
    <m/>
    <s v="米国株式"/>
    <s v="BND"/>
    <s v="バンガード・米国トータル債券市場ETF"/>
    <s v="特定"/>
    <n v="6"/>
    <s v="株"/>
    <n v="87.043300000000002"/>
    <s v="USD"/>
    <n v="74.14"/>
    <s v="USD"/>
    <n v="0"/>
    <n v="0"/>
    <n v="0.84"/>
    <s v="USD"/>
    <n v="59506"/>
    <s v="444.84 USD"/>
    <n v="4378"/>
    <n v="7.941517921927152E-2"/>
    <m/>
    <m/>
    <x v="1"/>
    <s v="2米国債など"/>
    <s v="債券"/>
    <s v="米国債"/>
    <x v="3"/>
    <x v="3"/>
  </r>
  <r>
    <m/>
    <x v="0"/>
    <n v="24"/>
    <x v="0"/>
    <s v="02-楽天証券"/>
    <m/>
    <m/>
    <s v="米国株式"/>
    <s v="UAL"/>
    <s v="ユナイテッド・エアラインズ・ホールディングス"/>
    <s v="特定"/>
    <n v="17"/>
    <s v="株"/>
    <n v="42.514699999999998"/>
    <s v="USD"/>
    <n v="37.89"/>
    <s v="USD"/>
    <m/>
    <m/>
    <n v="0.9"/>
    <s v="USD"/>
    <n v="86165"/>
    <s v="644.13 USD"/>
    <n v="9699"/>
    <n v="12.68"/>
    <m/>
    <m/>
    <s v="米国株式"/>
    <s v="UAL"/>
    <s v="ユナイテッド・エアラインズ・ホールディングス"/>
    <s v="特定"/>
    <n v="17"/>
    <s v="株"/>
    <n v="42.514699999999998"/>
    <s v="USD"/>
    <n v="37.89"/>
    <s v="USD"/>
    <n v="0"/>
    <n v="0"/>
    <n v="0.9"/>
    <s v="USD"/>
    <n v="86165"/>
    <s v="644.13 USD"/>
    <n v="9699"/>
    <n v="0.12684068736431878"/>
    <m/>
    <m/>
    <x v="4"/>
    <s v="1株式"/>
    <s v="観光"/>
    <s v="航空・米国"/>
    <x v="3"/>
    <x v="3"/>
  </r>
  <r>
    <m/>
    <x v="0"/>
    <n v="25"/>
    <x v="0"/>
    <s v="02-楽天証券"/>
    <m/>
    <m/>
    <s v="米国株式"/>
    <s v="UAL"/>
    <s v="ユナイテッド・エアラインズ・ホールディングス"/>
    <s v="NISA"/>
    <n v="10"/>
    <s v="株"/>
    <n v="46.667999999999999"/>
    <s v="USD"/>
    <n v="37.89"/>
    <s v="USD"/>
    <m/>
    <m/>
    <n v="0.9"/>
    <s v="USD"/>
    <n v="50685"/>
    <s v="378.90 USD"/>
    <n v="-3659"/>
    <n v="-6.73"/>
    <m/>
    <m/>
    <s v="米国株式"/>
    <s v="UAL"/>
    <s v="ユナイテッド・エアラインズ・ホールディングス"/>
    <s v="NISA"/>
    <n v="10"/>
    <s v="株"/>
    <n v="46.667999999999999"/>
    <s v="USD"/>
    <n v="37.89"/>
    <s v="USD"/>
    <n v="0"/>
    <n v="0"/>
    <n v="0.9"/>
    <s v="USD"/>
    <n v="50685"/>
    <s v="378.90 USD"/>
    <n v="-3659"/>
    <n v="-6.7330340055939936E-2"/>
    <m/>
    <m/>
    <x v="4"/>
    <s v="1株式"/>
    <s v="観光"/>
    <s v="航空・米国"/>
    <x v="3"/>
    <x v="3"/>
  </r>
  <r>
    <m/>
    <x v="0"/>
    <n v="26"/>
    <x v="0"/>
    <s v="02-楽天証券"/>
    <m/>
    <m/>
    <s v="米国株式"/>
    <s v="EIDO"/>
    <s v="iシェアーズ MSCI インドネシア ETF"/>
    <s v="特定"/>
    <n v="34"/>
    <s v="株"/>
    <n v="22.920200000000001"/>
    <s v="USD"/>
    <n v="22.9"/>
    <s v="USD"/>
    <m/>
    <m/>
    <n v="0.05"/>
    <s v="USD"/>
    <n v="104153"/>
    <s v="778.60 USD"/>
    <n v="20853"/>
    <n v="25.03"/>
    <m/>
    <m/>
    <s v="米国株式"/>
    <s v="EIDO"/>
    <s v="iシェアーズ MSCI インドネシア ETF"/>
    <s v="特定"/>
    <n v="34"/>
    <s v="株"/>
    <n v="22.920200000000001"/>
    <s v="USD"/>
    <n v="22.9"/>
    <s v="USD"/>
    <n v="0"/>
    <n v="0"/>
    <n v="0.05"/>
    <s v="USD"/>
    <n v="104153"/>
    <s v="778.60 USD"/>
    <n v="20853"/>
    <n v="0.2503361344537815"/>
    <m/>
    <m/>
    <x v="4"/>
    <s v="1株式"/>
    <s v="新興国"/>
    <s v="インドネシア"/>
    <x v="3"/>
    <x v="3"/>
  </r>
  <r>
    <m/>
    <x v="0"/>
    <n v="27"/>
    <x v="0"/>
    <s v="02-楽天証券"/>
    <m/>
    <m/>
    <s v="米国株式"/>
    <s v="THD"/>
    <s v="iシェアーズ MSCI タイ ETF"/>
    <s v="特定"/>
    <n v="4"/>
    <s v="株"/>
    <n v="75.222499999999997"/>
    <s v="USD"/>
    <n v="70.739999999999995"/>
    <s v="USD"/>
    <m/>
    <m/>
    <n v="0.45"/>
    <s v="USD"/>
    <n v="37851"/>
    <s v="282.96 USD"/>
    <n v="6644"/>
    <n v="21.29"/>
    <m/>
    <m/>
    <s v="米国株式"/>
    <s v="THD"/>
    <s v="iシェアーズ MSCI タイ ETF"/>
    <s v="特定"/>
    <n v="4"/>
    <s v="株"/>
    <n v="75.222499999999997"/>
    <s v="USD"/>
    <n v="70.739999999999995"/>
    <s v="USD"/>
    <n v="0"/>
    <n v="0"/>
    <n v="0.45"/>
    <s v="USD"/>
    <n v="37851"/>
    <s v="282.96 USD"/>
    <n v="6644"/>
    <n v="0.21290095170955234"/>
    <m/>
    <m/>
    <x v="4"/>
    <s v="1株式"/>
    <s v="新興国"/>
    <s v="タイ"/>
    <x v="3"/>
    <x v="3"/>
  </r>
  <r>
    <m/>
    <x v="0"/>
    <n v="28"/>
    <x v="0"/>
    <s v="02-楽天証券"/>
    <m/>
    <m/>
    <s v="米国株式"/>
    <s v="EPHE"/>
    <s v="iシェアーズ MSCI フィリピン ETF"/>
    <s v="特定"/>
    <n v="16"/>
    <s v="株"/>
    <n v="31.824999999999999"/>
    <s v="USD"/>
    <n v="26.55"/>
    <s v="USD"/>
    <m/>
    <m/>
    <n v="-0.33"/>
    <s v="USD"/>
    <n v="56825"/>
    <s v="424.80 USD"/>
    <n v="3257"/>
    <n v="6.08"/>
    <m/>
    <m/>
    <s v="米国株式"/>
    <s v="EPHE"/>
    <s v="iシェアーズ MSCI フィリピン ETF"/>
    <s v="特定"/>
    <n v="16"/>
    <s v="株"/>
    <n v="31.824999999999999"/>
    <s v="USD"/>
    <n v="26.55"/>
    <s v="USD"/>
    <n v="0"/>
    <n v="0"/>
    <n v="-0.33"/>
    <s v="USD"/>
    <n v="56825"/>
    <s v="424.80 USD"/>
    <n v="3257"/>
    <n v="6.0801224611708483E-2"/>
    <m/>
    <m/>
    <x v="4"/>
    <s v="1株式"/>
    <s v="新興国"/>
    <s v="フィリピン"/>
    <x v="3"/>
    <x v="3"/>
  </r>
  <r>
    <m/>
    <x v="0"/>
    <n v="29"/>
    <x v="0"/>
    <s v="02-楽天証券"/>
    <m/>
    <m/>
    <s v="米国株式"/>
    <s v="EPHE"/>
    <s v="iシェアーズ MSCI フィリピン ETF"/>
    <s v="NISA"/>
    <n v="4"/>
    <s v="株"/>
    <n v="30.135000000000002"/>
    <s v="USD"/>
    <n v="26.55"/>
    <s v="USD"/>
    <m/>
    <m/>
    <n v="-0.33"/>
    <s v="USD"/>
    <n v="14206"/>
    <s v="106.20 USD"/>
    <n v="1558"/>
    <n v="12.31"/>
    <m/>
    <m/>
    <s v="米国株式"/>
    <s v="EPHE"/>
    <s v="iシェアーズ MSCI フィリピン ETF"/>
    <s v="NISA"/>
    <n v="4"/>
    <s v="株"/>
    <n v="30.135000000000002"/>
    <s v="USD"/>
    <n v="26.55"/>
    <s v="USD"/>
    <n v="0"/>
    <n v="0"/>
    <n v="-0.33"/>
    <s v="USD"/>
    <n v="14206"/>
    <s v="106.20 USD"/>
    <n v="1558"/>
    <n v="0.12318153067678685"/>
    <m/>
    <m/>
    <x v="4"/>
    <s v="1株式"/>
    <s v="新興国"/>
    <s v="フィリピン"/>
    <x v="3"/>
    <x v="3"/>
  </r>
  <r>
    <m/>
    <x v="0"/>
    <n v="30"/>
    <x v="0"/>
    <s v="02-楽天証券"/>
    <m/>
    <m/>
    <m/>
    <m/>
    <m/>
    <m/>
    <m/>
    <m/>
    <m/>
    <m/>
    <m/>
    <m/>
    <m/>
    <m/>
    <m/>
    <m/>
    <m/>
    <m/>
    <m/>
    <m/>
    <m/>
    <m/>
    <n v="0"/>
    <s v="0"/>
    <e v="#N/A"/>
    <n v="0"/>
    <n v="0"/>
    <n v="0"/>
    <n v="0"/>
    <n v="0"/>
    <n v="0"/>
    <n v="0"/>
    <n v="0"/>
    <n v="0"/>
    <n v="0"/>
    <n v="0"/>
    <n v="0"/>
    <n v="0"/>
    <n v="0"/>
    <e v="#DIV/0!"/>
    <m/>
    <m/>
    <x v="2"/>
    <e v="#N/A"/>
    <e v="#N/A"/>
    <e v="#N/A"/>
    <x v="2"/>
    <x v="2"/>
  </r>
  <r>
    <m/>
    <x v="0"/>
    <n v="31"/>
    <x v="0"/>
    <s v="02-楽天証券"/>
    <m/>
    <m/>
    <m/>
    <m/>
    <m/>
    <m/>
    <m/>
    <m/>
    <m/>
    <m/>
    <m/>
    <m/>
    <m/>
    <m/>
    <m/>
    <m/>
    <m/>
    <m/>
    <m/>
    <m/>
    <m/>
    <m/>
    <n v="0"/>
    <s v="0"/>
    <e v="#N/A"/>
    <n v="0"/>
    <n v="0"/>
    <n v="0"/>
    <n v="0"/>
    <n v="0"/>
    <n v="0"/>
    <n v="0"/>
    <n v="0"/>
    <n v="0"/>
    <n v="0"/>
    <n v="0"/>
    <n v="0"/>
    <n v="0"/>
    <n v="0"/>
    <e v="#DIV/0!"/>
    <m/>
    <m/>
    <x v="2"/>
    <e v="#N/A"/>
    <e v="#N/A"/>
    <e v="#N/A"/>
    <x v="2"/>
    <x v="2"/>
  </r>
  <r>
    <m/>
    <x v="0"/>
    <n v="32"/>
    <x v="0"/>
    <s v="02-楽天証券"/>
    <m/>
    <m/>
    <m/>
    <m/>
    <m/>
    <m/>
    <m/>
    <m/>
    <m/>
    <m/>
    <m/>
    <m/>
    <m/>
    <m/>
    <m/>
    <m/>
    <m/>
    <m/>
    <m/>
    <m/>
    <m/>
    <m/>
    <n v="0"/>
    <s v="0"/>
    <e v="#N/A"/>
    <n v="0"/>
    <n v="0"/>
    <n v="0"/>
    <n v="0"/>
    <n v="0"/>
    <n v="0"/>
    <n v="0"/>
    <n v="0"/>
    <n v="0"/>
    <n v="0"/>
    <n v="0"/>
    <n v="0"/>
    <n v="0"/>
    <n v="0"/>
    <e v="#DIV/0!"/>
    <m/>
    <m/>
    <x v="2"/>
    <e v="#N/A"/>
    <e v="#N/A"/>
    <e v="#N/A"/>
    <x v="2"/>
    <x v="2"/>
  </r>
  <r>
    <m/>
    <x v="0"/>
    <n v="33"/>
    <x v="0"/>
    <s v="02-楽天証券"/>
    <m/>
    <m/>
    <m/>
    <m/>
    <m/>
    <m/>
    <m/>
    <m/>
    <m/>
    <m/>
    <m/>
    <m/>
    <m/>
    <m/>
    <m/>
    <m/>
    <m/>
    <m/>
    <m/>
    <m/>
    <m/>
    <m/>
    <n v="0"/>
    <s v="0"/>
    <e v="#N/A"/>
    <n v="0"/>
    <n v="0"/>
    <n v="0"/>
    <n v="0"/>
    <n v="0"/>
    <n v="0"/>
    <n v="0"/>
    <n v="0"/>
    <n v="0"/>
    <n v="0"/>
    <n v="0"/>
    <n v="0"/>
    <n v="0"/>
    <n v="0"/>
    <e v="#DIV/0!"/>
    <m/>
    <m/>
    <x v="2"/>
    <e v="#N/A"/>
    <e v="#N/A"/>
    <e v="#N/A"/>
    <x v="2"/>
    <x v="2"/>
  </r>
  <r>
    <m/>
    <x v="0"/>
    <n v="34"/>
    <x v="0"/>
    <s v="02-楽天証券"/>
    <m/>
    <m/>
    <m/>
    <m/>
    <m/>
    <m/>
    <m/>
    <m/>
    <m/>
    <m/>
    <m/>
    <m/>
    <m/>
    <m/>
    <m/>
    <m/>
    <m/>
    <m/>
    <m/>
    <m/>
    <m/>
    <m/>
    <n v="0"/>
    <s v="0"/>
    <e v="#N/A"/>
    <n v="0"/>
    <n v="0"/>
    <n v="0"/>
    <n v="0"/>
    <n v="0"/>
    <n v="0"/>
    <n v="0"/>
    <n v="0"/>
    <n v="0"/>
    <n v="0"/>
    <n v="0"/>
    <n v="0"/>
    <n v="0"/>
    <n v="0"/>
    <e v="#DIV/0!"/>
    <m/>
    <m/>
    <x v="2"/>
    <e v="#N/A"/>
    <e v="#N/A"/>
    <e v="#N/A"/>
    <x v="2"/>
    <x v="2"/>
  </r>
  <r>
    <m/>
    <x v="0"/>
    <n v="35"/>
    <x v="0"/>
    <s v="02-楽天証券"/>
    <m/>
    <m/>
    <m/>
    <m/>
    <m/>
    <m/>
    <m/>
    <m/>
    <m/>
    <m/>
    <m/>
    <m/>
    <m/>
    <m/>
    <m/>
    <m/>
    <m/>
    <m/>
    <m/>
    <m/>
    <m/>
    <m/>
    <n v="0"/>
    <s v="0"/>
    <e v="#N/A"/>
    <n v="0"/>
    <n v="0"/>
    <n v="0"/>
    <n v="0"/>
    <n v="0"/>
    <n v="0"/>
    <n v="0"/>
    <n v="0"/>
    <n v="0"/>
    <n v="0"/>
    <n v="0"/>
    <n v="0"/>
    <n v="0"/>
    <n v="0"/>
    <e v="#DIV/0!"/>
    <m/>
    <m/>
    <x v="2"/>
    <e v="#N/A"/>
    <e v="#N/A"/>
    <e v="#N/A"/>
    <x v="2"/>
    <x v="2"/>
  </r>
  <r>
    <m/>
    <x v="0"/>
    <n v="36"/>
    <x v="0"/>
    <s v="02-楽天証券"/>
    <m/>
    <m/>
    <m/>
    <m/>
    <m/>
    <m/>
    <m/>
    <m/>
    <m/>
    <m/>
    <m/>
    <m/>
    <m/>
    <m/>
    <m/>
    <m/>
    <m/>
    <m/>
    <m/>
    <m/>
    <m/>
    <m/>
    <n v="0"/>
    <s v="0"/>
    <e v="#N/A"/>
    <n v="0"/>
    <n v="0"/>
    <n v="0"/>
    <n v="0"/>
    <n v="0"/>
    <n v="0"/>
    <n v="0"/>
    <n v="0"/>
    <n v="0"/>
    <n v="0"/>
    <n v="0"/>
    <n v="0"/>
    <n v="0"/>
    <n v="0"/>
    <e v="#DIV/0!"/>
    <m/>
    <m/>
    <x v="2"/>
    <e v="#N/A"/>
    <e v="#N/A"/>
    <e v="#N/A"/>
    <x v="2"/>
    <x v="2"/>
  </r>
  <r>
    <m/>
    <x v="0"/>
    <n v="37"/>
    <x v="0"/>
    <s v="02-楽天証券"/>
    <m/>
    <m/>
    <m/>
    <m/>
    <m/>
    <m/>
    <m/>
    <m/>
    <m/>
    <m/>
    <m/>
    <m/>
    <m/>
    <m/>
    <m/>
    <m/>
    <m/>
    <m/>
    <m/>
    <m/>
    <m/>
    <m/>
    <n v="0"/>
    <s v="0"/>
    <e v="#N/A"/>
    <n v="0"/>
    <n v="0"/>
    <n v="0"/>
    <n v="0"/>
    <n v="0"/>
    <n v="0"/>
    <n v="0"/>
    <n v="0"/>
    <n v="0"/>
    <n v="0"/>
    <n v="0"/>
    <n v="0"/>
    <n v="0"/>
    <n v="0"/>
    <e v="#DIV/0!"/>
    <m/>
    <m/>
    <x v="2"/>
    <e v="#N/A"/>
    <e v="#N/A"/>
    <e v="#N/A"/>
    <x v="2"/>
    <x v="2"/>
  </r>
  <r>
    <m/>
    <x v="0"/>
    <n v="38"/>
    <x v="0"/>
    <s v="02-楽天証券"/>
    <m/>
    <m/>
    <m/>
    <m/>
    <m/>
    <m/>
    <m/>
    <m/>
    <m/>
    <m/>
    <m/>
    <m/>
    <m/>
    <m/>
    <m/>
    <m/>
    <m/>
    <m/>
    <m/>
    <m/>
    <m/>
    <m/>
    <n v="0"/>
    <s v="0"/>
    <e v="#N/A"/>
    <n v="0"/>
    <n v="0"/>
    <n v="0"/>
    <n v="0"/>
    <n v="0"/>
    <n v="0"/>
    <n v="0"/>
    <n v="0"/>
    <n v="0"/>
    <n v="0"/>
    <n v="0"/>
    <n v="0"/>
    <n v="0"/>
    <n v="0"/>
    <e v="#DIV/0!"/>
    <m/>
    <m/>
    <x v="2"/>
    <e v="#N/A"/>
    <e v="#N/A"/>
    <e v="#N/A"/>
    <x v="2"/>
    <x v="2"/>
  </r>
  <r>
    <m/>
    <x v="0"/>
    <n v="39"/>
    <x v="0"/>
    <s v="02-楽天証券"/>
    <m/>
    <m/>
    <m/>
    <m/>
    <m/>
    <m/>
    <m/>
    <m/>
    <m/>
    <m/>
    <m/>
    <m/>
    <m/>
    <m/>
    <m/>
    <m/>
    <m/>
    <m/>
    <m/>
    <m/>
    <m/>
    <m/>
    <n v="0"/>
    <s v="0"/>
    <e v="#N/A"/>
    <n v="0"/>
    <n v="0"/>
    <n v="0"/>
    <n v="0"/>
    <n v="0"/>
    <n v="0"/>
    <n v="0"/>
    <n v="0"/>
    <n v="0"/>
    <n v="0"/>
    <n v="0"/>
    <n v="0"/>
    <n v="0"/>
    <n v="0"/>
    <e v="#DIV/0!"/>
    <m/>
    <m/>
    <x v="2"/>
    <e v="#N/A"/>
    <e v="#N/A"/>
    <e v="#N/A"/>
    <x v="2"/>
    <x v="2"/>
  </r>
  <r>
    <m/>
    <x v="0"/>
    <n v="40"/>
    <x v="0"/>
    <s v="02-楽天証券"/>
    <m/>
    <m/>
    <m/>
    <m/>
    <m/>
    <m/>
    <m/>
    <m/>
    <m/>
    <m/>
    <m/>
    <m/>
    <m/>
    <m/>
    <m/>
    <m/>
    <m/>
    <m/>
    <m/>
    <m/>
    <m/>
    <m/>
    <n v="0"/>
    <s v="0"/>
    <e v="#N/A"/>
    <n v="0"/>
    <n v="0"/>
    <n v="0"/>
    <n v="0"/>
    <n v="0"/>
    <n v="0"/>
    <n v="0"/>
    <n v="0"/>
    <n v="0"/>
    <n v="0"/>
    <n v="0"/>
    <n v="0"/>
    <n v="0"/>
    <n v="0"/>
    <e v="#DIV/0!"/>
    <m/>
    <m/>
    <x v="2"/>
    <e v="#N/A"/>
    <e v="#N/A"/>
    <e v="#N/A"/>
    <x v="2"/>
    <x v="2"/>
  </r>
  <r>
    <m/>
    <x v="0"/>
    <n v="41"/>
    <x v="0"/>
    <s v="02-楽天証券"/>
    <m/>
    <m/>
    <m/>
    <m/>
    <m/>
    <m/>
    <m/>
    <m/>
    <m/>
    <m/>
    <m/>
    <m/>
    <m/>
    <m/>
    <m/>
    <m/>
    <m/>
    <m/>
    <m/>
    <m/>
    <m/>
    <m/>
    <n v="0"/>
    <s v="0"/>
    <e v="#N/A"/>
    <n v="0"/>
    <n v="0"/>
    <n v="0"/>
    <n v="0"/>
    <n v="0"/>
    <n v="0"/>
    <n v="0"/>
    <n v="0"/>
    <n v="0"/>
    <n v="0"/>
    <n v="0"/>
    <n v="0"/>
    <n v="0"/>
    <n v="0"/>
    <e v="#DIV/0!"/>
    <m/>
    <m/>
    <x v="2"/>
    <e v="#N/A"/>
    <e v="#N/A"/>
    <e v="#N/A"/>
    <x v="2"/>
    <x v="2"/>
  </r>
  <r>
    <m/>
    <x v="0"/>
    <n v="42"/>
    <x v="0"/>
    <s v="02-楽天証券"/>
    <m/>
    <m/>
    <m/>
    <m/>
    <m/>
    <m/>
    <m/>
    <m/>
    <m/>
    <m/>
    <m/>
    <m/>
    <m/>
    <m/>
    <m/>
    <m/>
    <m/>
    <m/>
    <m/>
    <m/>
    <m/>
    <m/>
    <n v="0"/>
    <s v="0"/>
    <e v="#N/A"/>
    <n v="0"/>
    <n v="0"/>
    <n v="0"/>
    <n v="0"/>
    <n v="0"/>
    <n v="0"/>
    <n v="0"/>
    <n v="0"/>
    <n v="0"/>
    <n v="0"/>
    <n v="0"/>
    <n v="0"/>
    <n v="0"/>
    <n v="0"/>
    <e v="#DIV/0!"/>
    <m/>
    <m/>
    <x v="2"/>
    <e v="#N/A"/>
    <e v="#N/A"/>
    <e v="#N/A"/>
    <x v="2"/>
    <x v="2"/>
  </r>
  <r>
    <m/>
    <x v="0"/>
    <n v="43"/>
    <x v="0"/>
    <s v="02-楽天証券"/>
    <m/>
    <m/>
    <m/>
    <m/>
    <m/>
    <m/>
    <m/>
    <m/>
    <m/>
    <m/>
    <m/>
    <m/>
    <m/>
    <m/>
    <m/>
    <m/>
    <m/>
    <m/>
    <m/>
    <m/>
    <m/>
    <m/>
    <n v="0"/>
    <s v="0"/>
    <e v="#N/A"/>
    <n v="0"/>
    <n v="0"/>
    <n v="0"/>
    <n v="0"/>
    <n v="0"/>
    <n v="0"/>
    <n v="0"/>
    <n v="0"/>
    <n v="0"/>
    <n v="0"/>
    <n v="0"/>
    <n v="0"/>
    <n v="0"/>
    <n v="0"/>
    <e v="#DIV/0!"/>
    <m/>
    <m/>
    <x v="2"/>
    <e v="#N/A"/>
    <e v="#N/A"/>
    <e v="#N/A"/>
    <x v="2"/>
    <x v="2"/>
  </r>
  <r>
    <m/>
    <x v="0"/>
    <n v="44"/>
    <x v="0"/>
    <s v="02-楽天証券"/>
    <m/>
    <m/>
    <m/>
    <m/>
    <m/>
    <m/>
    <m/>
    <m/>
    <m/>
    <m/>
    <m/>
    <m/>
    <m/>
    <m/>
    <m/>
    <m/>
    <m/>
    <m/>
    <m/>
    <m/>
    <m/>
    <m/>
    <n v="0"/>
    <s v="0"/>
    <e v="#N/A"/>
    <n v="0"/>
    <n v="0"/>
    <n v="0"/>
    <n v="0"/>
    <n v="0"/>
    <n v="0"/>
    <n v="0"/>
    <n v="0"/>
    <n v="0"/>
    <n v="0"/>
    <n v="0"/>
    <n v="0"/>
    <n v="0"/>
    <n v="0"/>
    <e v="#DIV/0!"/>
    <m/>
    <m/>
    <x v="2"/>
    <e v="#N/A"/>
    <e v="#N/A"/>
    <e v="#N/A"/>
    <x v="2"/>
    <x v="2"/>
  </r>
  <r>
    <m/>
    <x v="0"/>
    <n v="45"/>
    <x v="0"/>
    <s v="02-楽天証券"/>
    <m/>
    <m/>
    <m/>
    <m/>
    <m/>
    <m/>
    <m/>
    <m/>
    <m/>
    <m/>
    <m/>
    <m/>
    <m/>
    <m/>
    <m/>
    <m/>
    <m/>
    <m/>
    <m/>
    <m/>
    <m/>
    <m/>
    <n v="0"/>
    <s v="0"/>
    <e v="#N/A"/>
    <n v="0"/>
    <n v="0"/>
    <n v="0"/>
    <n v="0"/>
    <n v="0"/>
    <n v="0"/>
    <n v="0"/>
    <n v="0"/>
    <n v="0"/>
    <n v="0"/>
    <n v="0"/>
    <n v="0"/>
    <n v="0"/>
    <n v="0"/>
    <e v="#DIV/0!"/>
    <m/>
    <m/>
    <x v="2"/>
    <e v="#N/A"/>
    <e v="#N/A"/>
    <e v="#N/A"/>
    <x v="2"/>
    <x v="2"/>
  </r>
  <r>
    <m/>
    <x v="0"/>
    <n v="46"/>
    <x v="0"/>
    <s v="02-楽天証券"/>
    <m/>
    <m/>
    <m/>
    <m/>
    <m/>
    <m/>
    <m/>
    <m/>
    <m/>
    <m/>
    <m/>
    <m/>
    <m/>
    <m/>
    <m/>
    <m/>
    <m/>
    <m/>
    <m/>
    <m/>
    <m/>
    <m/>
    <n v="0"/>
    <s v="0"/>
    <e v="#N/A"/>
    <n v="0"/>
    <n v="0"/>
    <n v="0"/>
    <n v="0"/>
    <n v="0"/>
    <n v="0"/>
    <n v="0"/>
    <n v="0"/>
    <n v="0"/>
    <n v="0"/>
    <n v="0"/>
    <n v="0"/>
    <n v="0"/>
    <n v="0"/>
    <e v="#DIV/0!"/>
    <m/>
    <m/>
    <x v="2"/>
    <e v="#N/A"/>
    <e v="#N/A"/>
    <e v="#N/A"/>
    <x v="2"/>
    <x v="2"/>
  </r>
  <r>
    <m/>
    <x v="0"/>
    <n v="47"/>
    <x v="1"/>
    <s v="20-楽天銀行"/>
    <s v="00-楽天銀行用"/>
    <s v="現預金"/>
    <s v="ここから1"/>
    <s v="ここから2"/>
    <s v="ここから3"/>
    <s v="ここから4"/>
    <s v="ここから5"/>
    <s v="ここから6"/>
    <s v="ここから7"/>
    <s v="ここから8"/>
    <s v="ここから9"/>
    <s v="ここから10"/>
    <s v="ここから11"/>
    <s v="ここから12"/>
    <s v="ここから13"/>
    <s v="ここから14"/>
    <s v="ここから15"/>
    <s v="ここから16"/>
    <s v="ここから17"/>
    <s v="ここから18"/>
    <m/>
    <m/>
    <s v="00-PP楽天証券→→→左半分に貼付"/>
    <m/>
    <m/>
    <m/>
    <m/>
    <m/>
    <m/>
    <m/>
    <m/>
    <m/>
    <m/>
    <m/>
    <m/>
    <m/>
    <m/>
    <m/>
    <m/>
    <m/>
    <m/>
    <m/>
    <x v="0"/>
    <m/>
    <m/>
    <m/>
    <x v="0"/>
    <x v="0"/>
  </r>
  <r>
    <m/>
    <x v="0"/>
    <n v="48"/>
    <x v="1"/>
    <s v="20-楽天銀行"/>
    <s v="●ここにコピペ→"/>
    <s v="現預金"/>
    <s v="楽天銀行普通預金残高"/>
    <n v="100000"/>
    <s v="円"/>
    <m/>
    <m/>
    <m/>
    <m/>
    <m/>
    <m/>
    <m/>
    <m/>
    <m/>
    <m/>
    <m/>
    <m/>
    <m/>
    <m/>
    <m/>
    <m/>
    <m/>
    <m/>
    <s v="楽天銀行・普通口座"/>
    <s v="楽天銀行・普通口座"/>
    <s v="現金"/>
    <m/>
    <m/>
    <m/>
    <m/>
    <m/>
    <m/>
    <m/>
    <m/>
    <m/>
    <m/>
    <n v="100000"/>
    <m/>
    <m/>
    <n v="0"/>
    <m/>
    <m/>
    <x v="1"/>
    <s v="2現金"/>
    <s v="現預金"/>
    <s v="現預金"/>
    <x v="1"/>
    <x v="1"/>
  </r>
  <r>
    <m/>
    <x v="0"/>
    <n v="49"/>
    <x v="1"/>
    <s v="20-楽天銀行"/>
    <m/>
    <s v="現預金"/>
    <m/>
    <m/>
    <m/>
    <m/>
    <m/>
    <m/>
    <m/>
    <m/>
    <m/>
    <m/>
    <m/>
    <m/>
    <m/>
    <m/>
    <m/>
    <m/>
    <m/>
    <m/>
    <m/>
    <m/>
    <m/>
    <m/>
    <m/>
    <s v="現金"/>
    <m/>
    <m/>
    <m/>
    <m/>
    <m/>
    <m/>
    <m/>
    <m/>
    <m/>
    <m/>
    <m/>
    <m/>
    <m/>
    <e v="#DIV/0!"/>
    <m/>
    <m/>
    <x v="2"/>
    <e v="#N/A"/>
    <e v="#N/A"/>
    <e v="#N/A"/>
    <x v="2"/>
    <x v="2"/>
  </r>
  <r>
    <m/>
    <x v="0"/>
    <n v="50"/>
    <x v="1"/>
    <s v="02-楽天証券"/>
    <s v="PP楽天証券用"/>
    <s v="右→"/>
    <s v="ここに↓1"/>
    <s v="ここに↓2"/>
    <s v="ここに↓3"/>
    <s v="ここに↓4"/>
    <s v="ここに↓5"/>
    <s v="ここに↓6"/>
    <s v="ここに↓7"/>
    <s v="ここに↓8"/>
    <s v="ここに↓9"/>
    <s v="ここに↓10"/>
    <s v="ここに↓11"/>
    <s v="ここに↓12"/>
    <s v="ここに↓13"/>
    <s v="ここに↓14"/>
    <s v="ここに↓15"/>
    <s v="ここに↓16"/>
    <s v="ここに↓17"/>
    <s v="ここに↓18"/>
    <m/>
    <m/>
    <s v="PP楽天証券→→→左半分に貼付"/>
    <m/>
    <m/>
    <m/>
    <m/>
    <m/>
    <m/>
    <m/>
    <m/>
    <m/>
    <m/>
    <m/>
    <m/>
    <m/>
    <m/>
    <m/>
    <m/>
    <m/>
    <m/>
    <m/>
    <x v="0"/>
    <m/>
    <m/>
    <m/>
    <x v="0"/>
    <x v="0"/>
  </r>
  <r>
    <m/>
    <x v="0"/>
    <n v="51"/>
    <x v="1"/>
    <s v="02-楽天証券"/>
    <s v="●ここにコピペ→"/>
    <s v="現預金"/>
    <s v="預り金"/>
    <n v="200000"/>
    <s v="円"/>
    <m/>
    <s v=" "/>
    <s v=" "/>
    <s v=" "/>
    <m/>
    <m/>
    <m/>
    <m/>
    <m/>
    <m/>
    <m/>
    <m/>
    <m/>
    <m/>
    <m/>
    <m/>
    <m/>
    <m/>
    <s v="楽天証券・預り金"/>
    <s v="楽天証券・預り金"/>
    <s v="現金"/>
    <m/>
    <m/>
    <m/>
    <m/>
    <m/>
    <m/>
    <m/>
    <m/>
    <m/>
    <m/>
    <n v="200000"/>
    <m/>
    <m/>
    <n v="0"/>
    <m/>
    <m/>
    <x v="1"/>
    <s v="2現金"/>
    <s v="預り金"/>
    <s v="預り金"/>
    <x v="1"/>
    <x v="1"/>
  </r>
  <r>
    <m/>
    <x v="0"/>
    <n v="52"/>
    <x v="1"/>
    <s v="02-楽天証券"/>
    <m/>
    <s v="現預金"/>
    <s v="外貨預り金"/>
    <n v="3000000"/>
    <s v="円"/>
    <m/>
    <m/>
    <m/>
    <m/>
    <m/>
    <m/>
    <m/>
    <m/>
    <m/>
    <m/>
    <m/>
    <m/>
    <m/>
    <m/>
    <m/>
    <m/>
    <m/>
    <m/>
    <s v="楽天証券・外貨預り金"/>
    <s v="楽天証券・外貨預り金"/>
    <s v="現金"/>
    <m/>
    <m/>
    <m/>
    <m/>
    <m/>
    <m/>
    <m/>
    <m/>
    <m/>
    <m/>
    <n v="3000000"/>
    <m/>
    <m/>
    <n v="0"/>
    <m/>
    <m/>
    <x v="1"/>
    <s v="2現金"/>
    <s v="預り金"/>
    <s v="預り金"/>
    <x v="3"/>
    <x v="3"/>
  </r>
  <r>
    <m/>
    <x v="0"/>
    <n v="53"/>
    <x v="1"/>
    <s v="02-楽天証券"/>
    <m/>
    <s v="現預金"/>
    <m/>
    <m/>
    <m/>
    <m/>
    <m/>
    <m/>
    <m/>
    <m/>
    <m/>
    <m/>
    <m/>
    <m/>
    <m/>
    <m/>
    <m/>
    <m/>
    <m/>
    <m/>
    <m/>
    <m/>
    <m/>
    <m/>
    <m/>
    <s v="現金"/>
    <m/>
    <m/>
    <m/>
    <m/>
    <m/>
    <m/>
    <m/>
    <m/>
    <m/>
    <m/>
    <m/>
    <m/>
    <m/>
    <e v="#DIV/0!"/>
    <m/>
    <m/>
    <x v="2"/>
    <e v="#N/A"/>
    <e v="#N/A"/>
    <e v="#N/A"/>
    <x v="2"/>
    <x v="2"/>
  </r>
  <r>
    <m/>
    <x v="0"/>
    <n v="54"/>
    <x v="1"/>
    <s v="02-楽天証券"/>
    <m/>
    <s v="現預金"/>
    <m/>
    <m/>
    <m/>
    <m/>
    <m/>
    <m/>
    <m/>
    <m/>
    <m/>
    <m/>
    <m/>
    <m/>
    <m/>
    <m/>
    <m/>
    <m/>
    <m/>
    <m/>
    <m/>
    <m/>
    <m/>
    <m/>
    <m/>
    <s v="現金"/>
    <m/>
    <m/>
    <m/>
    <m/>
    <m/>
    <m/>
    <m/>
    <m/>
    <m/>
    <m/>
    <m/>
    <m/>
    <m/>
    <e v="#DIV/0!"/>
    <m/>
    <m/>
    <x v="2"/>
    <e v="#N/A"/>
    <e v="#N/A"/>
    <e v="#N/A"/>
    <x v="2"/>
    <x v="2"/>
  </r>
  <r>
    <m/>
    <x v="0"/>
    <n v="55"/>
    <x v="1"/>
    <s v="02-楽天証券"/>
    <s v="PP楽天証券用"/>
    <s v="右→"/>
    <s v="ここに↓1"/>
    <s v="ここに↓2"/>
    <s v="ここに↓3"/>
    <s v="ここに↓4"/>
    <s v="ここに↓5"/>
    <s v="ここに↓6"/>
    <s v="ここに↓7"/>
    <s v="ここに↓8"/>
    <s v="ここに↓9"/>
    <s v="ここに↓10"/>
    <s v="ここに↓11"/>
    <s v="ここに↓12"/>
    <s v="ここに↓13"/>
    <s v="ここに↓14"/>
    <s v="ここに↓15"/>
    <s v="ここに↓16"/>
    <s v="ここに↓17"/>
    <s v="ここに↓18"/>
    <m/>
    <m/>
    <s v="PP楽天証券→→→左半分に貼付"/>
    <m/>
    <m/>
    <m/>
    <m/>
    <m/>
    <m/>
    <m/>
    <m/>
    <m/>
    <m/>
    <m/>
    <m/>
    <m/>
    <m/>
    <m/>
    <m/>
    <m/>
    <m/>
    <m/>
    <x v="0"/>
    <m/>
    <m/>
    <m/>
    <x v="0"/>
    <x v="0"/>
  </r>
  <r>
    <m/>
    <x v="0"/>
    <n v="56"/>
    <x v="1"/>
    <s v="02-楽天証券"/>
    <s v="●ここにコピペ→→→→→"/>
    <m/>
    <s v="国内株式"/>
    <n v="1540"/>
    <s v="純金上場信託"/>
    <s v="特定"/>
    <n v="1"/>
    <s v="株"/>
    <n v="5900"/>
    <s v="円"/>
    <n v="7503"/>
    <s v="円"/>
    <m/>
    <m/>
    <n v="-14"/>
    <s v="円"/>
    <n v="7503"/>
    <s v="-"/>
    <n v="1603"/>
    <n v="27.16"/>
    <m/>
    <m/>
    <s v="国内株式"/>
    <s v="1540"/>
    <s v="純金上場信託"/>
    <s v="特定"/>
    <n v="1"/>
    <s v="株"/>
    <n v="5900"/>
    <s v="円"/>
    <n v="7503"/>
    <s v="円"/>
    <n v="0"/>
    <n v="0"/>
    <n v="-14"/>
    <s v="円"/>
    <n v="7503"/>
    <s v="-"/>
    <n v="1603"/>
    <n v="0.27169491525423728"/>
    <m/>
    <m/>
    <x v="3"/>
    <s v="3貴金属"/>
    <s v="ゴールド"/>
    <s v="国内・ゴールド"/>
    <x v="1"/>
    <x v="1"/>
  </r>
  <r>
    <m/>
    <x v="0"/>
    <n v="57"/>
    <x v="1"/>
    <s v="02-楽天証券"/>
    <s v="＜CSVファイルより＞"/>
    <m/>
    <s v="国内株式"/>
    <n v="1540"/>
    <s v="純金上場信託"/>
    <s v="NISA"/>
    <n v="20"/>
    <s v="株"/>
    <n v="5954"/>
    <s v="円"/>
    <n v="7503"/>
    <s v="円"/>
    <m/>
    <m/>
    <n v="-14"/>
    <s v="円"/>
    <n v="150060"/>
    <s v="-"/>
    <n v="30980"/>
    <n v="26.01"/>
    <m/>
    <m/>
    <s v="国内株式"/>
    <s v="1540"/>
    <s v="純金上場信託"/>
    <s v="NISA"/>
    <n v="20"/>
    <s v="株"/>
    <n v="5954"/>
    <s v="円"/>
    <n v="7503"/>
    <s v="円"/>
    <n v="0"/>
    <n v="0"/>
    <n v="-14"/>
    <s v="円"/>
    <n v="150060"/>
    <s v="-"/>
    <n v="30980"/>
    <n v="0.2601612361437689"/>
    <m/>
    <m/>
    <x v="3"/>
    <s v="3貴金属"/>
    <s v="ゴールド"/>
    <s v="国内・ゴールド"/>
    <x v="1"/>
    <x v="1"/>
  </r>
  <r>
    <m/>
    <x v="0"/>
    <n v="58"/>
    <x v="1"/>
    <s v="02-楽天証券"/>
    <m/>
    <m/>
    <s v="国内株式"/>
    <n v="1541"/>
    <s v="純プラチナ上場信託"/>
    <s v="特定"/>
    <n v="6"/>
    <s v="株"/>
    <n v="3270"/>
    <s v="円"/>
    <n v="3735"/>
    <s v="円"/>
    <m/>
    <m/>
    <n v="-50"/>
    <s v="円"/>
    <n v="22410"/>
    <s v="-"/>
    <n v="2790"/>
    <n v="14.22"/>
    <m/>
    <m/>
    <s v="国内株式"/>
    <s v="1541"/>
    <s v="純プラチナ上場信託"/>
    <s v="特定"/>
    <n v="6"/>
    <s v="株"/>
    <n v="3270"/>
    <s v="円"/>
    <n v="3735"/>
    <s v="円"/>
    <n v="0"/>
    <n v="0"/>
    <n v="-50"/>
    <s v="円"/>
    <n v="22410"/>
    <s v="-"/>
    <n v="2790"/>
    <n v="0.14220183486238533"/>
    <m/>
    <m/>
    <x v="3"/>
    <s v="3貴金属"/>
    <s v="プラチナ"/>
    <s v="国内・プラチナ"/>
    <x v="1"/>
    <x v="1"/>
  </r>
  <r>
    <m/>
    <x v="0"/>
    <n v="59"/>
    <x v="1"/>
    <s v="02-楽天証券"/>
    <m/>
    <m/>
    <s v="国内株式"/>
    <n v="1615"/>
    <s v="ＮＦ銀行業"/>
    <s v="特定"/>
    <n v="600"/>
    <s v="株"/>
    <n v="168"/>
    <s v="円"/>
    <n v="168.2"/>
    <s v="円"/>
    <m/>
    <m/>
    <n v="0.8"/>
    <s v="円"/>
    <n v="100920"/>
    <s v="-"/>
    <n v="120"/>
    <n v="0.11"/>
    <m/>
    <m/>
    <s v="国内株式"/>
    <s v="1615"/>
    <s v="ＮＦ銀行業"/>
    <s v="特定"/>
    <n v="600"/>
    <s v="株"/>
    <n v="168"/>
    <s v="円"/>
    <n v="168.2"/>
    <s v="円"/>
    <n v="0"/>
    <n v="0"/>
    <n v="0.8"/>
    <s v="円"/>
    <n v="100920"/>
    <s v="-"/>
    <n v="120"/>
    <n v="1.1904761904761906E-3"/>
    <m/>
    <m/>
    <x v="4"/>
    <s v="1株式"/>
    <s v="金融"/>
    <s v="銀行業"/>
    <x v="1"/>
    <x v="1"/>
  </r>
  <r>
    <m/>
    <x v="0"/>
    <n v="60"/>
    <x v="1"/>
    <s v="02-楽天証券"/>
    <m/>
    <m/>
    <s v="国内株式"/>
    <n v="1659"/>
    <s v="ＩＳ米国リートＥＴＦ"/>
    <s v="特定"/>
    <n v="100"/>
    <s v="株"/>
    <n v="1456.97"/>
    <s v="円"/>
    <n v="2560"/>
    <s v="円"/>
    <m/>
    <m/>
    <n v="-27"/>
    <s v="円"/>
    <n v="256000"/>
    <s v="-"/>
    <n v="110303"/>
    <n v="75.7"/>
    <m/>
    <m/>
    <s v="国内株式"/>
    <s v="1659"/>
    <s v="ＩＳ米国リートＥＴＦ"/>
    <s v="特定"/>
    <n v="100"/>
    <s v="株"/>
    <n v="1456.97"/>
    <s v="円"/>
    <n v="2560"/>
    <s v="円"/>
    <n v="0"/>
    <n v="0"/>
    <n v="-27"/>
    <s v="円"/>
    <n v="256000"/>
    <s v="-"/>
    <n v="110303"/>
    <n v="0.75707118197354784"/>
    <m/>
    <m/>
    <x v="4"/>
    <s v="1株式"/>
    <s v="不動産"/>
    <s v="米国・リート"/>
    <x v="1"/>
    <x v="3"/>
  </r>
  <r>
    <m/>
    <x v="0"/>
    <n v="61"/>
    <x v="1"/>
    <s v="02-楽天証券"/>
    <m/>
    <m/>
    <s v="国内株式"/>
    <n v="1659"/>
    <s v="ＩＳ米国リートＥＴＦ"/>
    <s v="NISA"/>
    <n v="1"/>
    <s v="株"/>
    <n v="1454"/>
    <s v="円"/>
    <n v="2560"/>
    <s v="円"/>
    <m/>
    <m/>
    <n v="-27"/>
    <s v="円"/>
    <n v="2560"/>
    <s v="-"/>
    <n v="1106"/>
    <n v="76.06"/>
    <m/>
    <m/>
    <s v="国内株式"/>
    <s v="1659"/>
    <s v="ＩＳ米国リートＥＴＦ"/>
    <s v="NISA"/>
    <n v="1"/>
    <s v="株"/>
    <n v="1454"/>
    <s v="円"/>
    <n v="2560"/>
    <s v="円"/>
    <n v="0"/>
    <n v="0"/>
    <n v="-27"/>
    <s v="円"/>
    <n v="2560"/>
    <s v="-"/>
    <n v="1106"/>
    <n v="0.76066024759284734"/>
    <m/>
    <m/>
    <x v="4"/>
    <s v="1株式"/>
    <s v="不動産"/>
    <s v="米国・リート"/>
    <x v="1"/>
    <x v="3"/>
  </r>
  <r>
    <m/>
    <x v="0"/>
    <n v="62"/>
    <x v="1"/>
    <s v="02-楽天証券"/>
    <m/>
    <m/>
    <s v="国内株式"/>
    <n v="1678"/>
    <s v="ＮＦインド株"/>
    <s v="NISA"/>
    <n v="100"/>
    <s v="株"/>
    <n v="247.8"/>
    <s v="円"/>
    <n v="238.7"/>
    <s v="円"/>
    <m/>
    <m/>
    <n v="-1.6"/>
    <s v="円"/>
    <n v="23870"/>
    <s v="-"/>
    <n v="-910"/>
    <n v="-3.67"/>
    <m/>
    <m/>
    <s v="国内株式"/>
    <s v="1678"/>
    <s v="ＮＥＸＴ　ＦＵＮＤＳ　インド株式指数・Ｎｉｆｔｙ　５０連動型上場投信"/>
    <s v="NISA"/>
    <n v="100"/>
    <s v="株"/>
    <n v="247.8"/>
    <s v="円"/>
    <n v="238.7"/>
    <s v="円"/>
    <n v="0"/>
    <n v="0"/>
    <n v="-1.6"/>
    <s v="円"/>
    <n v="23870"/>
    <s v="-"/>
    <n v="-910"/>
    <n v="-3.6723163841807911E-2"/>
    <m/>
    <m/>
    <x v="4"/>
    <s v="1株式"/>
    <s v="新興国"/>
    <s v="インド"/>
    <x v="1"/>
    <x v="3"/>
  </r>
  <r>
    <m/>
    <x v="0"/>
    <n v="63"/>
    <x v="1"/>
    <s v="02-楽天証券"/>
    <m/>
    <m/>
    <s v="国内株式"/>
    <n v="9142"/>
    <s v="九州旅客鉄道"/>
    <s v="NISA"/>
    <n v="100"/>
    <s v="株"/>
    <n v="2137"/>
    <s v="円"/>
    <n v="2635"/>
    <s v="円"/>
    <m/>
    <m/>
    <n v="-6"/>
    <s v="円"/>
    <n v="263500"/>
    <s v="-"/>
    <n v="49800"/>
    <n v="23.3"/>
    <m/>
    <m/>
    <s v="国内株式"/>
    <s v="9142"/>
    <s v="九州旅客鉄道"/>
    <s v="NISA"/>
    <n v="100"/>
    <s v="株"/>
    <n v="2137"/>
    <s v="円"/>
    <n v="2635"/>
    <s v="円"/>
    <n v="0"/>
    <n v="0"/>
    <n v="-6"/>
    <s v="円"/>
    <n v="263500"/>
    <s v="-"/>
    <n v="49800"/>
    <n v="0.23303696771174542"/>
    <m/>
    <m/>
    <x v="4"/>
    <s v="1株式"/>
    <s v="観光"/>
    <s v="鉄道"/>
    <x v="1"/>
    <x v="1"/>
  </r>
  <r>
    <m/>
    <x v="0"/>
    <n v="64"/>
    <x v="1"/>
    <s v="02-楽天証券"/>
    <m/>
    <m/>
    <s v="国内株式"/>
    <n v="9202"/>
    <s v="ＡＮＡホールディングス"/>
    <s v="NISA"/>
    <n v="100"/>
    <s v="株"/>
    <n v="2191"/>
    <s v="円"/>
    <n v="2432.5"/>
    <s v="円"/>
    <m/>
    <m/>
    <n v="-24.5"/>
    <s v="円"/>
    <n v="243250"/>
    <s v="-"/>
    <n v="24150"/>
    <n v="11.02"/>
    <m/>
    <m/>
    <s v="国内株式"/>
    <s v="9202"/>
    <s v="ＡＮＡホールディングス"/>
    <s v="NISA"/>
    <n v="100"/>
    <s v="株"/>
    <n v="2191"/>
    <s v="円"/>
    <n v="2432.5"/>
    <s v="円"/>
    <n v="0"/>
    <n v="0"/>
    <n v="-24.5"/>
    <s v="円"/>
    <n v="243250"/>
    <s v="-"/>
    <n v="24150"/>
    <n v="0.11022364217252396"/>
    <m/>
    <m/>
    <x v="4"/>
    <s v="1株式"/>
    <s v="観光"/>
    <s v="航空"/>
    <x v="1"/>
    <x v="1"/>
  </r>
  <r>
    <m/>
    <x v="0"/>
    <n v="65"/>
    <x v="1"/>
    <s v="02-楽天証券"/>
    <m/>
    <m/>
    <s v="米国株式"/>
    <s v="VTI"/>
    <s v="バンガード・トータル・ストック・マーケットETF"/>
    <s v="特定"/>
    <n v="10"/>
    <s v="株"/>
    <n v="218.53"/>
    <s v="USD"/>
    <n v="189.69"/>
    <s v="USD"/>
    <m/>
    <m/>
    <n v="2.77"/>
    <s v="USD"/>
    <n v="253748"/>
    <s v="1,896.90 USD"/>
    <n v="13824"/>
    <n v="5.76"/>
    <m/>
    <m/>
    <s v="米国株式"/>
    <s v="VTI"/>
    <s v="バンガード・トータル・ストック・マーケットETF"/>
    <s v="特定"/>
    <n v="10"/>
    <s v="株"/>
    <n v="218.53"/>
    <s v="USD"/>
    <n v="189.69"/>
    <s v="USD"/>
    <n v="0"/>
    <n v="0"/>
    <n v="2.77"/>
    <s v="USD"/>
    <n v="253748"/>
    <s v="1,896.90 USD"/>
    <n v="13824"/>
    <n v="5.7618245777829646E-2"/>
    <m/>
    <m/>
    <x v="4"/>
    <s v="1株式"/>
    <s v="指数"/>
    <s v="全米国指数"/>
    <x v="3"/>
    <x v="3"/>
  </r>
  <r>
    <m/>
    <x v="0"/>
    <n v="66"/>
    <x v="1"/>
    <s v="02-楽天証券"/>
    <m/>
    <m/>
    <s v="米国株式"/>
    <s v="VWO"/>
    <s v="バンガード・FTSE・エマージング・マーケッツETF"/>
    <s v="特定"/>
    <n v="10"/>
    <s v="株"/>
    <n v="43.945"/>
    <s v="USD"/>
    <n v="42.6"/>
    <s v="USD"/>
    <m/>
    <m/>
    <n v="0.62"/>
    <s v="USD"/>
    <n v="56986"/>
    <s v="426.00 USD"/>
    <n v="9868"/>
    <n v="20.94"/>
    <m/>
    <m/>
    <s v="米国株式"/>
    <s v="VWO"/>
    <s v="バンガード・FTSE・エマージング・マーケッツETF"/>
    <s v="特定"/>
    <n v="10"/>
    <s v="株"/>
    <n v="43.945"/>
    <s v="USD"/>
    <n v="42.6"/>
    <s v="USD"/>
    <n v="0"/>
    <n v="0"/>
    <n v="0.62"/>
    <s v="USD"/>
    <n v="56986"/>
    <s v="426.00 USD"/>
    <n v="9868"/>
    <n v="0.20943163971306084"/>
    <m/>
    <m/>
    <x v="4"/>
    <s v="1株式"/>
    <s v="新興国"/>
    <s v="新興国ETF"/>
    <x v="3"/>
    <x v="3"/>
  </r>
  <r>
    <m/>
    <x v="0"/>
    <n v="67"/>
    <x v="1"/>
    <s v="02-楽天証券"/>
    <m/>
    <m/>
    <s v="米国株式"/>
    <s v="SLV"/>
    <s v="iシェアーズ シルバー・トラスト"/>
    <s v="NISA"/>
    <n v="30"/>
    <s v="株"/>
    <n v="23.575600000000001"/>
    <s v="USD"/>
    <n v="19.98"/>
    <s v="USD"/>
    <m/>
    <m/>
    <n v="0.61"/>
    <s v="USD"/>
    <n v="80181"/>
    <s v="599.40 USD"/>
    <n v="6461"/>
    <n v="8.76"/>
    <m/>
    <m/>
    <s v="米国株式"/>
    <s v="SLV"/>
    <s v="iシェアーズ シルバー・トラスト"/>
    <s v="NISA"/>
    <n v="30"/>
    <s v="株"/>
    <n v="23.575600000000001"/>
    <s v="USD"/>
    <n v="19.98"/>
    <s v="USD"/>
    <n v="0"/>
    <n v="0"/>
    <n v="0.61"/>
    <s v="USD"/>
    <n v="80181"/>
    <s v="599.40 USD"/>
    <n v="6461"/>
    <n v="8.764243081931633E-2"/>
    <m/>
    <m/>
    <x v="3"/>
    <s v="3貴金属"/>
    <s v="シルバー"/>
    <s v="米国・シルバー"/>
    <x v="3"/>
    <x v="3"/>
  </r>
  <r>
    <m/>
    <x v="0"/>
    <n v="68"/>
    <x v="1"/>
    <s v="02-楽天証券"/>
    <m/>
    <m/>
    <s v="米国株式"/>
    <s v="VT"/>
    <s v="バンガード・トータル・ワールド・ストックETF"/>
    <s v="NISA"/>
    <n v="1"/>
    <s v="株"/>
    <n v="68.209999999999994"/>
    <s v="USD"/>
    <n v="86.57"/>
    <s v="USD"/>
    <m/>
    <m/>
    <n v="1.32"/>
    <s v="USD"/>
    <n v="11580"/>
    <s v="86.57 USD"/>
    <n v="4505"/>
    <n v="63.67"/>
    <m/>
    <m/>
    <s v="米国株式"/>
    <s v="VT"/>
    <s v="バンガード・トータル・ワールド・ストックETF"/>
    <s v="NISA"/>
    <n v="1"/>
    <s v="株"/>
    <n v="68.209999999999994"/>
    <s v="USD"/>
    <n v="86.57"/>
    <s v="USD"/>
    <n v="0"/>
    <n v="0"/>
    <n v="1.32"/>
    <s v="USD"/>
    <n v="11580"/>
    <s v="86.57 USD"/>
    <n v="4505"/>
    <n v="0.63674911660777389"/>
    <m/>
    <m/>
    <x v="4"/>
    <s v="1株式"/>
    <s v="指数"/>
    <s v="全世界指数"/>
    <x v="3"/>
    <x v="3"/>
  </r>
  <r>
    <m/>
    <x v="0"/>
    <n v="69"/>
    <x v="1"/>
    <s v="02-楽天証券"/>
    <m/>
    <m/>
    <s v="米国株式"/>
    <s v="BND"/>
    <s v="バンガード・米国トータル債券市場ETF"/>
    <s v="特定"/>
    <n v="6"/>
    <s v="株"/>
    <n v="87.043300000000002"/>
    <s v="USD"/>
    <n v="74.14"/>
    <s v="USD"/>
    <m/>
    <m/>
    <n v="0.84"/>
    <s v="USD"/>
    <n v="59506"/>
    <s v="444.84 USD"/>
    <n v="4378"/>
    <n v="7.94"/>
    <m/>
    <m/>
    <s v="米国株式"/>
    <s v="BND"/>
    <s v="バンガード・米国トータル債券市場ETF"/>
    <s v="特定"/>
    <n v="6"/>
    <s v="株"/>
    <n v="87.043300000000002"/>
    <s v="USD"/>
    <n v="74.14"/>
    <s v="USD"/>
    <n v="0"/>
    <n v="0"/>
    <n v="0.84"/>
    <s v="USD"/>
    <n v="59506"/>
    <s v="444.84 USD"/>
    <n v="4378"/>
    <n v="7.941517921927152E-2"/>
    <m/>
    <m/>
    <x v="1"/>
    <s v="2米国債など"/>
    <s v="債券"/>
    <s v="米国債"/>
    <x v="3"/>
    <x v="3"/>
  </r>
  <r>
    <m/>
    <x v="0"/>
    <n v="70"/>
    <x v="1"/>
    <s v="02-楽天証券"/>
    <m/>
    <m/>
    <s v="米国株式"/>
    <s v="UAL"/>
    <s v="ユナイテッド・エアラインズ・ホールディングス"/>
    <s v="特定"/>
    <n v="17"/>
    <s v="株"/>
    <n v="42.514699999999998"/>
    <s v="USD"/>
    <n v="37.89"/>
    <s v="USD"/>
    <m/>
    <m/>
    <n v="0.9"/>
    <s v="USD"/>
    <n v="86165"/>
    <s v="644.13 USD"/>
    <n v="9699"/>
    <n v="12.68"/>
    <m/>
    <m/>
    <s v="米国株式"/>
    <s v="UAL"/>
    <s v="ユナイテッド・エアラインズ・ホールディングス"/>
    <s v="特定"/>
    <n v="17"/>
    <s v="株"/>
    <n v="42.514699999999998"/>
    <s v="USD"/>
    <n v="37.89"/>
    <s v="USD"/>
    <n v="0"/>
    <n v="0"/>
    <n v="0.9"/>
    <s v="USD"/>
    <n v="86165"/>
    <s v="644.13 USD"/>
    <n v="9699"/>
    <n v="0.12684068736431878"/>
    <m/>
    <m/>
    <x v="4"/>
    <s v="1株式"/>
    <s v="観光"/>
    <s v="航空・米国"/>
    <x v="3"/>
    <x v="3"/>
  </r>
  <r>
    <m/>
    <x v="0"/>
    <n v="71"/>
    <x v="1"/>
    <s v="02-楽天証券"/>
    <m/>
    <m/>
    <s v="米国株式"/>
    <s v="UAL"/>
    <s v="ユナイテッド・エアラインズ・ホールディングス"/>
    <s v="NISA"/>
    <n v="10"/>
    <s v="株"/>
    <n v="46.667999999999999"/>
    <s v="USD"/>
    <n v="37.89"/>
    <s v="USD"/>
    <m/>
    <m/>
    <n v="0.9"/>
    <s v="USD"/>
    <n v="50685"/>
    <s v="378.90 USD"/>
    <n v="-3659"/>
    <n v="-6.73"/>
    <m/>
    <m/>
    <s v="米国株式"/>
    <s v="UAL"/>
    <s v="ユナイテッド・エアラインズ・ホールディングス"/>
    <s v="NISA"/>
    <n v="10"/>
    <s v="株"/>
    <n v="46.667999999999999"/>
    <s v="USD"/>
    <n v="37.89"/>
    <s v="USD"/>
    <n v="0"/>
    <n v="0"/>
    <n v="0.9"/>
    <s v="USD"/>
    <n v="50685"/>
    <s v="378.90 USD"/>
    <n v="-3659"/>
    <n v="-6.7330340055939936E-2"/>
    <m/>
    <m/>
    <x v="4"/>
    <s v="1株式"/>
    <s v="観光"/>
    <s v="航空・米国"/>
    <x v="3"/>
    <x v="3"/>
  </r>
  <r>
    <m/>
    <x v="0"/>
    <n v="72"/>
    <x v="1"/>
    <s v="02-楽天証券"/>
    <m/>
    <m/>
    <s v="米国株式"/>
    <s v="EIDO"/>
    <s v="iシェアーズ MSCI インドネシア ETF"/>
    <s v="特定"/>
    <n v="34"/>
    <s v="株"/>
    <n v="22.920200000000001"/>
    <s v="USD"/>
    <n v="22.9"/>
    <s v="USD"/>
    <m/>
    <m/>
    <n v="0.05"/>
    <s v="USD"/>
    <n v="104153"/>
    <s v="778.60 USD"/>
    <n v="20853"/>
    <n v="25.03"/>
    <m/>
    <m/>
    <s v="米国株式"/>
    <s v="EIDO"/>
    <s v="iシェアーズ MSCI インドネシア ETF"/>
    <s v="特定"/>
    <n v="34"/>
    <s v="株"/>
    <n v="22.920200000000001"/>
    <s v="USD"/>
    <n v="22.9"/>
    <s v="USD"/>
    <n v="0"/>
    <n v="0"/>
    <n v="0.05"/>
    <s v="USD"/>
    <n v="104153"/>
    <s v="778.60 USD"/>
    <n v="20853"/>
    <n v="0.2503361344537815"/>
    <m/>
    <m/>
    <x v="4"/>
    <s v="1株式"/>
    <s v="新興国"/>
    <s v="インドネシア"/>
    <x v="3"/>
    <x v="3"/>
  </r>
  <r>
    <m/>
    <x v="0"/>
    <n v="73"/>
    <x v="1"/>
    <s v="02-楽天証券"/>
    <m/>
    <m/>
    <s v="米国株式"/>
    <s v="THD"/>
    <s v="iシェアーズ MSCI タイ ETF"/>
    <s v="特定"/>
    <n v="4"/>
    <s v="株"/>
    <n v="75.222499999999997"/>
    <s v="USD"/>
    <n v="70.739999999999995"/>
    <s v="USD"/>
    <m/>
    <m/>
    <n v="0.45"/>
    <s v="USD"/>
    <n v="37851"/>
    <s v="282.96 USD"/>
    <n v="6644"/>
    <n v="21.29"/>
    <m/>
    <m/>
    <s v="米国株式"/>
    <s v="THD"/>
    <s v="iシェアーズ MSCI タイ ETF"/>
    <s v="特定"/>
    <n v="4"/>
    <s v="株"/>
    <n v="75.222499999999997"/>
    <s v="USD"/>
    <n v="70.739999999999995"/>
    <s v="USD"/>
    <n v="0"/>
    <n v="0"/>
    <n v="0.45"/>
    <s v="USD"/>
    <n v="37851"/>
    <s v="282.96 USD"/>
    <n v="6644"/>
    <n v="0.21290095170955234"/>
    <m/>
    <m/>
    <x v="4"/>
    <s v="1株式"/>
    <s v="新興国"/>
    <s v="タイ"/>
    <x v="3"/>
    <x v="3"/>
  </r>
  <r>
    <m/>
    <x v="0"/>
    <n v="74"/>
    <x v="1"/>
    <s v="02-楽天証券"/>
    <m/>
    <m/>
    <s v="米国株式"/>
    <s v="EPHE"/>
    <s v="iシェアーズ MSCI フィリピン ETF"/>
    <s v="特定"/>
    <n v="16"/>
    <s v="株"/>
    <n v="31.824999999999999"/>
    <s v="USD"/>
    <n v="26.55"/>
    <s v="USD"/>
    <m/>
    <m/>
    <n v="-0.33"/>
    <s v="USD"/>
    <n v="56825"/>
    <s v="424.80 USD"/>
    <n v="3257"/>
    <n v="6.08"/>
    <m/>
    <m/>
    <s v="米国株式"/>
    <s v="EPHE"/>
    <s v="iシェアーズ MSCI フィリピン ETF"/>
    <s v="特定"/>
    <n v="16"/>
    <s v="株"/>
    <n v="31.824999999999999"/>
    <s v="USD"/>
    <n v="26.55"/>
    <s v="USD"/>
    <n v="0"/>
    <n v="0"/>
    <n v="-0.33"/>
    <s v="USD"/>
    <n v="56825"/>
    <s v="424.80 USD"/>
    <n v="3257"/>
    <n v="6.0801224611708483E-2"/>
    <m/>
    <m/>
    <x v="4"/>
    <s v="1株式"/>
    <s v="新興国"/>
    <s v="フィリピン"/>
    <x v="3"/>
    <x v="3"/>
  </r>
  <r>
    <m/>
    <x v="0"/>
    <n v="75"/>
    <x v="1"/>
    <s v="02-楽天証券"/>
    <m/>
    <m/>
    <s v="米国株式"/>
    <s v="EPHE"/>
    <s v="iシェアーズ MSCI フィリピン ETF"/>
    <s v="NISA"/>
    <n v="4"/>
    <s v="株"/>
    <n v="30.135000000000002"/>
    <s v="USD"/>
    <n v="26.55"/>
    <s v="USD"/>
    <m/>
    <m/>
    <n v="-0.33"/>
    <s v="USD"/>
    <n v="14206"/>
    <s v="106.20 USD"/>
    <n v="1558"/>
    <n v="12.31"/>
    <m/>
    <m/>
    <s v="米国株式"/>
    <s v="EPHE"/>
    <s v="iシェアーズ MSCI フィリピン ETF"/>
    <s v="NISA"/>
    <n v="4"/>
    <s v="株"/>
    <n v="30.135000000000002"/>
    <s v="USD"/>
    <n v="26.55"/>
    <s v="USD"/>
    <n v="0"/>
    <n v="0"/>
    <n v="-0.33"/>
    <s v="USD"/>
    <n v="14206"/>
    <s v="106.20 USD"/>
    <n v="1558"/>
    <n v="0.12318153067678685"/>
    <m/>
    <m/>
    <x v="4"/>
    <s v="1株式"/>
    <s v="新興国"/>
    <s v="フィリピン"/>
    <x v="3"/>
    <x v="3"/>
  </r>
  <r>
    <m/>
    <x v="0"/>
    <n v="76"/>
    <x v="1"/>
    <s v="02-楽天証券"/>
    <m/>
    <m/>
    <m/>
    <m/>
    <m/>
    <m/>
    <m/>
    <m/>
    <m/>
    <m/>
    <m/>
    <m/>
    <m/>
    <m/>
    <m/>
    <m/>
    <m/>
    <m/>
    <m/>
    <m/>
    <m/>
    <m/>
    <n v="0"/>
    <s v="0"/>
    <e v="#N/A"/>
    <n v="0"/>
    <n v="0"/>
    <n v="0"/>
    <n v="0"/>
    <n v="0"/>
    <n v="0"/>
    <n v="0"/>
    <n v="0"/>
    <n v="0"/>
    <n v="0"/>
    <n v="0"/>
    <n v="0"/>
    <n v="0"/>
    <n v="0"/>
    <e v="#DIV/0!"/>
    <m/>
    <m/>
    <x v="2"/>
    <e v="#N/A"/>
    <e v="#N/A"/>
    <e v="#N/A"/>
    <x v="2"/>
    <x v="2"/>
  </r>
  <r>
    <m/>
    <x v="0"/>
    <n v="77"/>
    <x v="1"/>
    <s v="02-楽天証券"/>
    <m/>
    <m/>
    <m/>
    <m/>
    <m/>
    <m/>
    <m/>
    <m/>
    <m/>
    <m/>
    <m/>
    <m/>
    <m/>
    <m/>
    <m/>
    <m/>
    <m/>
    <m/>
    <m/>
    <m/>
    <m/>
    <m/>
    <n v="0"/>
    <s v="0"/>
    <e v="#N/A"/>
    <n v="0"/>
    <n v="0"/>
    <n v="0"/>
    <n v="0"/>
    <n v="0"/>
    <n v="0"/>
    <n v="0"/>
    <n v="0"/>
    <n v="0"/>
    <n v="0"/>
    <n v="0"/>
    <n v="0"/>
    <n v="0"/>
    <n v="0"/>
    <e v="#DIV/0!"/>
    <m/>
    <m/>
    <x v="2"/>
    <e v="#N/A"/>
    <e v="#N/A"/>
    <e v="#N/A"/>
    <x v="2"/>
    <x v="2"/>
  </r>
  <r>
    <m/>
    <x v="0"/>
    <n v="78"/>
    <x v="1"/>
    <s v="02-楽天証券"/>
    <m/>
    <m/>
    <m/>
    <m/>
    <m/>
    <m/>
    <m/>
    <m/>
    <m/>
    <m/>
    <m/>
    <m/>
    <m/>
    <m/>
    <m/>
    <m/>
    <m/>
    <m/>
    <m/>
    <m/>
    <m/>
    <m/>
    <n v="0"/>
    <s v="0"/>
    <e v="#N/A"/>
    <n v="0"/>
    <n v="0"/>
    <n v="0"/>
    <n v="0"/>
    <n v="0"/>
    <n v="0"/>
    <n v="0"/>
    <n v="0"/>
    <n v="0"/>
    <n v="0"/>
    <n v="0"/>
    <n v="0"/>
    <n v="0"/>
    <n v="0"/>
    <e v="#DIV/0!"/>
    <m/>
    <m/>
    <x v="2"/>
    <e v="#N/A"/>
    <e v="#N/A"/>
    <e v="#N/A"/>
    <x v="2"/>
    <x v="2"/>
  </r>
  <r>
    <m/>
    <x v="0"/>
    <n v="79"/>
    <x v="1"/>
    <s v="02-楽天証券"/>
    <m/>
    <m/>
    <m/>
    <m/>
    <m/>
    <m/>
    <m/>
    <m/>
    <m/>
    <m/>
    <m/>
    <m/>
    <m/>
    <m/>
    <m/>
    <m/>
    <m/>
    <m/>
    <m/>
    <m/>
    <m/>
    <m/>
    <n v="0"/>
    <s v="0"/>
    <e v="#N/A"/>
    <n v="0"/>
    <n v="0"/>
    <n v="0"/>
    <n v="0"/>
    <n v="0"/>
    <n v="0"/>
    <n v="0"/>
    <n v="0"/>
    <n v="0"/>
    <n v="0"/>
    <n v="0"/>
    <n v="0"/>
    <n v="0"/>
    <n v="0"/>
    <e v="#DIV/0!"/>
    <m/>
    <m/>
    <x v="2"/>
    <e v="#N/A"/>
    <e v="#N/A"/>
    <e v="#N/A"/>
    <x v="2"/>
    <x v="2"/>
  </r>
  <r>
    <m/>
    <x v="0"/>
    <n v="80"/>
    <x v="1"/>
    <s v="02-楽天証券"/>
    <m/>
    <m/>
    <m/>
    <m/>
    <m/>
    <m/>
    <m/>
    <m/>
    <m/>
    <m/>
    <m/>
    <m/>
    <m/>
    <m/>
    <m/>
    <m/>
    <m/>
    <m/>
    <m/>
    <m/>
    <m/>
    <m/>
    <n v="0"/>
    <s v="0"/>
    <e v="#N/A"/>
    <n v="0"/>
    <n v="0"/>
    <n v="0"/>
    <n v="0"/>
    <n v="0"/>
    <n v="0"/>
    <n v="0"/>
    <n v="0"/>
    <n v="0"/>
    <n v="0"/>
    <n v="0"/>
    <n v="0"/>
    <n v="0"/>
    <n v="0"/>
    <e v="#DIV/0!"/>
    <m/>
    <m/>
    <x v="2"/>
    <e v="#N/A"/>
    <e v="#N/A"/>
    <e v="#N/A"/>
    <x v="2"/>
    <x v="2"/>
  </r>
  <r>
    <m/>
    <x v="0"/>
    <n v="81"/>
    <x v="1"/>
    <s v="02-楽天証券"/>
    <m/>
    <m/>
    <m/>
    <m/>
    <m/>
    <m/>
    <m/>
    <m/>
    <m/>
    <m/>
    <m/>
    <m/>
    <m/>
    <m/>
    <m/>
    <m/>
    <m/>
    <m/>
    <m/>
    <m/>
    <m/>
    <m/>
    <n v="0"/>
    <s v="0"/>
    <e v="#N/A"/>
    <n v="0"/>
    <n v="0"/>
    <n v="0"/>
    <n v="0"/>
    <n v="0"/>
    <n v="0"/>
    <n v="0"/>
    <n v="0"/>
    <n v="0"/>
    <n v="0"/>
    <n v="0"/>
    <n v="0"/>
    <n v="0"/>
    <n v="0"/>
    <e v="#DIV/0!"/>
    <m/>
    <m/>
    <x v="2"/>
    <e v="#N/A"/>
    <e v="#N/A"/>
    <e v="#N/A"/>
    <x v="2"/>
    <x v="2"/>
  </r>
  <r>
    <m/>
    <x v="0"/>
    <n v="82"/>
    <x v="1"/>
    <s v="02-楽天証券"/>
    <m/>
    <m/>
    <m/>
    <m/>
    <m/>
    <m/>
    <m/>
    <m/>
    <m/>
    <m/>
    <m/>
    <m/>
    <m/>
    <m/>
    <m/>
    <m/>
    <m/>
    <m/>
    <m/>
    <m/>
    <m/>
    <m/>
    <n v="0"/>
    <s v="0"/>
    <e v="#N/A"/>
    <n v="0"/>
    <n v="0"/>
    <n v="0"/>
    <n v="0"/>
    <n v="0"/>
    <n v="0"/>
    <n v="0"/>
    <n v="0"/>
    <n v="0"/>
    <n v="0"/>
    <n v="0"/>
    <n v="0"/>
    <n v="0"/>
    <n v="0"/>
    <e v="#DIV/0!"/>
    <m/>
    <m/>
    <x v="2"/>
    <e v="#N/A"/>
    <e v="#N/A"/>
    <e v="#N/A"/>
    <x v="2"/>
    <x v="2"/>
  </r>
  <r>
    <m/>
    <x v="0"/>
    <n v="83"/>
    <x v="1"/>
    <s v="02-楽天証券"/>
    <m/>
    <m/>
    <m/>
    <m/>
    <m/>
    <m/>
    <m/>
    <m/>
    <m/>
    <m/>
    <m/>
    <m/>
    <m/>
    <m/>
    <m/>
    <m/>
    <m/>
    <m/>
    <m/>
    <m/>
    <m/>
    <m/>
    <n v="0"/>
    <s v="0"/>
    <e v="#N/A"/>
    <n v="0"/>
    <n v="0"/>
    <n v="0"/>
    <n v="0"/>
    <n v="0"/>
    <n v="0"/>
    <n v="0"/>
    <n v="0"/>
    <n v="0"/>
    <n v="0"/>
    <n v="0"/>
    <n v="0"/>
    <n v="0"/>
    <n v="0"/>
    <e v="#DIV/0!"/>
    <m/>
    <m/>
    <x v="2"/>
    <e v="#N/A"/>
    <e v="#N/A"/>
    <e v="#N/A"/>
    <x v="2"/>
    <x v="2"/>
  </r>
  <r>
    <m/>
    <x v="0"/>
    <n v="84"/>
    <x v="1"/>
    <s v="02-楽天証券"/>
    <m/>
    <m/>
    <m/>
    <m/>
    <m/>
    <m/>
    <m/>
    <m/>
    <m/>
    <m/>
    <m/>
    <m/>
    <m/>
    <m/>
    <m/>
    <m/>
    <m/>
    <m/>
    <m/>
    <m/>
    <m/>
    <m/>
    <n v="0"/>
    <s v="0"/>
    <e v="#N/A"/>
    <n v="0"/>
    <n v="0"/>
    <n v="0"/>
    <n v="0"/>
    <n v="0"/>
    <n v="0"/>
    <n v="0"/>
    <n v="0"/>
    <n v="0"/>
    <n v="0"/>
    <n v="0"/>
    <n v="0"/>
    <n v="0"/>
    <n v="0"/>
    <e v="#DIV/0!"/>
    <m/>
    <m/>
    <x v="2"/>
    <e v="#N/A"/>
    <e v="#N/A"/>
    <e v="#N/A"/>
    <x v="2"/>
    <x v="2"/>
  </r>
  <r>
    <m/>
    <x v="0"/>
    <n v="85"/>
    <x v="1"/>
    <s v="02-楽天証券"/>
    <m/>
    <m/>
    <m/>
    <m/>
    <m/>
    <m/>
    <m/>
    <m/>
    <m/>
    <m/>
    <m/>
    <m/>
    <m/>
    <m/>
    <m/>
    <m/>
    <m/>
    <m/>
    <m/>
    <m/>
    <m/>
    <m/>
    <n v="0"/>
    <s v="0"/>
    <e v="#N/A"/>
    <n v="0"/>
    <n v="0"/>
    <n v="0"/>
    <n v="0"/>
    <n v="0"/>
    <n v="0"/>
    <n v="0"/>
    <n v="0"/>
    <n v="0"/>
    <n v="0"/>
    <n v="0"/>
    <n v="0"/>
    <n v="0"/>
    <n v="0"/>
    <e v="#DIV/0!"/>
    <m/>
    <m/>
    <x v="2"/>
    <e v="#N/A"/>
    <e v="#N/A"/>
    <e v="#N/A"/>
    <x v="2"/>
    <x v="2"/>
  </r>
  <r>
    <m/>
    <x v="0"/>
    <n v="86"/>
    <x v="1"/>
    <s v="02-楽天証券"/>
    <m/>
    <m/>
    <m/>
    <m/>
    <m/>
    <m/>
    <m/>
    <m/>
    <m/>
    <m/>
    <m/>
    <m/>
    <m/>
    <m/>
    <m/>
    <m/>
    <m/>
    <m/>
    <m/>
    <m/>
    <m/>
    <m/>
    <n v="0"/>
    <s v="0"/>
    <e v="#N/A"/>
    <n v="0"/>
    <n v="0"/>
    <n v="0"/>
    <n v="0"/>
    <n v="0"/>
    <n v="0"/>
    <n v="0"/>
    <n v="0"/>
    <n v="0"/>
    <n v="0"/>
    <n v="0"/>
    <n v="0"/>
    <n v="0"/>
    <n v="0"/>
    <e v="#DIV/0!"/>
    <m/>
    <m/>
    <x v="2"/>
    <e v="#N/A"/>
    <e v="#N/A"/>
    <e v="#N/A"/>
    <x v="2"/>
    <x v="2"/>
  </r>
  <r>
    <m/>
    <x v="0"/>
    <n v="87"/>
    <x v="1"/>
    <s v="02-楽天証券"/>
    <m/>
    <m/>
    <m/>
    <m/>
    <m/>
    <m/>
    <m/>
    <m/>
    <m/>
    <m/>
    <m/>
    <m/>
    <m/>
    <m/>
    <m/>
    <m/>
    <m/>
    <m/>
    <m/>
    <m/>
    <m/>
    <m/>
    <n v="0"/>
    <s v="0"/>
    <e v="#N/A"/>
    <n v="0"/>
    <n v="0"/>
    <n v="0"/>
    <n v="0"/>
    <n v="0"/>
    <n v="0"/>
    <n v="0"/>
    <n v="0"/>
    <n v="0"/>
    <n v="0"/>
    <n v="0"/>
    <n v="0"/>
    <n v="0"/>
    <n v="0"/>
    <e v="#DIV/0!"/>
    <m/>
    <m/>
    <x v="2"/>
    <e v="#N/A"/>
    <e v="#N/A"/>
    <e v="#N/A"/>
    <x v="2"/>
    <x v="2"/>
  </r>
  <r>
    <m/>
    <x v="0"/>
    <n v="88"/>
    <x v="1"/>
    <s v="02-楽天証券"/>
    <m/>
    <m/>
    <m/>
    <m/>
    <m/>
    <m/>
    <m/>
    <m/>
    <m/>
    <m/>
    <m/>
    <m/>
    <m/>
    <m/>
    <m/>
    <m/>
    <m/>
    <m/>
    <m/>
    <m/>
    <m/>
    <m/>
    <n v="0"/>
    <s v="0"/>
    <e v="#N/A"/>
    <n v="0"/>
    <n v="0"/>
    <n v="0"/>
    <n v="0"/>
    <n v="0"/>
    <n v="0"/>
    <n v="0"/>
    <n v="0"/>
    <n v="0"/>
    <n v="0"/>
    <n v="0"/>
    <n v="0"/>
    <n v="0"/>
    <n v="0"/>
    <e v="#DIV/0!"/>
    <m/>
    <m/>
    <x v="2"/>
    <e v="#N/A"/>
    <e v="#N/A"/>
    <e v="#N/A"/>
    <x v="2"/>
    <x v="2"/>
  </r>
  <r>
    <m/>
    <x v="0"/>
    <n v="89"/>
    <x v="1"/>
    <s v="02-楽天証券"/>
    <m/>
    <m/>
    <m/>
    <m/>
    <m/>
    <m/>
    <m/>
    <m/>
    <m/>
    <m/>
    <m/>
    <m/>
    <m/>
    <m/>
    <m/>
    <m/>
    <m/>
    <m/>
    <m/>
    <m/>
    <m/>
    <m/>
    <n v="0"/>
    <s v="0"/>
    <e v="#N/A"/>
    <n v="0"/>
    <n v="0"/>
    <n v="0"/>
    <n v="0"/>
    <n v="0"/>
    <n v="0"/>
    <n v="0"/>
    <n v="0"/>
    <n v="0"/>
    <n v="0"/>
    <n v="0"/>
    <n v="0"/>
    <n v="0"/>
    <n v="0"/>
    <e v="#DIV/0!"/>
    <m/>
    <m/>
    <x v="2"/>
    <e v="#N/A"/>
    <e v="#N/A"/>
    <e v="#N/A"/>
    <x v="2"/>
    <x v="2"/>
  </r>
  <r>
    <m/>
    <x v="0"/>
    <n v="90"/>
    <x v="1"/>
    <s v="02-楽天証券"/>
    <m/>
    <m/>
    <m/>
    <m/>
    <m/>
    <m/>
    <m/>
    <m/>
    <m/>
    <m/>
    <m/>
    <m/>
    <m/>
    <m/>
    <m/>
    <m/>
    <m/>
    <m/>
    <m/>
    <m/>
    <m/>
    <m/>
    <n v="0"/>
    <s v="0"/>
    <e v="#N/A"/>
    <n v="0"/>
    <n v="0"/>
    <n v="0"/>
    <n v="0"/>
    <n v="0"/>
    <n v="0"/>
    <n v="0"/>
    <n v="0"/>
    <n v="0"/>
    <n v="0"/>
    <n v="0"/>
    <n v="0"/>
    <n v="0"/>
    <n v="0"/>
    <e v="#DIV/0!"/>
    <m/>
    <m/>
    <x v="2"/>
    <e v="#N/A"/>
    <e v="#N/A"/>
    <e v="#N/A"/>
    <x v="2"/>
    <x v="2"/>
  </r>
  <r>
    <m/>
    <x v="0"/>
    <n v="91"/>
    <x v="1"/>
    <s v="02-楽天証券"/>
    <m/>
    <m/>
    <m/>
    <m/>
    <m/>
    <m/>
    <m/>
    <m/>
    <m/>
    <m/>
    <m/>
    <m/>
    <m/>
    <m/>
    <m/>
    <m/>
    <m/>
    <m/>
    <m/>
    <m/>
    <m/>
    <m/>
    <n v="0"/>
    <s v="0"/>
    <e v="#N/A"/>
    <n v="0"/>
    <n v="0"/>
    <n v="0"/>
    <n v="0"/>
    <n v="0"/>
    <n v="0"/>
    <n v="0"/>
    <n v="0"/>
    <n v="0"/>
    <n v="0"/>
    <n v="0"/>
    <n v="0"/>
    <n v="0"/>
    <n v="0"/>
    <e v="#DIV/0!"/>
    <m/>
    <m/>
    <x v="2"/>
    <e v="#N/A"/>
    <e v="#N/A"/>
    <e v="#N/A"/>
    <x v="2"/>
    <x v="2"/>
  </r>
  <r>
    <m/>
    <x v="0"/>
    <n v="92"/>
    <x v="1"/>
    <s v="02-楽天証券"/>
    <m/>
    <m/>
    <m/>
    <m/>
    <m/>
    <m/>
    <m/>
    <m/>
    <m/>
    <m/>
    <m/>
    <m/>
    <m/>
    <m/>
    <m/>
    <m/>
    <m/>
    <m/>
    <m/>
    <m/>
    <m/>
    <m/>
    <n v="0"/>
    <s v="0"/>
    <e v="#N/A"/>
    <n v="0"/>
    <n v="0"/>
    <n v="0"/>
    <n v="0"/>
    <n v="0"/>
    <n v="0"/>
    <n v="0"/>
    <n v="0"/>
    <n v="0"/>
    <n v="0"/>
    <n v="0"/>
    <n v="0"/>
    <n v="0"/>
    <n v="0"/>
    <e v="#DIV/0!"/>
    <m/>
    <m/>
    <x v="2"/>
    <e v="#N/A"/>
    <e v="#N/A"/>
    <e v="#N/A"/>
    <x v="2"/>
    <x v="2"/>
  </r>
  <r>
    <m/>
    <x v="0"/>
    <n v="93"/>
    <x v="1"/>
    <s v="02-楽天証券"/>
    <m/>
    <m/>
    <m/>
    <m/>
    <m/>
    <m/>
    <m/>
    <m/>
    <m/>
    <m/>
    <m/>
    <m/>
    <m/>
    <m/>
    <m/>
    <m/>
    <m/>
    <m/>
    <m/>
    <m/>
    <m/>
    <m/>
    <n v="0"/>
    <s v="0"/>
    <e v="#N/A"/>
    <n v="0"/>
    <n v="0"/>
    <n v="0"/>
    <n v="0"/>
    <n v="0"/>
    <n v="0"/>
    <n v="0"/>
    <n v="0"/>
    <n v="0"/>
    <n v="0"/>
    <n v="0"/>
    <n v="0"/>
    <n v="0"/>
    <n v="0"/>
    <e v="#DIV/0!"/>
    <m/>
    <m/>
    <x v="2"/>
    <e v="#N/A"/>
    <e v="#N/A"/>
    <e v="#N/A"/>
    <x v="2"/>
    <x v="2"/>
  </r>
  <r>
    <m/>
    <x v="0"/>
    <n v="94"/>
    <x v="2"/>
    <s v="20-楽天銀行"/>
    <s v="00-楽天銀行用"/>
    <s v="現預金"/>
    <s v="ここから1"/>
    <s v="ここから2"/>
    <s v="ここから3"/>
    <s v="ここから4"/>
    <s v="ここから5"/>
    <s v="ここから6"/>
    <s v="ここから7"/>
    <s v="ここから8"/>
    <s v="ここから9"/>
    <s v="ここから10"/>
    <s v="ここから11"/>
    <s v="ここから12"/>
    <s v="ここから13"/>
    <s v="ここから14"/>
    <s v="ここから15"/>
    <s v="ここから16"/>
    <s v="ここから17"/>
    <s v="ここから18"/>
    <m/>
    <m/>
    <s v="00-PP楽天証券→→→左半分に貼付"/>
    <m/>
    <m/>
    <m/>
    <m/>
    <m/>
    <m/>
    <m/>
    <m/>
    <m/>
    <m/>
    <m/>
    <m/>
    <m/>
    <m/>
    <m/>
    <m/>
    <m/>
    <m/>
    <m/>
    <x v="0"/>
    <m/>
    <m/>
    <m/>
    <x v="0"/>
    <x v="0"/>
  </r>
  <r>
    <m/>
    <x v="0"/>
    <n v="95"/>
    <x v="2"/>
    <s v="20-楽天銀行"/>
    <s v="●ここにコピペ→"/>
    <s v="現預金"/>
    <s v="楽天銀行普通預金残高"/>
    <n v="100000"/>
    <s v="円"/>
    <m/>
    <m/>
    <m/>
    <m/>
    <m/>
    <m/>
    <m/>
    <m/>
    <m/>
    <m/>
    <m/>
    <m/>
    <m/>
    <m/>
    <m/>
    <m/>
    <m/>
    <m/>
    <s v="楽天銀行・普通口座"/>
    <s v="楽天銀行・普通口座"/>
    <s v="現金"/>
    <m/>
    <m/>
    <m/>
    <m/>
    <m/>
    <m/>
    <m/>
    <m/>
    <m/>
    <m/>
    <n v="100000"/>
    <m/>
    <m/>
    <n v="0"/>
    <m/>
    <m/>
    <x v="1"/>
    <s v="2現金"/>
    <s v="現預金"/>
    <s v="現預金"/>
    <x v="1"/>
    <x v="1"/>
  </r>
  <r>
    <m/>
    <x v="0"/>
    <n v="96"/>
    <x v="2"/>
    <s v="20-楽天銀行"/>
    <m/>
    <s v="現預金"/>
    <m/>
    <m/>
    <m/>
    <m/>
    <m/>
    <m/>
    <m/>
    <m/>
    <m/>
    <m/>
    <m/>
    <m/>
    <m/>
    <m/>
    <m/>
    <m/>
    <m/>
    <m/>
    <m/>
    <m/>
    <m/>
    <m/>
    <m/>
    <s v="現金"/>
    <m/>
    <m/>
    <m/>
    <m/>
    <m/>
    <m/>
    <m/>
    <m/>
    <m/>
    <m/>
    <m/>
    <m/>
    <m/>
    <e v="#DIV/0!"/>
    <m/>
    <m/>
    <x v="2"/>
    <e v="#N/A"/>
    <e v="#N/A"/>
    <e v="#N/A"/>
    <x v="2"/>
    <x v="2"/>
  </r>
  <r>
    <m/>
    <x v="0"/>
    <n v="97"/>
    <x v="2"/>
    <s v="02-楽天証券"/>
    <s v="PP楽天証券用"/>
    <s v="右→"/>
    <s v="ここに↓1"/>
    <s v="ここに↓2"/>
    <s v="ここに↓3"/>
    <s v="ここに↓4"/>
    <s v="ここに↓5"/>
    <s v="ここに↓6"/>
    <s v="ここに↓7"/>
    <s v="ここに↓8"/>
    <s v="ここに↓9"/>
    <s v="ここに↓10"/>
    <s v="ここに↓11"/>
    <s v="ここに↓12"/>
    <s v="ここに↓13"/>
    <s v="ここに↓14"/>
    <s v="ここに↓15"/>
    <s v="ここに↓16"/>
    <s v="ここに↓17"/>
    <s v="ここに↓18"/>
    <m/>
    <m/>
    <s v="PP楽天証券→→→左半分に貼付"/>
    <m/>
    <m/>
    <m/>
    <m/>
    <m/>
    <m/>
    <m/>
    <m/>
    <m/>
    <m/>
    <m/>
    <m/>
    <m/>
    <m/>
    <m/>
    <m/>
    <m/>
    <m/>
    <m/>
    <x v="0"/>
    <m/>
    <m/>
    <m/>
    <x v="0"/>
    <x v="0"/>
  </r>
  <r>
    <m/>
    <x v="0"/>
    <n v="98"/>
    <x v="2"/>
    <s v="02-楽天証券"/>
    <s v="●ここにコピペ→"/>
    <s v="現預金"/>
    <s v="預り金"/>
    <n v="200000"/>
    <s v="円"/>
    <m/>
    <s v=" "/>
    <s v=" "/>
    <s v=" "/>
    <m/>
    <m/>
    <m/>
    <m/>
    <m/>
    <m/>
    <m/>
    <m/>
    <m/>
    <m/>
    <m/>
    <m/>
    <m/>
    <m/>
    <s v="楽天証券・預り金"/>
    <s v="楽天証券・預り金"/>
    <s v="現金"/>
    <m/>
    <m/>
    <m/>
    <m/>
    <m/>
    <m/>
    <m/>
    <m/>
    <m/>
    <m/>
    <n v="200000"/>
    <m/>
    <m/>
    <n v="0"/>
    <m/>
    <m/>
    <x v="1"/>
    <s v="2現金"/>
    <s v="預り金"/>
    <s v="預り金"/>
    <x v="1"/>
    <x v="1"/>
  </r>
  <r>
    <m/>
    <x v="0"/>
    <n v="99"/>
    <x v="2"/>
    <s v="02-楽天証券"/>
    <m/>
    <s v="現預金"/>
    <s v="外貨預り金"/>
    <n v="300000"/>
    <s v="円"/>
    <m/>
    <m/>
    <m/>
    <m/>
    <m/>
    <m/>
    <m/>
    <m/>
    <m/>
    <m/>
    <m/>
    <m/>
    <m/>
    <m/>
    <m/>
    <m/>
    <m/>
    <m/>
    <s v="楽天証券・外貨預り金"/>
    <s v="楽天証券・外貨預り金"/>
    <s v="現金"/>
    <m/>
    <m/>
    <m/>
    <m/>
    <m/>
    <m/>
    <m/>
    <m/>
    <m/>
    <m/>
    <n v="300000"/>
    <m/>
    <m/>
    <n v="0"/>
    <m/>
    <m/>
    <x v="1"/>
    <s v="2現金"/>
    <s v="預り金"/>
    <s v="預り金"/>
    <x v="3"/>
    <x v="3"/>
  </r>
  <r>
    <m/>
    <x v="0"/>
    <n v="100"/>
    <x v="2"/>
    <s v="02-楽天証券"/>
    <m/>
    <s v="現預金"/>
    <m/>
    <m/>
    <m/>
    <m/>
    <m/>
    <m/>
    <m/>
    <m/>
    <m/>
    <m/>
    <m/>
    <m/>
    <m/>
    <m/>
    <m/>
    <m/>
    <m/>
    <m/>
    <m/>
    <m/>
    <m/>
    <m/>
    <m/>
    <s v="現金"/>
    <m/>
    <m/>
    <m/>
    <m/>
    <m/>
    <m/>
    <m/>
    <m/>
    <m/>
    <m/>
    <m/>
    <m/>
    <m/>
    <e v="#DIV/0!"/>
    <m/>
    <m/>
    <x v="2"/>
    <e v="#N/A"/>
    <e v="#N/A"/>
    <e v="#N/A"/>
    <x v="2"/>
    <x v="2"/>
  </r>
  <r>
    <m/>
    <x v="0"/>
    <n v="101"/>
    <x v="2"/>
    <s v="02-楽天証券"/>
    <m/>
    <s v="現預金"/>
    <m/>
    <m/>
    <m/>
    <m/>
    <m/>
    <m/>
    <m/>
    <m/>
    <m/>
    <m/>
    <m/>
    <m/>
    <m/>
    <m/>
    <m/>
    <m/>
    <m/>
    <m/>
    <m/>
    <m/>
    <m/>
    <m/>
    <m/>
    <s v="現金"/>
    <m/>
    <m/>
    <m/>
    <m/>
    <m/>
    <m/>
    <m/>
    <m/>
    <m/>
    <m/>
    <m/>
    <m/>
    <m/>
    <e v="#DIV/0!"/>
    <m/>
    <m/>
    <x v="2"/>
    <e v="#N/A"/>
    <e v="#N/A"/>
    <e v="#N/A"/>
    <x v="2"/>
    <x v="2"/>
  </r>
  <r>
    <m/>
    <x v="0"/>
    <n v="102"/>
    <x v="2"/>
    <s v="02-楽天証券"/>
    <s v="PP楽天証券用"/>
    <s v="右→"/>
    <s v="ここに↓1"/>
    <s v="ここに↓2"/>
    <s v="ここに↓3"/>
    <s v="ここに↓4"/>
    <s v="ここに↓5"/>
    <s v="ここに↓6"/>
    <s v="ここに↓7"/>
    <s v="ここに↓8"/>
    <s v="ここに↓9"/>
    <s v="ここに↓10"/>
    <s v="ここに↓11"/>
    <s v="ここに↓12"/>
    <s v="ここに↓13"/>
    <s v="ここに↓14"/>
    <s v="ここに↓15"/>
    <s v="ここに↓16"/>
    <s v="ここに↓17"/>
    <s v="ここに↓18"/>
    <m/>
    <m/>
    <s v="PP楽天証券→→→左半分に貼付"/>
    <m/>
    <m/>
    <m/>
    <m/>
    <m/>
    <m/>
    <m/>
    <m/>
    <m/>
    <m/>
    <m/>
    <m/>
    <m/>
    <m/>
    <m/>
    <m/>
    <m/>
    <m/>
    <m/>
    <x v="0"/>
    <m/>
    <m/>
    <m/>
    <x v="0"/>
    <x v="0"/>
  </r>
  <r>
    <m/>
    <x v="0"/>
    <n v="103"/>
    <x v="2"/>
    <s v="02-楽天証券"/>
    <m/>
    <m/>
    <s v="米国株式"/>
    <s v="RCL"/>
    <s v="ロイヤル・カリビアン・グループ"/>
    <s v="NISA"/>
    <n v="6"/>
    <s v="株"/>
    <n v="82.666600000000003"/>
    <s v="USD"/>
    <n v="39.53"/>
    <s v="USD"/>
    <m/>
    <m/>
    <n v="0.04"/>
    <s v="USD"/>
    <n v="31727"/>
    <s v="237.18 USD"/>
    <n v="-26032"/>
    <n v="-45.07"/>
    <m/>
    <m/>
    <s v="米国株式"/>
    <s v="RCL"/>
    <s v="ロイヤル・カリビアン・グループ"/>
    <s v="NISA"/>
    <n v="6"/>
    <s v="株"/>
    <n v="82.666600000000003"/>
    <s v="USD"/>
    <n v="39.53"/>
    <s v="USD"/>
    <n v="0"/>
    <n v="0"/>
    <n v="0.04"/>
    <s v="USD"/>
    <n v="31727"/>
    <s v="237.18 USD"/>
    <n v="-26032"/>
    <n v="-0.45070032375906788"/>
    <m/>
    <m/>
    <x v="4"/>
    <s v="1株式"/>
    <s v="観光"/>
    <s v="船・米国"/>
    <x v="3"/>
    <x v="3"/>
  </r>
  <r>
    <m/>
    <x v="0"/>
    <n v="104"/>
    <x v="2"/>
    <s v="02-楽天証券"/>
    <m/>
    <m/>
    <s v="米国株式"/>
    <s v="EZA"/>
    <s v="iシェアーズ MSCI 南アフリカ ETF"/>
    <s v="特定"/>
    <n v="4"/>
    <s v="株"/>
    <n v="43.622500000000002"/>
    <s v="USD"/>
    <n v="43.83"/>
    <s v="USD"/>
    <m/>
    <m/>
    <n v="1.95"/>
    <s v="USD"/>
    <n v="23452"/>
    <s v="175.32 USD"/>
    <n v="5375"/>
    <n v="29.73"/>
    <m/>
    <m/>
    <s v="米国株式"/>
    <s v="EZA"/>
    <s v="iシェアーズ MSCI 南アフリカ ETF"/>
    <s v="特定"/>
    <n v="4"/>
    <s v="株"/>
    <n v="43.622500000000002"/>
    <s v="USD"/>
    <n v="43.83"/>
    <s v="USD"/>
    <n v="0"/>
    <n v="0"/>
    <n v="1.95"/>
    <s v="USD"/>
    <n v="23452"/>
    <s v="175.32 USD"/>
    <n v="5375"/>
    <n v="0.29733916025889251"/>
    <m/>
    <m/>
    <x v="4"/>
    <s v="1株式"/>
    <s v="新興国"/>
    <s v="南アフリカ"/>
    <x v="3"/>
    <x v="3"/>
  </r>
  <r>
    <m/>
    <x v="0"/>
    <n v="105"/>
    <x v="2"/>
    <s v="02-楽天証券"/>
    <m/>
    <m/>
    <s v="米国株式"/>
    <s v="AGG"/>
    <s v="iシェアーズ　コア米国総合債券ETF"/>
    <s v="特定"/>
    <n v="17"/>
    <s v="株"/>
    <n v="118.8976"/>
    <s v="USD"/>
    <n v="100.12"/>
    <s v="USD"/>
    <m/>
    <m/>
    <n v="1.1100000000000001"/>
    <s v="USD"/>
    <n v="227681"/>
    <s v="1,702.04 USD"/>
    <n v="14347"/>
    <n v="6.72"/>
    <m/>
    <m/>
    <s v="米国株式"/>
    <s v="AGG"/>
    <s v="iシェアーズ　コア米国総合債券ETF"/>
    <s v="特定"/>
    <n v="17"/>
    <s v="株"/>
    <n v="118.8976"/>
    <s v="USD"/>
    <n v="100.12"/>
    <s v="USD"/>
    <n v="0"/>
    <n v="0"/>
    <n v="1.1100000000000001"/>
    <s v="USD"/>
    <n v="227681"/>
    <s v="1,702.04 USD"/>
    <n v="14347"/>
    <n v="6.7251352339523937E-2"/>
    <m/>
    <m/>
    <x v="1"/>
    <s v="2米国債など"/>
    <s v="債券"/>
    <s v="米国債"/>
    <x v="3"/>
    <x v="3"/>
  </r>
  <r>
    <m/>
    <x v="0"/>
    <n v="106"/>
    <x v="2"/>
    <s v="02-楽天証券"/>
    <m/>
    <m/>
    <s v="投資信託"/>
    <m/>
    <s v="楽天・全米株式インデックス・ファンド（楽天・バンガード・ファンド（全米株式））"/>
    <s v="NISA"/>
    <n v="24901"/>
    <s v="口"/>
    <n v="20280.310000000001"/>
    <s v="円"/>
    <n v="18189"/>
    <s v="円"/>
    <m/>
    <m/>
    <n v="66"/>
    <s v="円"/>
    <n v="45292"/>
    <s v="-"/>
    <n v="-5208"/>
    <n v="-10.31"/>
    <m/>
    <m/>
    <s v="投資信託"/>
    <s v="楽天・全米株式インデックス・ファンド（楽天・バンガード・ファンド（全米株式））"/>
    <s v="楽天・全米株式インデックス・ファンド（楽天・バンガード・ファンド（全米株式））"/>
    <s v="NISA"/>
    <n v="24901"/>
    <s v="口"/>
    <n v="20280.310000000001"/>
    <s v="円"/>
    <n v="18189"/>
    <s v="円"/>
    <n v="0"/>
    <n v="0"/>
    <n v="66"/>
    <s v="円"/>
    <n v="45292"/>
    <s v="-"/>
    <n v="-5208"/>
    <n v="-0.10312871287128712"/>
    <m/>
    <m/>
    <x v="4"/>
    <s v="1投信"/>
    <s v="指数"/>
    <s v="全米株式"/>
    <x v="1"/>
    <x v="3"/>
  </r>
  <r>
    <m/>
    <x v="0"/>
    <n v="107"/>
    <x v="2"/>
    <s v="02-楽天証券"/>
    <m/>
    <m/>
    <m/>
    <m/>
    <m/>
    <m/>
    <m/>
    <m/>
    <m/>
    <m/>
    <m/>
    <m/>
    <m/>
    <m/>
    <m/>
    <m/>
    <m/>
    <m/>
    <m/>
    <m/>
    <m/>
    <m/>
    <n v="0"/>
    <s v="0"/>
    <e v="#N/A"/>
    <n v="0"/>
    <n v="0"/>
    <n v="0"/>
    <n v="0"/>
    <n v="0"/>
    <n v="0"/>
    <n v="0"/>
    <n v="0"/>
    <n v="0"/>
    <n v="0"/>
    <n v="0"/>
    <n v="0"/>
    <n v="0"/>
    <n v="0"/>
    <e v="#DIV/0!"/>
    <m/>
    <m/>
    <x v="2"/>
    <e v="#N/A"/>
    <e v="#N/A"/>
    <e v="#N/A"/>
    <x v="2"/>
    <x v="2"/>
  </r>
  <r>
    <m/>
    <x v="0"/>
    <n v="108"/>
    <x v="3"/>
    <m/>
    <s v="終わり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m/>
    <m/>
    <m/>
    <x v="4"/>
    <x v="4"/>
  </r>
  <r>
    <m/>
    <x v="1"/>
    <m/>
    <x v="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m/>
    <m/>
    <m/>
    <x v="0"/>
    <x v="0"/>
  </r>
  <r>
    <m/>
    <x v="1"/>
    <m/>
    <x v="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合計（円）"/>
    <m/>
    <s v="合計(円）"/>
    <s v="単純平均"/>
    <m/>
    <m/>
    <x v="0"/>
    <m/>
    <m/>
    <m/>
    <x v="0"/>
    <x v="0"/>
  </r>
  <r>
    <m/>
    <x v="1"/>
    <m/>
    <x v="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80"/>
    <s v="件"/>
    <n v="14522818"/>
    <s v="円"/>
    <n v="583142"/>
    <n v="4.1833253513209344E-2"/>
    <m/>
    <m/>
    <x v="0"/>
    <m/>
    <m/>
    <m/>
    <x v="0"/>
    <x v="0"/>
  </r>
  <r>
    <m/>
    <x v="1"/>
    <m/>
    <x v="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m/>
    <m/>
    <m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B04D9BC-95F1-44C7-976D-C254E0BD48BD}" name="ピボットテーブル2" cacheId="26" applyNumberFormats="0" applyBorderFormats="0" applyFontFormats="0" applyPatternFormats="0" applyAlignmentFormats="0" applyWidthHeightFormats="1" dataCaption="値" updatedVersion="8" minRefreshableVersion="3" showCalcMbrs="0" useAutoFormatting="1" itemPrintTitles="1" createdVersion="3" indent="0" outline="1" outlineData="1" multipleFieldFilters="0" chartFormat="3" rowHeaderCaption="為替リスク">
  <location ref="E82:I92" firstHeaderRow="1" firstDataRow="2" firstDataCol="1" rowPageCount="2" colPageCount="1"/>
  <pivotFields count="55">
    <pivotField showAll="0" defaultSubtotal="0"/>
    <pivotField axis="axisPage" showAll="0" defaultSubtotal="0">
      <items count="2">
        <item x="1"/>
        <item x="0"/>
      </items>
    </pivotField>
    <pivotField showAll="0" defaultSubtotal="0"/>
    <pivotField axis="axisPage" multipleItemSelectionAllowed="1" showAll="0">
      <items count="5">
        <item x="0"/>
        <item x="1"/>
        <item x="2"/>
        <item h="1" x="3"/>
        <item t="default"/>
      </items>
    </pivotField>
    <pivotField showAll="0"/>
    <pivotField showAll="0" defaultSubtota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dataField="1" showAll="0"/>
    <pivotField showAll="0"/>
    <pivotField showAll="0" defaultSubtotal="0"/>
    <pivotField showAll="0" defaultSubtotal="0"/>
    <pivotField axis="axisRow" showAll="0">
      <items count="6">
        <item x="4"/>
        <item x="1"/>
        <item x="3"/>
        <item x="2"/>
        <item x="0"/>
        <item t="default"/>
      </items>
    </pivotField>
    <pivotField showAll="0"/>
    <pivotField showAll="0"/>
    <pivotField showAll="0"/>
    <pivotField showAll="0">
      <items count="6">
        <item x="1"/>
        <item x="3"/>
        <item h="1" x="2"/>
        <item h="1" x="0"/>
        <item h="1" x="4"/>
        <item t="default"/>
      </items>
    </pivotField>
    <pivotField axis="axisRow" showAll="0" sortType="ascending">
      <items count="6">
        <item x="1"/>
        <item x="3"/>
        <item h="1" x="4"/>
        <item h="1" x="2"/>
        <item h="1" x="0"/>
        <item t="default"/>
      </items>
    </pivotField>
    <pivotField dragToRow="0" dragToCol="0" dragToPage="0" showAll="0" defaultSubtotal="0"/>
    <pivotField dataField="1" dragToRow="0" dragToCol="0" dragToPage="0" showAll="0" defaultSubtotal="0"/>
  </pivotFields>
  <rowFields count="2">
    <field x="52"/>
    <field x="47"/>
  </rowFields>
  <rowItems count="9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3" hier="-1"/>
    <pageField fld="1" hier="-1"/>
  </pageFields>
  <dataFields count="4">
    <dataField name="合計 / 時価評価額[円]" fld="41" baseField="0" baseItem="0" numFmtId="180"/>
    <dataField name="時価・割合（％）" fld="41" showDataAs="percentOfTotal" baseField="0" baseItem="0" numFmtId="10"/>
    <dataField name="合計 / 評価損益[円]" fld="43" baseField="0" baseItem="0" numFmtId="177"/>
    <dataField name="評価・損益　（％）" fld="54" baseField="0" baseItem="0" numFmtId="179"/>
  </dataFields>
  <formats count="17">
    <format dxfId="5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2">
      <pivotArea outline="0" fieldPosition="0">
        <references count="1">
          <reference field="4294967294" count="1">
            <x v="0"/>
          </reference>
        </references>
      </pivotArea>
    </format>
    <format dxfId="51">
      <pivotArea outline="0" fieldPosition="0">
        <references count="1">
          <reference field="4294967294" count="1">
            <x v="0"/>
          </reference>
        </references>
      </pivotArea>
    </format>
    <format dxfId="50">
      <pivotArea outline="0" fieldPosition="0">
        <references count="1">
          <reference field="4294967294" count="1">
            <x v="1"/>
          </reference>
        </references>
      </pivotArea>
    </format>
    <format dxfId="49">
      <pivotArea outline="0" fieldPosition="0">
        <references count="1">
          <reference field="4294967294" count="1">
            <x v="3"/>
          </reference>
        </references>
      </pivotArea>
    </format>
    <format dxfId="48">
      <pivotArea type="all" dataOnly="0" outline="0" fieldPosition="0"/>
    </format>
    <format dxfId="47">
      <pivotArea outline="0" collapsedLevelsAreSubtotals="1" fieldPosition="0"/>
    </format>
    <format dxfId="46">
      <pivotArea type="origin" dataOnly="0" labelOnly="1" outline="0" fieldPosition="0"/>
    </format>
    <format dxfId="45">
      <pivotArea field="-2" type="button" dataOnly="0" labelOnly="1" outline="0" axis="axisCol" fieldPosition="0"/>
    </format>
    <format dxfId="44">
      <pivotArea type="topRight" dataOnly="0" labelOnly="1" outline="0" fieldPosition="0"/>
    </format>
    <format dxfId="43">
      <pivotArea field="51" type="button" dataOnly="0" labelOnly="1" outline="0"/>
    </format>
    <format dxfId="42">
      <pivotArea dataOnly="0" labelOnly="1" grandRow="1" outline="0" fieldPosition="0"/>
    </format>
    <format dxfId="41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40">
      <pivotArea collapsedLevelsAreSubtotals="1" fieldPosition="0">
        <references count="2">
          <reference field="4294967294" count="1" selected="0">
            <x v="1"/>
          </reference>
          <reference field="52" count="1">
            <x v="1"/>
          </reference>
        </references>
      </pivotArea>
    </format>
    <format dxfId="39">
      <pivotArea dataOnly="0" labelOnly="1" fieldPosition="0">
        <references count="1">
          <reference field="52" count="1">
            <x v="1"/>
          </reference>
        </references>
      </pivotArea>
    </format>
    <format dxfId="38">
      <pivotArea dataOnly="0" labelOnly="1" fieldPosition="0">
        <references count="1">
          <reference field="52" count="1">
            <x v="0"/>
          </reference>
        </references>
      </pivotArea>
    </format>
    <format dxfId="37">
      <pivotArea collapsedLevelsAreSubtotals="1" fieldPosition="0">
        <references count="2">
          <reference field="4294967294" count="1" selected="0">
            <x v="1"/>
          </reference>
          <reference field="52" count="1">
            <x v="0"/>
          </reference>
        </references>
      </pivotArea>
    </format>
  </formats>
  <chartFormats count="8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2B4DFD4-EE6F-4FDF-9748-2F9CE292DBD5}" name="ﾋﾟﾎﾞｯﾄﾃｰﾌﾞﾙ15" cacheId="26" applyNumberFormats="0" applyBorderFormats="0" applyFontFormats="0" applyPatternFormats="0" applyAlignmentFormats="0" applyWidthHeightFormats="1" dataCaption="値" updatedVersion="8" minRefreshableVersion="3" showCalcMbrs="0" useAutoFormatting="1" itemPrintTitles="1" createdVersion="3" indent="0" outline="1" outlineData="1" multipleFieldFilters="0" chartFormat="3">
  <location ref="E45:I55" firstHeaderRow="1" firstDataRow="2" firstDataCol="1" rowPageCount="2" colPageCount="1"/>
  <pivotFields count="55">
    <pivotField showAll="0" defaultSubtotal="0"/>
    <pivotField axis="axisPage" showAll="0" defaultSubtotal="0">
      <items count="2">
        <item x="1"/>
        <item x="0"/>
      </items>
    </pivotField>
    <pivotField showAll="0" defaultSubtotal="0"/>
    <pivotField axis="axisPage" multipleItemSelectionAllowed="1" showAll="0">
      <items count="5">
        <item x="0"/>
        <item x="1"/>
        <item x="2"/>
        <item h="1" x="3"/>
        <item t="default"/>
      </items>
    </pivotField>
    <pivotField showAll="0"/>
    <pivotField showAll="0" defaultSubtota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dataField="1" showAll="0"/>
    <pivotField showAll="0"/>
    <pivotField showAll="0" defaultSubtotal="0"/>
    <pivotField showAll="0" defaultSubtotal="0"/>
    <pivotField axis="axisRow" showAll="0">
      <items count="6">
        <item x="4"/>
        <item x="1"/>
        <item x="3"/>
        <item x="2"/>
        <item x="0"/>
        <item t="default"/>
      </items>
    </pivotField>
    <pivotField showAll="0"/>
    <pivotField showAll="0"/>
    <pivotField showAll="0"/>
    <pivotField axis="axisRow" showAll="0">
      <items count="6">
        <item x="1"/>
        <item x="3"/>
        <item h="1" x="2"/>
        <item h="1" x="0"/>
        <item h="1" x="4"/>
        <item t="default"/>
      </items>
    </pivotField>
    <pivotField showAll="0"/>
    <pivotField dragToRow="0" dragToCol="0" dragToPage="0" showAll="0" defaultSubtotal="0"/>
    <pivotField dataField="1" dragToRow="0" dragToCol="0" dragToPage="0" showAll="0" defaultSubtotal="0"/>
  </pivotFields>
  <rowFields count="2">
    <field x="51"/>
    <field x="47"/>
  </rowFields>
  <rowItems count="9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3" hier="-1"/>
    <pageField fld="1" hier="-1"/>
  </pageFields>
  <dataFields count="4">
    <dataField name="合計 / 時価評価額[円]" fld="41" baseField="0" baseItem="0" numFmtId="180"/>
    <dataField name="時価・割合（％）" fld="41" showDataAs="percentOfTotal" baseField="0" baseItem="0" numFmtId="10"/>
    <dataField name="合計 / 評価損益[円]" fld="43" baseField="0" baseItem="0" numFmtId="177"/>
    <dataField name="評価・損益　（％）" fld="54" baseField="0" baseItem="0" numFmtId="179"/>
  </dataFields>
  <formats count="20">
    <format dxfId="7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72">
      <pivotArea outline="0" fieldPosition="0">
        <references count="1">
          <reference field="4294967294" count="1">
            <x v="0"/>
          </reference>
        </references>
      </pivotArea>
    </format>
    <format dxfId="71">
      <pivotArea outline="0" fieldPosition="0">
        <references count="1">
          <reference field="4294967294" count="1">
            <x v="0"/>
          </reference>
        </references>
      </pivotArea>
    </format>
    <format dxfId="70">
      <pivotArea outline="0" fieldPosition="0">
        <references count="1">
          <reference field="4294967294" count="1">
            <x v="1"/>
          </reference>
        </references>
      </pivotArea>
    </format>
    <format dxfId="69">
      <pivotArea outline="0" fieldPosition="0">
        <references count="1">
          <reference field="4294967294" count="1">
            <x v="3"/>
          </reference>
        </references>
      </pivotArea>
    </format>
    <format dxfId="68">
      <pivotArea type="all" dataOnly="0" outline="0" fieldPosition="0"/>
    </format>
    <format dxfId="67">
      <pivotArea outline="0" collapsedLevelsAreSubtotals="1" fieldPosition="0"/>
    </format>
    <format dxfId="66">
      <pivotArea type="origin" dataOnly="0" labelOnly="1" outline="0" fieldPosition="0"/>
    </format>
    <format dxfId="65">
      <pivotArea field="-2" type="button" dataOnly="0" labelOnly="1" outline="0" axis="axisCol" fieldPosition="0"/>
    </format>
    <format dxfId="64">
      <pivotArea type="topRight" dataOnly="0" labelOnly="1" outline="0" fieldPosition="0"/>
    </format>
    <format dxfId="63">
      <pivotArea field="51" type="button" dataOnly="0" labelOnly="1" outline="0" axis="axisRow" fieldPosition="0"/>
    </format>
    <format dxfId="62">
      <pivotArea dataOnly="0" labelOnly="1" fieldPosition="0">
        <references count="1">
          <reference field="51" count="0"/>
        </references>
      </pivotArea>
    </format>
    <format dxfId="61">
      <pivotArea dataOnly="0" labelOnly="1" grandRow="1" outline="0" fieldPosition="0"/>
    </format>
    <format dxfId="60">
      <pivotArea dataOnly="0" labelOnly="1" fieldPosition="0">
        <references count="2">
          <reference field="47" count="3">
            <x v="0"/>
            <x v="1"/>
            <x v="2"/>
          </reference>
          <reference field="51" count="1" selected="0">
            <x v="0"/>
          </reference>
        </references>
      </pivotArea>
    </format>
    <format dxfId="59">
      <pivotArea dataOnly="0" labelOnly="1" fieldPosition="0">
        <references count="2">
          <reference field="47" count="2">
            <x v="0"/>
            <x v="1"/>
          </reference>
          <reference field="51" count="1" selected="0">
            <x v="1"/>
          </reference>
        </references>
      </pivotArea>
    </format>
    <format dxfId="58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57">
      <pivotArea collapsedLevelsAreSubtotals="1" fieldPosition="0">
        <references count="2">
          <reference field="4294967294" count="1" selected="0">
            <x v="1"/>
          </reference>
          <reference field="51" count="1">
            <x v="1"/>
          </reference>
        </references>
      </pivotArea>
    </format>
    <format dxfId="56">
      <pivotArea dataOnly="0" labelOnly="1" fieldPosition="0">
        <references count="1">
          <reference field="51" count="1">
            <x v="1"/>
          </reference>
        </references>
      </pivotArea>
    </format>
    <format dxfId="55">
      <pivotArea dataOnly="0" labelOnly="1" fieldPosition="0">
        <references count="1">
          <reference field="51" count="1">
            <x v="0"/>
          </reference>
        </references>
      </pivotArea>
    </format>
    <format dxfId="54">
      <pivotArea collapsedLevelsAreSubtotals="1" fieldPosition="0">
        <references count="2">
          <reference field="4294967294" count="1" selected="0">
            <x v="1"/>
          </reference>
          <reference field="51" count="1">
            <x v="0"/>
          </reference>
        </references>
      </pivotArea>
    </format>
  </formats>
  <chartFormats count="8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4A6D388-F1DF-4459-BE80-7F492DE4A548}" name="ピボットテーブル1" cacheId="26" dataOnRows="1" applyNumberFormats="0" applyBorderFormats="0" applyFontFormats="0" applyPatternFormats="0" applyAlignmentFormats="0" applyWidthHeightFormats="1" dataCaption="値" updatedVersion="8" minRefreshableVersion="3" showCalcMbrs="0" useAutoFormatting="1" itemPrintTitles="1" createdVersion="3" indent="0" outline="1" outlineData="1" multipleFieldFilters="0" chartFormat="3" colHeaderCaption="為替リスク">
  <location ref="E120:H122" firstHeaderRow="1" firstDataRow="2" firstDataCol="1" rowPageCount="2" colPageCount="1"/>
  <pivotFields count="55">
    <pivotField showAll="0" defaultSubtotal="0"/>
    <pivotField axis="axisPage" showAll="0" defaultSubtotal="0">
      <items count="2">
        <item x="1"/>
        <item x="0"/>
      </items>
    </pivotField>
    <pivotField showAll="0" defaultSubtotal="0"/>
    <pivotField axis="axisPage" multipleItemSelectionAllowed="1" showAll="0">
      <items count="5">
        <item x="0"/>
        <item x="1"/>
        <item x="2"/>
        <item x="3"/>
        <item t="default"/>
      </items>
    </pivotField>
    <pivotField showAll="0"/>
    <pivotField showAll="0" defaultSubtota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 defaultSubtotal="0"/>
    <pivotField showAll="0" defaultSubtotal="0"/>
    <pivotField showAll="0"/>
    <pivotField showAll="0"/>
    <pivotField showAll="0"/>
    <pivotField showAll="0"/>
    <pivotField showAll="0">
      <items count="6">
        <item x="1"/>
        <item x="3"/>
        <item h="1" x="2"/>
        <item h="1" x="0"/>
        <item h="1" x="4"/>
        <item t="default"/>
      </items>
    </pivotField>
    <pivotField axis="axisCol" showAll="0">
      <items count="6">
        <item x="1"/>
        <item x="3"/>
        <item h="1" x="4"/>
        <item h="1" x="2"/>
        <item h="1" x="0"/>
        <item t="default"/>
      </items>
    </pivotField>
    <pivotField dragToRow="0" dragToCol="0" dragToPage="0" showAll="0" defaultSubtotal="0"/>
    <pivotField dragToRow="0" dragToCol="0" dragToPage="0" showAll="0" defaultSubtotal="0"/>
  </pivotFields>
  <rowItems count="1">
    <i/>
  </rowItems>
  <colFields count="1">
    <field x="52"/>
  </colFields>
  <colItems count="3">
    <i>
      <x/>
    </i>
    <i>
      <x v="1"/>
    </i>
    <i t="grand">
      <x/>
    </i>
  </colItems>
  <pageFields count="2">
    <pageField fld="3" hier="-1"/>
    <pageField fld="1" hier="-1"/>
  </pageFields>
  <dataFields count="1">
    <dataField name="合計 / 時価評価額[円]" fld="41" baseField="0" baseItem="0" numFmtId="180"/>
  </dataFields>
  <formats count="11">
    <format dxfId="8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83">
      <pivotArea outline="0" fieldPosition="0">
        <references count="1">
          <reference field="4294967294" count="1">
            <x v="0"/>
          </reference>
        </references>
      </pivotArea>
    </format>
    <format dxfId="82">
      <pivotArea outline="0" fieldPosition="0">
        <references count="1">
          <reference field="4294967294" count="1">
            <x v="0"/>
          </reference>
        </references>
      </pivotArea>
    </format>
    <format dxfId="81">
      <pivotArea type="all" dataOnly="0" outline="0" fieldPosition="0"/>
    </format>
    <format dxfId="80">
      <pivotArea outline="0" collapsedLevelsAreSubtotals="1" fieldPosition="0"/>
    </format>
    <format dxfId="79">
      <pivotArea type="origin" dataOnly="0" labelOnly="1" outline="0" offset="A1" fieldPosition="0"/>
    </format>
    <format dxfId="78">
      <pivotArea dataOnly="0" labelOnly="1" outline="0" axis="axisValues" fieldPosition="0"/>
    </format>
    <format dxfId="77">
      <pivotArea field="51" type="button" dataOnly="0" labelOnly="1" outline="0"/>
    </format>
    <format dxfId="76">
      <pivotArea type="topRight" dataOnly="0" labelOnly="1" outline="0" fieldPosition="0"/>
    </format>
    <format dxfId="75">
      <pivotArea type="origin" dataOnly="0" labelOnly="1" outline="0" offset="A2" fieldPosition="0"/>
    </format>
    <format dxfId="74">
      <pivotArea dataOnly="0" labelOnly="1" grandCol="1" outline="0" fieldPosition="0"/>
    </format>
  </format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5C5E617-3A3F-4B7B-A946-7104DE07D0B3}" name="デモテーブル" displayName="デモテーブル" ref="A1:M164" totalsRowShown="0" headerRowDxfId="85">
  <autoFilter ref="A1:M164" xr:uid="{38288940-6D8F-42B1-85AD-D67751DB8F9F}"/>
  <tableColumns count="13">
    <tableColumn id="1" xr3:uid="{CEFE76CD-8560-4CB2-9013-7DDC83A0C4A7}" name="ｺｰﾄﾞ・ﾃｨｯｶｰ等"/>
    <tableColumn id="2" xr3:uid="{64BC784E-2EF6-482D-B0FE-46A25E1FC7E4}" name="銘柄"/>
    <tableColumn id="3" xr3:uid="{3A832CDB-D91D-405B-9EAB-41502747E397}" name="3区分・大"/>
    <tableColumn id="4" xr3:uid="{E93DB842-29F7-45DA-89E9-8B407181712F}" name="3区分・中"/>
    <tableColumn id="5" xr3:uid="{1530AE1A-27F4-45EB-B3C4-CE1229D552E2}" name="セクター・1"/>
    <tableColumn id="6" xr3:uid="{D4F6E46A-D0BF-4410-8317-49FBC11F354A}" name="セクター・2"/>
    <tableColumn id="7" xr3:uid="{4A51739B-D7E2-4376-A505-097BC30C5356}" name="通貨"/>
    <tableColumn id="8" xr3:uid="{52CEDB41-1C2D-4452-A5EB-C7318423BEF3}" name="対象国など"/>
    <tableColumn id="9" xr3:uid="{8C0697DF-B7E3-4D5F-B316-00A2AF0E877E}" name="高配当"/>
    <tableColumn id="10" xr3:uid="{0739B4F9-5370-40B5-B457-8EBB7BEE3B6D}" name="口座区分"/>
    <tableColumn id="11" xr3:uid="{9A4B1050-9C4E-4584-A822-784A18E02E08}" name="個別・ETF・投信・ほか"/>
    <tableColumn id="12" xr3:uid="{337418C0-5D75-4E97-BD17-64E097406599}" name="為替リスク"/>
    <tableColumn id="13" xr3:uid="{AEC23033-99F6-4818-9B00-766138B88524}" name="番号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4621A-777D-4240-8EA1-E39E91FE6741}">
  <dimension ref="A1:M164"/>
  <sheetViews>
    <sheetView tabSelected="1" zoomScale="50" zoomScaleNormal="50" workbookViewId="0">
      <selection activeCell="L109" sqref="L109"/>
    </sheetView>
  </sheetViews>
  <sheetFormatPr defaultRowHeight="18.75" x14ac:dyDescent="0.4"/>
  <cols>
    <col min="1" max="1" width="22.375" customWidth="1"/>
    <col min="2" max="2" width="51" customWidth="1"/>
    <col min="3" max="4" width="11" customWidth="1"/>
    <col min="5" max="6" width="11.875" customWidth="1"/>
    <col min="8" max="8" width="12.25" customWidth="1"/>
    <col min="10" max="10" width="10.75" customWidth="1"/>
    <col min="11" max="11" width="21.625" customWidth="1"/>
    <col min="12" max="12" width="13.625" customWidth="1"/>
  </cols>
  <sheetData>
    <row r="1" spans="1:13" x14ac:dyDescent="0.4">
      <c r="A1" s="72" t="s">
        <v>357</v>
      </c>
      <c r="B1" s="2" t="s">
        <v>301</v>
      </c>
      <c r="C1" s="2" t="s">
        <v>300</v>
      </c>
      <c r="D1" s="2" t="s">
        <v>299</v>
      </c>
      <c r="E1" s="2" t="s">
        <v>358</v>
      </c>
      <c r="F1" s="2" t="s">
        <v>359</v>
      </c>
      <c r="G1" s="2" t="s">
        <v>296</v>
      </c>
      <c r="H1" s="2" t="s">
        <v>295</v>
      </c>
      <c r="I1" s="2" t="s">
        <v>94</v>
      </c>
      <c r="J1" s="2" t="s">
        <v>294</v>
      </c>
      <c r="K1" s="2" t="s">
        <v>293</v>
      </c>
      <c r="L1" s="2" t="s">
        <v>497</v>
      </c>
      <c r="M1" s="2" t="s">
        <v>292</v>
      </c>
    </row>
    <row r="2" spans="1:13" x14ac:dyDescent="0.4">
      <c r="A2" t="s">
        <v>360</v>
      </c>
      <c r="B2" t="s">
        <v>361</v>
      </c>
      <c r="C2" t="s">
        <v>65</v>
      </c>
      <c r="D2" t="s">
        <v>96</v>
      </c>
      <c r="E2" t="s">
        <v>110</v>
      </c>
      <c r="F2" t="s">
        <v>209</v>
      </c>
      <c r="G2" t="s">
        <v>70</v>
      </c>
      <c r="H2" t="s">
        <v>172</v>
      </c>
      <c r="I2" t="s">
        <v>94</v>
      </c>
      <c r="J2" t="s">
        <v>44</v>
      </c>
      <c r="K2" t="s">
        <v>93</v>
      </c>
      <c r="L2" t="s">
        <v>499</v>
      </c>
      <c r="M2">
        <v>1</v>
      </c>
    </row>
    <row r="3" spans="1:13" x14ac:dyDescent="0.4">
      <c r="A3" t="s">
        <v>362</v>
      </c>
      <c r="B3" t="s">
        <v>363</v>
      </c>
      <c r="C3" t="s">
        <v>65</v>
      </c>
      <c r="D3" t="s">
        <v>96</v>
      </c>
      <c r="E3" t="s">
        <v>63</v>
      </c>
      <c r="F3" t="s">
        <v>291</v>
      </c>
      <c r="G3" t="s">
        <v>70</v>
      </c>
      <c r="H3" t="s">
        <v>172</v>
      </c>
      <c r="J3" t="s">
        <v>44</v>
      </c>
      <c r="K3" t="s">
        <v>61</v>
      </c>
      <c r="L3" t="s">
        <v>499</v>
      </c>
      <c r="M3">
        <v>2</v>
      </c>
    </row>
    <row r="4" spans="1:13" x14ac:dyDescent="0.4">
      <c r="A4" t="s">
        <v>364</v>
      </c>
      <c r="B4" t="s">
        <v>290</v>
      </c>
      <c r="C4" t="s">
        <v>65</v>
      </c>
      <c r="D4" t="s">
        <v>96</v>
      </c>
      <c r="E4" t="s">
        <v>63</v>
      </c>
      <c r="F4" t="s">
        <v>289</v>
      </c>
      <c r="G4" t="s">
        <v>46</v>
      </c>
      <c r="H4" t="s">
        <v>199</v>
      </c>
      <c r="J4" t="s">
        <v>44</v>
      </c>
      <c r="K4" t="s">
        <v>61</v>
      </c>
      <c r="L4" t="s">
        <v>502</v>
      </c>
      <c r="M4">
        <v>3</v>
      </c>
    </row>
    <row r="5" spans="1:13" x14ac:dyDescent="0.4">
      <c r="A5" t="s">
        <v>365</v>
      </c>
      <c r="B5" t="s">
        <v>366</v>
      </c>
      <c r="C5" t="s">
        <v>65</v>
      </c>
      <c r="D5" t="s">
        <v>96</v>
      </c>
      <c r="E5" t="s">
        <v>63</v>
      </c>
      <c r="F5" t="s">
        <v>288</v>
      </c>
      <c r="G5" t="s">
        <v>46</v>
      </c>
      <c r="H5" t="s">
        <v>199</v>
      </c>
      <c r="J5" t="s">
        <v>44</v>
      </c>
      <c r="K5" t="s">
        <v>61</v>
      </c>
      <c r="L5" t="s">
        <v>502</v>
      </c>
      <c r="M5">
        <v>4</v>
      </c>
    </row>
    <row r="6" spans="1:13" x14ac:dyDescent="0.4">
      <c r="A6" t="s">
        <v>367</v>
      </c>
      <c r="B6" t="s">
        <v>287</v>
      </c>
      <c r="C6" t="s">
        <v>65</v>
      </c>
      <c r="D6" t="s">
        <v>96</v>
      </c>
      <c r="E6" t="s">
        <v>153</v>
      </c>
      <c r="F6" t="s">
        <v>368</v>
      </c>
      <c r="G6" t="s">
        <v>46</v>
      </c>
      <c r="H6" t="s">
        <v>199</v>
      </c>
      <c r="I6" t="s">
        <v>94</v>
      </c>
      <c r="J6" t="s">
        <v>44</v>
      </c>
      <c r="K6" t="s">
        <v>61</v>
      </c>
      <c r="L6" t="s">
        <v>502</v>
      </c>
      <c r="M6">
        <v>5</v>
      </c>
    </row>
    <row r="7" spans="1:13" x14ac:dyDescent="0.4">
      <c r="A7" t="s">
        <v>369</v>
      </c>
      <c r="B7" t="s">
        <v>286</v>
      </c>
      <c r="C7" t="s">
        <v>65</v>
      </c>
      <c r="D7" t="s">
        <v>96</v>
      </c>
      <c r="E7" t="s">
        <v>153</v>
      </c>
      <c r="F7" t="s">
        <v>368</v>
      </c>
      <c r="G7" t="s">
        <v>46</v>
      </c>
      <c r="H7" t="s">
        <v>199</v>
      </c>
      <c r="I7" t="s">
        <v>94</v>
      </c>
      <c r="J7" t="s">
        <v>44</v>
      </c>
      <c r="K7" t="s">
        <v>61</v>
      </c>
      <c r="L7" t="s">
        <v>502</v>
      </c>
      <c r="M7">
        <v>6</v>
      </c>
    </row>
    <row r="8" spans="1:13" x14ac:dyDescent="0.4">
      <c r="A8" t="s">
        <v>370</v>
      </c>
      <c r="B8" t="s">
        <v>285</v>
      </c>
      <c r="C8" t="s">
        <v>65</v>
      </c>
      <c r="D8" t="s">
        <v>96</v>
      </c>
      <c r="E8" t="s">
        <v>153</v>
      </c>
      <c r="F8" t="s">
        <v>368</v>
      </c>
      <c r="G8" t="s">
        <v>46</v>
      </c>
      <c r="H8" t="s">
        <v>199</v>
      </c>
      <c r="I8" t="s">
        <v>94</v>
      </c>
      <c r="J8" t="s">
        <v>44</v>
      </c>
      <c r="K8" t="s">
        <v>61</v>
      </c>
      <c r="L8" t="s">
        <v>502</v>
      </c>
      <c r="M8">
        <v>7</v>
      </c>
    </row>
    <row r="9" spans="1:13" x14ac:dyDescent="0.4">
      <c r="A9" t="s">
        <v>371</v>
      </c>
      <c r="B9" t="s">
        <v>284</v>
      </c>
      <c r="C9" t="s">
        <v>65</v>
      </c>
      <c r="D9" t="s">
        <v>96</v>
      </c>
      <c r="E9" t="s">
        <v>153</v>
      </c>
      <c r="F9" t="s">
        <v>368</v>
      </c>
      <c r="G9" t="s">
        <v>46</v>
      </c>
      <c r="H9" t="s">
        <v>199</v>
      </c>
      <c r="I9" t="s">
        <v>94</v>
      </c>
      <c r="J9" t="s">
        <v>44</v>
      </c>
      <c r="K9" t="s">
        <v>61</v>
      </c>
      <c r="L9" t="s">
        <v>502</v>
      </c>
      <c r="M9">
        <v>8</v>
      </c>
    </row>
    <row r="10" spans="1:13" x14ac:dyDescent="0.4">
      <c r="A10" t="s">
        <v>372</v>
      </c>
      <c r="B10" t="s">
        <v>16</v>
      </c>
      <c r="C10" t="s">
        <v>92</v>
      </c>
      <c r="D10" t="s">
        <v>131</v>
      </c>
      <c r="E10" t="s">
        <v>373</v>
      </c>
      <c r="F10" t="s">
        <v>283</v>
      </c>
      <c r="G10" t="s">
        <v>46</v>
      </c>
      <c r="H10" t="s">
        <v>45</v>
      </c>
      <c r="J10" t="s">
        <v>44</v>
      </c>
      <c r="K10" t="s">
        <v>43</v>
      </c>
      <c r="L10" t="s">
        <v>502</v>
      </c>
      <c r="M10">
        <v>9</v>
      </c>
    </row>
    <row r="11" spans="1:13" x14ac:dyDescent="0.4">
      <c r="A11" t="s">
        <v>374</v>
      </c>
      <c r="B11" t="s">
        <v>18</v>
      </c>
      <c r="C11" t="s">
        <v>92</v>
      </c>
      <c r="D11" t="s">
        <v>131</v>
      </c>
      <c r="E11" t="s">
        <v>375</v>
      </c>
      <c r="F11" t="s">
        <v>282</v>
      </c>
      <c r="G11" t="s">
        <v>46</v>
      </c>
      <c r="H11" t="s">
        <v>45</v>
      </c>
      <c r="J11" t="s">
        <v>44</v>
      </c>
      <c r="K11" t="s">
        <v>43</v>
      </c>
      <c r="L11" t="s">
        <v>502</v>
      </c>
      <c r="M11">
        <v>10</v>
      </c>
    </row>
    <row r="12" spans="1:13" x14ac:dyDescent="0.4">
      <c r="A12" t="s">
        <v>376</v>
      </c>
      <c r="B12" t="s">
        <v>281</v>
      </c>
      <c r="C12" t="s">
        <v>92</v>
      </c>
      <c r="D12" t="s">
        <v>131</v>
      </c>
      <c r="E12" t="s">
        <v>377</v>
      </c>
      <c r="F12" t="s">
        <v>280</v>
      </c>
      <c r="G12" t="s">
        <v>46</v>
      </c>
      <c r="H12" t="s">
        <v>45</v>
      </c>
      <c r="J12" t="s">
        <v>44</v>
      </c>
      <c r="K12" t="s">
        <v>43</v>
      </c>
      <c r="L12" t="s">
        <v>502</v>
      </c>
      <c r="M12">
        <v>11</v>
      </c>
    </row>
    <row r="13" spans="1:13" x14ac:dyDescent="0.4">
      <c r="A13" t="s">
        <v>378</v>
      </c>
      <c r="B13" t="s">
        <v>279</v>
      </c>
      <c r="C13" t="s">
        <v>65</v>
      </c>
      <c r="D13" t="s">
        <v>96</v>
      </c>
      <c r="E13" t="s">
        <v>379</v>
      </c>
      <c r="F13" t="s">
        <v>278</v>
      </c>
      <c r="G13" t="s">
        <v>46</v>
      </c>
      <c r="H13" t="s">
        <v>199</v>
      </c>
      <c r="I13" t="s">
        <v>94</v>
      </c>
      <c r="J13" t="s">
        <v>44</v>
      </c>
      <c r="K13" t="s">
        <v>93</v>
      </c>
      <c r="L13" t="s">
        <v>502</v>
      </c>
      <c r="M13">
        <v>12</v>
      </c>
    </row>
    <row r="14" spans="1:13" x14ac:dyDescent="0.4">
      <c r="A14" t="s">
        <v>380</v>
      </c>
      <c r="B14" t="s">
        <v>19</v>
      </c>
      <c r="C14" t="s">
        <v>65</v>
      </c>
      <c r="D14" t="s">
        <v>96</v>
      </c>
      <c r="E14" t="s">
        <v>102</v>
      </c>
      <c r="F14" t="s">
        <v>101</v>
      </c>
      <c r="G14" t="s">
        <v>46</v>
      </c>
      <c r="H14" t="s">
        <v>199</v>
      </c>
      <c r="I14" t="s">
        <v>94</v>
      </c>
      <c r="J14" t="s">
        <v>44</v>
      </c>
      <c r="K14" t="s">
        <v>61</v>
      </c>
      <c r="L14" t="s">
        <v>502</v>
      </c>
      <c r="M14">
        <v>13</v>
      </c>
    </row>
    <row r="15" spans="1:13" x14ac:dyDescent="0.4">
      <c r="A15" t="s">
        <v>381</v>
      </c>
      <c r="B15" t="s">
        <v>277</v>
      </c>
      <c r="C15" t="s">
        <v>65</v>
      </c>
      <c r="D15" t="s">
        <v>96</v>
      </c>
      <c r="E15" t="s">
        <v>63</v>
      </c>
      <c r="F15" t="s">
        <v>118</v>
      </c>
      <c r="G15" t="s">
        <v>46</v>
      </c>
      <c r="H15" t="s">
        <v>77</v>
      </c>
      <c r="J15" t="s">
        <v>44</v>
      </c>
      <c r="K15" t="s">
        <v>61</v>
      </c>
      <c r="L15" t="s">
        <v>500</v>
      </c>
      <c r="M15">
        <v>14</v>
      </c>
    </row>
    <row r="16" spans="1:13" x14ac:dyDescent="0.4">
      <c r="A16" t="s">
        <v>382</v>
      </c>
      <c r="B16" t="s">
        <v>276</v>
      </c>
      <c r="C16" t="s">
        <v>49</v>
      </c>
      <c r="D16" t="s">
        <v>123</v>
      </c>
      <c r="E16" t="s">
        <v>122</v>
      </c>
      <c r="F16" t="s">
        <v>121</v>
      </c>
      <c r="G16" t="s">
        <v>46</v>
      </c>
      <c r="H16" t="s">
        <v>77</v>
      </c>
      <c r="J16" t="s">
        <v>44</v>
      </c>
      <c r="K16" t="s">
        <v>43</v>
      </c>
      <c r="L16" t="s">
        <v>499</v>
      </c>
      <c r="M16">
        <v>15</v>
      </c>
    </row>
    <row r="17" spans="1:13" x14ac:dyDescent="0.4">
      <c r="A17" t="s">
        <v>383</v>
      </c>
      <c r="B17" t="s">
        <v>20</v>
      </c>
      <c r="C17" t="s">
        <v>65</v>
      </c>
      <c r="D17" t="s">
        <v>96</v>
      </c>
      <c r="E17" t="s">
        <v>153</v>
      </c>
      <c r="F17" t="s">
        <v>275</v>
      </c>
      <c r="G17" t="s">
        <v>46</v>
      </c>
      <c r="H17" t="s">
        <v>77</v>
      </c>
      <c r="I17" t="s">
        <v>94</v>
      </c>
      <c r="J17" t="s">
        <v>44</v>
      </c>
      <c r="K17" t="s">
        <v>61</v>
      </c>
      <c r="L17" t="s">
        <v>500</v>
      </c>
      <c r="M17">
        <v>16</v>
      </c>
    </row>
    <row r="18" spans="1:13" x14ac:dyDescent="0.4">
      <c r="A18" t="s">
        <v>384</v>
      </c>
      <c r="B18" t="s">
        <v>274</v>
      </c>
      <c r="C18" t="s">
        <v>65</v>
      </c>
      <c r="D18" t="s">
        <v>96</v>
      </c>
      <c r="E18" t="s">
        <v>116</v>
      </c>
      <c r="F18" t="s">
        <v>385</v>
      </c>
      <c r="G18" t="s">
        <v>46</v>
      </c>
      <c r="H18" t="s">
        <v>386</v>
      </c>
      <c r="J18" t="s">
        <v>44</v>
      </c>
      <c r="K18" t="s">
        <v>61</v>
      </c>
      <c r="L18" t="s">
        <v>500</v>
      </c>
      <c r="M18">
        <v>17</v>
      </c>
    </row>
    <row r="19" spans="1:13" x14ac:dyDescent="0.4">
      <c r="A19" t="s">
        <v>387</v>
      </c>
      <c r="B19" t="s">
        <v>273</v>
      </c>
      <c r="C19" t="s">
        <v>92</v>
      </c>
      <c r="D19" t="s">
        <v>388</v>
      </c>
      <c r="E19" t="s">
        <v>389</v>
      </c>
      <c r="F19" t="s">
        <v>390</v>
      </c>
      <c r="G19" t="s">
        <v>46</v>
      </c>
      <c r="H19" t="s">
        <v>45</v>
      </c>
      <c r="J19" t="s">
        <v>44</v>
      </c>
      <c r="K19" t="s">
        <v>61</v>
      </c>
      <c r="L19" t="s">
        <v>502</v>
      </c>
      <c r="M19">
        <v>18</v>
      </c>
    </row>
    <row r="20" spans="1:13" x14ac:dyDescent="0.4">
      <c r="A20" t="s">
        <v>391</v>
      </c>
      <c r="B20" t="s">
        <v>272</v>
      </c>
      <c r="C20" t="s">
        <v>65</v>
      </c>
      <c r="D20" t="s">
        <v>96</v>
      </c>
      <c r="E20" t="s">
        <v>392</v>
      </c>
      <c r="F20" t="s">
        <v>392</v>
      </c>
      <c r="G20" t="s">
        <v>46</v>
      </c>
      <c r="H20" t="s">
        <v>199</v>
      </c>
      <c r="I20" t="s">
        <v>94</v>
      </c>
      <c r="J20" t="s">
        <v>44</v>
      </c>
      <c r="K20" t="s">
        <v>93</v>
      </c>
      <c r="L20" t="s">
        <v>502</v>
      </c>
      <c r="M20">
        <v>19</v>
      </c>
    </row>
    <row r="21" spans="1:13" x14ac:dyDescent="0.4">
      <c r="A21" t="s">
        <v>393</v>
      </c>
      <c r="B21" t="s">
        <v>271</v>
      </c>
      <c r="C21" t="s">
        <v>65</v>
      </c>
      <c r="D21" t="s">
        <v>96</v>
      </c>
      <c r="E21" t="s">
        <v>392</v>
      </c>
      <c r="F21" t="s">
        <v>392</v>
      </c>
      <c r="G21" t="s">
        <v>46</v>
      </c>
      <c r="H21" t="s">
        <v>199</v>
      </c>
      <c r="I21" t="s">
        <v>94</v>
      </c>
      <c r="J21" t="s">
        <v>44</v>
      </c>
      <c r="K21" t="s">
        <v>93</v>
      </c>
      <c r="L21" t="s">
        <v>502</v>
      </c>
      <c r="M21">
        <v>20</v>
      </c>
    </row>
    <row r="22" spans="1:13" x14ac:dyDescent="0.4">
      <c r="A22" t="s">
        <v>394</v>
      </c>
      <c r="B22" t="s">
        <v>270</v>
      </c>
      <c r="C22" t="s">
        <v>49</v>
      </c>
      <c r="D22" t="s">
        <v>123</v>
      </c>
      <c r="E22" t="s">
        <v>122</v>
      </c>
      <c r="F22" t="s">
        <v>269</v>
      </c>
      <c r="G22" t="s">
        <v>46</v>
      </c>
      <c r="H22" t="s">
        <v>395</v>
      </c>
      <c r="J22" t="s">
        <v>44</v>
      </c>
      <c r="K22" t="s">
        <v>43</v>
      </c>
      <c r="L22" t="s">
        <v>499</v>
      </c>
      <c r="M22">
        <v>21</v>
      </c>
    </row>
    <row r="23" spans="1:13" x14ac:dyDescent="0.4">
      <c r="A23" t="s">
        <v>268</v>
      </c>
      <c r="B23" t="s">
        <v>267</v>
      </c>
      <c r="C23" t="s">
        <v>65</v>
      </c>
      <c r="D23" t="s">
        <v>96</v>
      </c>
      <c r="E23" t="s">
        <v>63</v>
      </c>
      <c r="F23" t="s">
        <v>266</v>
      </c>
      <c r="G23" t="s">
        <v>46</v>
      </c>
      <c r="H23" t="s">
        <v>199</v>
      </c>
      <c r="J23" t="s">
        <v>44</v>
      </c>
      <c r="K23" t="s">
        <v>61</v>
      </c>
      <c r="L23" t="s">
        <v>502</v>
      </c>
      <c r="M23">
        <v>22</v>
      </c>
    </row>
    <row r="24" spans="1:13" x14ac:dyDescent="0.4">
      <c r="A24" t="s">
        <v>396</v>
      </c>
      <c r="B24" t="s">
        <v>265</v>
      </c>
      <c r="C24" t="s">
        <v>65</v>
      </c>
      <c r="D24" t="s">
        <v>96</v>
      </c>
      <c r="E24" t="s">
        <v>153</v>
      </c>
      <c r="F24" t="s">
        <v>368</v>
      </c>
      <c r="G24" t="s">
        <v>46</v>
      </c>
      <c r="H24" t="s">
        <v>199</v>
      </c>
      <c r="I24" t="s">
        <v>94</v>
      </c>
      <c r="J24" t="s">
        <v>44</v>
      </c>
      <c r="K24" t="s">
        <v>61</v>
      </c>
      <c r="L24" t="s">
        <v>502</v>
      </c>
      <c r="M24">
        <v>23</v>
      </c>
    </row>
    <row r="25" spans="1:13" x14ac:dyDescent="0.4">
      <c r="A25" t="s">
        <v>397</v>
      </c>
      <c r="B25" t="s">
        <v>264</v>
      </c>
      <c r="C25" t="s">
        <v>65</v>
      </c>
      <c r="D25" t="s">
        <v>96</v>
      </c>
      <c r="E25" t="s">
        <v>63</v>
      </c>
      <c r="F25" t="s">
        <v>118</v>
      </c>
      <c r="G25" t="s">
        <v>46</v>
      </c>
      <c r="H25" t="s">
        <v>77</v>
      </c>
      <c r="J25" t="s">
        <v>44</v>
      </c>
      <c r="K25" t="s">
        <v>61</v>
      </c>
      <c r="L25" t="s">
        <v>500</v>
      </c>
      <c r="M25">
        <v>24</v>
      </c>
    </row>
    <row r="26" spans="1:13" x14ac:dyDescent="0.4">
      <c r="A26" t="s">
        <v>398</v>
      </c>
      <c r="B26" t="s">
        <v>263</v>
      </c>
      <c r="C26" t="s">
        <v>65</v>
      </c>
      <c r="D26" t="s">
        <v>96</v>
      </c>
      <c r="E26" t="s">
        <v>63</v>
      </c>
      <c r="F26" t="s">
        <v>62</v>
      </c>
      <c r="G26" t="s">
        <v>46</v>
      </c>
      <c r="H26" t="s">
        <v>68</v>
      </c>
      <c r="J26" t="s">
        <v>44</v>
      </c>
      <c r="K26" t="s">
        <v>61</v>
      </c>
      <c r="L26" t="s">
        <v>500</v>
      </c>
      <c r="M26">
        <v>25</v>
      </c>
    </row>
    <row r="27" spans="1:13" x14ac:dyDescent="0.4">
      <c r="A27" t="s">
        <v>399</v>
      </c>
      <c r="B27" t="s">
        <v>262</v>
      </c>
      <c r="C27" t="s">
        <v>65</v>
      </c>
      <c r="D27" t="s">
        <v>96</v>
      </c>
      <c r="E27" t="s">
        <v>63</v>
      </c>
      <c r="F27" t="s">
        <v>139</v>
      </c>
      <c r="G27" t="s">
        <v>46</v>
      </c>
      <c r="H27" t="s">
        <v>77</v>
      </c>
      <c r="J27" t="s">
        <v>44</v>
      </c>
      <c r="K27" t="s">
        <v>61</v>
      </c>
      <c r="L27" t="s">
        <v>500</v>
      </c>
      <c r="M27">
        <v>26</v>
      </c>
    </row>
    <row r="28" spans="1:13" x14ac:dyDescent="0.4">
      <c r="A28" t="s">
        <v>400</v>
      </c>
      <c r="B28" t="s">
        <v>401</v>
      </c>
      <c r="C28" t="s">
        <v>49</v>
      </c>
      <c r="D28" t="s">
        <v>123</v>
      </c>
      <c r="E28" t="s">
        <v>122</v>
      </c>
      <c r="F28" t="s">
        <v>121</v>
      </c>
      <c r="G28" t="s">
        <v>46</v>
      </c>
      <c r="H28" t="s">
        <v>77</v>
      </c>
      <c r="J28" t="s">
        <v>44</v>
      </c>
      <c r="K28" t="s">
        <v>43</v>
      </c>
      <c r="L28" t="s">
        <v>500</v>
      </c>
      <c r="M28">
        <v>27</v>
      </c>
    </row>
    <row r="29" spans="1:13" x14ac:dyDescent="0.4">
      <c r="A29" t="s">
        <v>402</v>
      </c>
      <c r="B29" t="s">
        <v>363</v>
      </c>
      <c r="C29" t="s">
        <v>65</v>
      </c>
      <c r="D29" t="s">
        <v>96</v>
      </c>
      <c r="E29" t="s">
        <v>63</v>
      </c>
      <c r="F29" t="s">
        <v>291</v>
      </c>
      <c r="G29" t="s">
        <v>70</v>
      </c>
      <c r="H29" t="s">
        <v>172</v>
      </c>
      <c r="J29" t="s">
        <v>44</v>
      </c>
      <c r="K29" t="s">
        <v>61</v>
      </c>
      <c r="L29" t="s">
        <v>499</v>
      </c>
      <c r="M29">
        <v>28</v>
      </c>
    </row>
    <row r="30" spans="1:13" x14ac:dyDescent="0.4">
      <c r="A30" t="s">
        <v>403</v>
      </c>
      <c r="B30" t="s">
        <v>261</v>
      </c>
      <c r="C30" t="s">
        <v>65</v>
      </c>
      <c r="D30" t="s">
        <v>96</v>
      </c>
      <c r="E30" t="s">
        <v>260</v>
      </c>
      <c r="F30" t="s">
        <v>260</v>
      </c>
      <c r="G30" t="s">
        <v>46</v>
      </c>
      <c r="H30" t="s">
        <v>199</v>
      </c>
      <c r="I30" t="s">
        <v>94</v>
      </c>
      <c r="J30" t="s">
        <v>44</v>
      </c>
      <c r="K30" t="s">
        <v>93</v>
      </c>
      <c r="L30" t="s">
        <v>502</v>
      </c>
      <c r="M30">
        <v>29</v>
      </c>
    </row>
    <row r="31" spans="1:13" x14ac:dyDescent="0.4">
      <c r="A31" t="s">
        <v>404</v>
      </c>
      <c r="B31" t="s">
        <v>259</v>
      </c>
      <c r="C31" t="s">
        <v>65</v>
      </c>
      <c r="D31" t="s">
        <v>96</v>
      </c>
      <c r="E31" t="s">
        <v>240</v>
      </c>
      <c r="F31" t="s">
        <v>240</v>
      </c>
      <c r="G31" t="s">
        <v>46</v>
      </c>
      <c r="H31" t="s">
        <v>199</v>
      </c>
      <c r="I31" t="s">
        <v>94</v>
      </c>
      <c r="J31" t="s">
        <v>44</v>
      </c>
      <c r="K31" t="s">
        <v>93</v>
      </c>
      <c r="L31" t="s">
        <v>502</v>
      </c>
      <c r="M31">
        <v>30</v>
      </c>
    </row>
    <row r="32" spans="1:13" x14ac:dyDescent="0.4">
      <c r="A32" t="s">
        <v>405</v>
      </c>
      <c r="B32" t="s">
        <v>258</v>
      </c>
      <c r="C32" t="s">
        <v>65</v>
      </c>
      <c r="D32" t="s">
        <v>96</v>
      </c>
      <c r="E32" t="s">
        <v>243</v>
      </c>
      <c r="F32" t="s">
        <v>257</v>
      </c>
      <c r="G32" t="s">
        <v>46</v>
      </c>
      <c r="H32" t="s">
        <v>199</v>
      </c>
      <c r="I32" t="s">
        <v>94</v>
      </c>
      <c r="J32" t="s">
        <v>44</v>
      </c>
      <c r="K32" t="s">
        <v>93</v>
      </c>
      <c r="L32" t="s">
        <v>502</v>
      </c>
      <c r="M32">
        <v>31</v>
      </c>
    </row>
    <row r="33" spans="1:13" x14ac:dyDescent="0.4">
      <c r="A33" t="s">
        <v>406</v>
      </c>
      <c r="B33" t="s">
        <v>256</v>
      </c>
      <c r="C33" t="s">
        <v>65</v>
      </c>
      <c r="D33" t="s">
        <v>96</v>
      </c>
      <c r="E33" t="s">
        <v>232</v>
      </c>
      <c r="F33" t="s">
        <v>232</v>
      </c>
      <c r="G33" t="s">
        <v>46</v>
      </c>
      <c r="H33" t="s">
        <v>199</v>
      </c>
      <c r="I33" t="s">
        <v>94</v>
      </c>
      <c r="J33" t="s">
        <v>44</v>
      </c>
      <c r="K33" t="s">
        <v>93</v>
      </c>
      <c r="L33" t="s">
        <v>502</v>
      </c>
      <c r="M33">
        <v>32</v>
      </c>
    </row>
    <row r="34" spans="1:13" x14ac:dyDescent="0.4">
      <c r="A34" t="s">
        <v>407</v>
      </c>
      <c r="B34" t="s">
        <v>255</v>
      </c>
      <c r="C34" t="s">
        <v>65</v>
      </c>
      <c r="D34" t="s">
        <v>96</v>
      </c>
      <c r="E34" t="s">
        <v>232</v>
      </c>
      <c r="F34" t="s">
        <v>232</v>
      </c>
      <c r="G34" t="s">
        <v>46</v>
      </c>
      <c r="H34" t="s">
        <v>199</v>
      </c>
      <c r="I34" t="s">
        <v>94</v>
      </c>
      <c r="J34" t="s">
        <v>44</v>
      </c>
      <c r="K34" t="s">
        <v>93</v>
      </c>
      <c r="L34" t="s">
        <v>502</v>
      </c>
      <c r="M34">
        <v>33</v>
      </c>
    </row>
    <row r="35" spans="1:13" x14ac:dyDescent="0.4">
      <c r="A35" t="s">
        <v>408</v>
      </c>
      <c r="B35" t="s">
        <v>254</v>
      </c>
      <c r="C35" t="s">
        <v>65</v>
      </c>
      <c r="D35" t="s">
        <v>96</v>
      </c>
      <c r="E35" t="s">
        <v>392</v>
      </c>
      <c r="F35" t="s">
        <v>392</v>
      </c>
      <c r="G35" t="s">
        <v>46</v>
      </c>
      <c r="H35" t="s">
        <v>199</v>
      </c>
      <c r="I35" t="s">
        <v>94</v>
      </c>
      <c r="J35" t="s">
        <v>44</v>
      </c>
      <c r="K35" t="s">
        <v>93</v>
      </c>
      <c r="L35" t="s">
        <v>502</v>
      </c>
      <c r="M35">
        <v>34</v>
      </c>
    </row>
    <row r="36" spans="1:13" x14ac:dyDescent="0.4">
      <c r="A36" t="s">
        <v>409</v>
      </c>
      <c r="B36" t="s">
        <v>253</v>
      </c>
      <c r="C36" t="s">
        <v>65</v>
      </c>
      <c r="D36" t="s">
        <v>96</v>
      </c>
      <c r="E36" t="s">
        <v>392</v>
      </c>
      <c r="F36" t="s">
        <v>392</v>
      </c>
      <c r="G36" t="s">
        <v>46</v>
      </c>
      <c r="H36" t="s">
        <v>199</v>
      </c>
      <c r="I36" t="s">
        <v>94</v>
      </c>
      <c r="J36" t="s">
        <v>44</v>
      </c>
      <c r="K36" t="s">
        <v>93</v>
      </c>
      <c r="L36" t="s">
        <v>502</v>
      </c>
      <c r="M36">
        <v>35</v>
      </c>
    </row>
    <row r="37" spans="1:13" x14ac:dyDescent="0.4">
      <c r="A37" t="s">
        <v>410</v>
      </c>
      <c r="B37" t="s">
        <v>411</v>
      </c>
      <c r="C37" t="s">
        <v>65</v>
      </c>
      <c r="D37" t="s">
        <v>96</v>
      </c>
      <c r="E37" t="s">
        <v>110</v>
      </c>
      <c r="F37" t="s">
        <v>205</v>
      </c>
      <c r="G37" t="s">
        <v>46</v>
      </c>
      <c r="H37" t="s">
        <v>199</v>
      </c>
      <c r="J37" t="s">
        <v>44</v>
      </c>
      <c r="K37" t="s">
        <v>93</v>
      </c>
      <c r="L37" t="s">
        <v>502</v>
      </c>
      <c r="M37">
        <v>36</v>
      </c>
    </row>
    <row r="38" spans="1:13" x14ac:dyDescent="0.4">
      <c r="A38" t="s">
        <v>412</v>
      </c>
      <c r="B38" t="s">
        <v>252</v>
      </c>
      <c r="C38" t="s">
        <v>65</v>
      </c>
      <c r="D38" t="s">
        <v>96</v>
      </c>
      <c r="E38" t="s">
        <v>243</v>
      </c>
      <c r="F38" t="s">
        <v>251</v>
      </c>
      <c r="G38" t="s">
        <v>46</v>
      </c>
      <c r="H38" t="s">
        <v>199</v>
      </c>
      <c r="I38" t="s">
        <v>94</v>
      </c>
      <c r="J38" t="s">
        <v>44</v>
      </c>
      <c r="K38" t="s">
        <v>93</v>
      </c>
      <c r="L38" t="s">
        <v>502</v>
      </c>
      <c r="M38">
        <v>37</v>
      </c>
    </row>
    <row r="39" spans="1:13" x14ac:dyDescent="0.4">
      <c r="A39" t="s">
        <v>413</v>
      </c>
      <c r="B39" t="s">
        <v>250</v>
      </c>
      <c r="C39" t="s">
        <v>65</v>
      </c>
      <c r="D39" t="s">
        <v>96</v>
      </c>
      <c r="E39" t="s">
        <v>392</v>
      </c>
      <c r="F39" t="s">
        <v>392</v>
      </c>
      <c r="G39" t="s">
        <v>46</v>
      </c>
      <c r="H39" t="s">
        <v>199</v>
      </c>
      <c r="I39" t="s">
        <v>94</v>
      </c>
      <c r="J39" t="s">
        <v>44</v>
      </c>
      <c r="K39" t="s">
        <v>93</v>
      </c>
      <c r="L39" t="s">
        <v>502</v>
      </c>
      <c r="M39">
        <v>38</v>
      </c>
    </row>
    <row r="40" spans="1:13" x14ac:dyDescent="0.4">
      <c r="A40" t="s">
        <v>414</v>
      </c>
      <c r="B40" t="s">
        <v>249</v>
      </c>
      <c r="C40" t="s">
        <v>65</v>
      </c>
      <c r="D40" t="s">
        <v>96</v>
      </c>
      <c r="E40" t="s">
        <v>243</v>
      </c>
      <c r="F40" t="s">
        <v>247</v>
      </c>
      <c r="G40" t="s">
        <v>46</v>
      </c>
      <c r="H40" t="s">
        <v>199</v>
      </c>
      <c r="I40" t="s">
        <v>94</v>
      </c>
      <c r="J40" t="s">
        <v>44</v>
      </c>
      <c r="K40" t="s">
        <v>93</v>
      </c>
      <c r="L40" t="s">
        <v>502</v>
      </c>
      <c r="M40">
        <v>39</v>
      </c>
    </row>
    <row r="41" spans="1:13" x14ac:dyDescent="0.4">
      <c r="A41" t="s">
        <v>415</v>
      </c>
      <c r="B41" t="s">
        <v>248</v>
      </c>
      <c r="C41" t="s">
        <v>65</v>
      </c>
      <c r="D41" t="s">
        <v>96</v>
      </c>
      <c r="E41" t="s">
        <v>243</v>
      </c>
      <c r="F41" t="s">
        <v>247</v>
      </c>
      <c r="G41" t="s">
        <v>46</v>
      </c>
      <c r="H41" t="s">
        <v>199</v>
      </c>
      <c r="I41" t="s">
        <v>94</v>
      </c>
      <c r="J41" t="s">
        <v>44</v>
      </c>
      <c r="K41" t="s">
        <v>93</v>
      </c>
      <c r="L41" t="s">
        <v>502</v>
      </c>
      <c r="M41">
        <v>40</v>
      </c>
    </row>
    <row r="42" spans="1:13" x14ac:dyDescent="0.4">
      <c r="A42" t="s">
        <v>416</v>
      </c>
      <c r="B42" t="s">
        <v>246</v>
      </c>
      <c r="C42" t="s">
        <v>65</v>
      </c>
      <c r="D42" t="s">
        <v>96</v>
      </c>
      <c r="E42" t="s">
        <v>245</v>
      </c>
      <c r="F42" t="s">
        <v>245</v>
      </c>
      <c r="G42" t="s">
        <v>46</v>
      </c>
      <c r="H42" t="s">
        <v>199</v>
      </c>
      <c r="I42" t="s">
        <v>94</v>
      </c>
      <c r="J42" t="s">
        <v>44</v>
      </c>
      <c r="K42" t="s">
        <v>93</v>
      </c>
      <c r="L42" t="s">
        <v>502</v>
      </c>
      <c r="M42">
        <v>41</v>
      </c>
    </row>
    <row r="43" spans="1:13" x14ac:dyDescent="0.4">
      <c r="A43" t="s">
        <v>417</v>
      </c>
      <c r="B43" t="s">
        <v>244</v>
      </c>
      <c r="C43" t="s">
        <v>65</v>
      </c>
      <c r="D43" t="s">
        <v>96</v>
      </c>
      <c r="E43" t="s">
        <v>243</v>
      </c>
      <c r="F43" t="s">
        <v>242</v>
      </c>
      <c r="G43" t="s">
        <v>46</v>
      </c>
      <c r="H43" t="s">
        <v>199</v>
      </c>
      <c r="I43" t="s">
        <v>94</v>
      </c>
      <c r="J43" t="s">
        <v>44</v>
      </c>
      <c r="K43" t="s">
        <v>93</v>
      </c>
      <c r="L43" t="s">
        <v>502</v>
      </c>
      <c r="M43">
        <v>42</v>
      </c>
    </row>
    <row r="44" spans="1:13" x14ac:dyDescent="0.4">
      <c r="A44" t="s">
        <v>418</v>
      </c>
      <c r="B44" t="s">
        <v>241</v>
      </c>
      <c r="C44" t="s">
        <v>65</v>
      </c>
      <c r="D44" t="s">
        <v>96</v>
      </c>
      <c r="E44" t="s">
        <v>240</v>
      </c>
      <c r="F44" t="s">
        <v>240</v>
      </c>
      <c r="G44" t="s">
        <v>46</v>
      </c>
      <c r="H44" t="s">
        <v>199</v>
      </c>
      <c r="I44" t="s">
        <v>94</v>
      </c>
      <c r="J44" t="s">
        <v>44</v>
      </c>
      <c r="K44" t="s">
        <v>93</v>
      </c>
      <c r="L44" t="s">
        <v>502</v>
      </c>
      <c r="M44">
        <v>43</v>
      </c>
    </row>
    <row r="45" spans="1:13" x14ac:dyDescent="0.4">
      <c r="A45" t="s">
        <v>419</v>
      </c>
      <c r="B45" t="s">
        <v>239</v>
      </c>
      <c r="C45" t="s">
        <v>65</v>
      </c>
      <c r="D45" t="s">
        <v>96</v>
      </c>
      <c r="E45" t="s">
        <v>234</v>
      </c>
      <c r="F45" t="s">
        <v>234</v>
      </c>
      <c r="G45" t="s">
        <v>46</v>
      </c>
      <c r="H45" t="s">
        <v>199</v>
      </c>
      <c r="I45" t="s">
        <v>94</v>
      </c>
      <c r="J45" t="s">
        <v>44</v>
      </c>
      <c r="K45" t="s">
        <v>93</v>
      </c>
      <c r="L45" t="s">
        <v>502</v>
      </c>
      <c r="M45">
        <v>44</v>
      </c>
    </row>
    <row r="46" spans="1:13" x14ac:dyDescent="0.4">
      <c r="A46" t="s">
        <v>420</v>
      </c>
      <c r="B46" t="s">
        <v>238</v>
      </c>
      <c r="C46" t="s">
        <v>65</v>
      </c>
      <c r="D46" t="s">
        <v>96</v>
      </c>
      <c r="E46" t="s">
        <v>234</v>
      </c>
      <c r="F46" t="s">
        <v>234</v>
      </c>
      <c r="G46" t="s">
        <v>46</v>
      </c>
      <c r="H46" t="s">
        <v>199</v>
      </c>
      <c r="I46" t="s">
        <v>94</v>
      </c>
      <c r="J46" t="s">
        <v>44</v>
      </c>
      <c r="K46" t="s">
        <v>93</v>
      </c>
      <c r="L46" t="s">
        <v>502</v>
      </c>
      <c r="M46">
        <v>45</v>
      </c>
    </row>
    <row r="47" spans="1:13" x14ac:dyDescent="0.4">
      <c r="A47" t="s">
        <v>421</v>
      </c>
      <c r="B47" t="s">
        <v>237</v>
      </c>
      <c r="C47" t="s">
        <v>65</v>
      </c>
      <c r="D47" t="s">
        <v>96</v>
      </c>
      <c r="E47" t="s">
        <v>234</v>
      </c>
      <c r="F47" t="s">
        <v>234</v>
      </c>
      <c r="G47" t="s">
        <v>46</v>
      </c>
      <c r="H47" t="s">
        <v>199</v>
      </c>
      <c r="I47" t="s">
        <v>94</v>
      </c>
      <c r="J47" t="s">
        <v>44</v>
      </c>
      <c r="K47" t="s">
        <v>93</v>
      </c>
      <c r="L47" t="s">
        <v>502</v>
      </c>
      <c r="M47">
        <v>46</v>
      </c>
    </row>
    <row r="48" spans="1:13" x14ac:dyDescent="0.4">
      <c r="A48" t="s">
        <v>422</v>
      </c>
      <c r="B48" t="s">
        <v>236</v>
      </c>
      <c r="C48" t="s">
        <v>65</v>
      </c>
      <c r="D48" t="s">
        <v>96</v>
      </c>
      <c r="E48" t="s">
        <v>234</v>
      </c>
      <c r="F48" t="s">
        <v>234</v>
      </c>
      <c r="G48" t="s">
        <v>46</v>
      </c>
      <c r="H48" t="s">
        <v>199</v>
      </c>
      <c r="I48" t="s">
        <v>94</v>
      </c>
      <c r="J48" t="s">
        <v>44</v>
      </c>
      <c r="K48" t="s">
        <v>93</v>
      </c>
      <c r="L48" t="s">
        <v>502</v>
      </c>
      <c r="M48">
        <v>47</v>
      </c>
    </row>
    <row r="49" spans="1:13" x14ac:dyDescent="0.4">
      <c r="A49" t="s">
        <v>423</v>
      </c>
      <c r="B49" t="s">
        <v>235</v>
      </c>
      <c r="C49" t="s">
        <v>65</v>
      </c>
      <c r="D49" t="s">
        <v>96</v>
      </c>
      <c r="E49" t="s">
        <v>234</v>
      </c>
      <c r="F49" t="s">
        <v>234</v>
      </c>
      <c r="G49" t="s">
        <v>46</v>
      </c>
      <c r="H49" t="s">
        <v>199</v>
      </c>
      <c r="I49" t="s">
        <v>94</v>
      </c>
      <c r="J49" t="s">
        <v>44</v>
      </c>
      <c r="K49" t="s">
        <v>93</v>
      </c>
      <c r="L49" t="s">
        <v>502</v>
      </c>
      <c r="M49">
        <v>48</v>
      </c>
    </row>
    <row r="50" spans="1:13" x14ac:dyDescent="0.4">
      <c r="A50" t="s">
        <v>424</v>
      </c>
      <c r="B50" t="s">
        <v>233</v>
      </c>
      <c r="C50" t="s">
        <v>65</v>
      </c>
      <c r="D50" t="s">
        <v>96</v>
      </c>
      <c r="E50" t="s">
        <v>232</v>
      </c>
      <c r="F50" t="s">
        <v>232</v>
      </c>
      <c r="G50" t="s">
        <v>46</v>
      </c>
      <c r="H50" t="s">
        <v>199</v>
      </c>
      <c r="I50" t="s">
        <v>94</v>
      </c>
      <c r="J50" t="s">
        <v>44</v>
      </c>
      <c r="K50" t="s">
        <v>93</v>
      </c>
      <c r="L50" t="s">
        <v>502</v>
      </c>
      <c r="M50">
        <v>49</v>
      </c>
    </row>
    <row r="51" spans="1:13" x14ac:dyDescent="0.4">
      <c r="A51" t="s">
        <v>425</v>
      </c>
      <c r="B51" t="s">
        <v>231</v>
      </c>
      <c r="C51" t="s">
        <v>65</v>
      </c>
      <c r="D51" t="s">
        <v>96</v>
      </c>
      <c r="E51" t="s">
        <v>102</v>
      </c>
      <c r="F51" t="s">
        <v>101</v>
      </c>
      <c r="G51" t="s">
        <v>46</v>
      </c>
      <c r="H51" t="s">
        <v>199</v>
      </c>
      <c r="I51" t="s">
        <v>94</v>
      </c>
      <c r="J51" t="s">
        <v>44</v>
      </c>
      <c r="K51" t="s">
        <v>93</v>
      </c>
      <c r="L51" t="s">
        <v>502</v>
      </c>
      <c r="M51">
        <v>50</v>
      </c>
    </row>
    <row r="52" spans="1:13" x14ac:dyDescent="0.4">
      <c r="A52" t="s">
        <v>426</v>
      </c>
      <c r="B52" t="s">
        <v>230</v>
      </c>
      <c r="C52" t="s">
        <v>65</v>
      </c>
      <c r="D52" t="s">
        <v>96</v>
      </c>
      <c r="E52" t="s">
        <v>102</v>
      </c>
      <c r="F52" t="s">
        <v>101</v>
      </c>
      <c r="G52" t="s">
        <v>46</v>
      </c>
      <c r="H52" t="s">
        <v>199</v>
      </c>
      <c r="I52" t="s">
        <v>94</v>
      </c>
      <c r="J52" t="s">
        <v>44</v>
      </c>
      <c r="K52" t="s">
        <v>93</v>
      </c>
      <c r="L52" t="s">
        <v>502</v>
      </c>
      <c r="M52">
        <v>51</v>
      </c>
    </row>
    <row r="53" spans="1:13" x14ac:dyDescent="0.4">
      <c r="A53" t="s">
        <v>427</v>
      </c>
      <c r="B53" t="s">
        <v>229</v>
      </c>
      <c r="C53" t="s">
        <v>65</v>
      </c>
      <c r="D53" t="s">
        <v>96</v>
      </c>
      <c r="E53" t="s">
        <v>102</v>
      </c>
      <c r="F53" t="s">
        <v>101</v>
      </c>
      <c r="G53" t="s">
        <v>46</v>
      </c>
      <c r="H53" t="s">
        <v>199</v>
      </c>
      <c r="I53" t="s">
        <v>94</v>
      </c>
      <c r="J53" t="s">
        <v>44</v>
      </c>
      <c r="K53" t="s">
        <v>93</v>
      </c>
      <c r="L53" t="s">
        <v>502</v>
      </c>
      <c r="M53">
        <v>52</v>
      </c>
    </row>
    <row r="54" spans="1:13" x14ac:dyDescent="0.4">
      <c r="A54" t="s">
        <v>428</v>
      </c>
      <c r="B54" t="s">
        <v>228</v>
      </c>
      <c r="C54" t="s">
        <v>65</v>
      </c>
      <c r="D54" t="s">
        <v>96</v>
      </c>
      <c r="E54" t="s">
        <v>102</v>
      </c>
      <c r="F54" t="s">
        <v>429</v>
      </c>
      <c r="G54" t="s">
        <v>46</v>
      </c>
      <c r="H54" t="s">
        <v>199</v>
      </c>
      <c r="I54" t="s">
        <v>94</v>
      </c>
      <c r="J54" t="s">
        <v>44</v>
      </c>
      <c r="K54" t="s">
        <v>93</v>
      </c>
      <c r="L54" t="s">
        <v>502</v>
      </c>
      <c r="M54">
        <v>53</v>
      </c>
    </row>
    <row r="55" spans="1:13" x14ac:dyDescent="0.4">
      <c r="A55" t="s">
        <v>430</v>
      </c>
      <c r="B55" t="s">
        <v>227</v>
      </c>
      <c r="C55" t="s">
        <v>65</v>
      </c>
      <c r="D55" t="s">
        <v>96</v>
      </c>
      <c r="E55" t="s">
        <v>102</v>
      </c>
      <c r="F55" t="s">
        <v>429</v>
      </c>
      <c r="G55" t="s">
        <v>46</v>
      </c>
      <c r="H55" t="s">
        <v>199</v>
      </c>
      <c r="I55" t="s">
        <v>94</v>
      </c>
      <c r="J55" t="s">
        <v>44</v>
      </c>
      <c r="K55" t="s">
        <v>93</v>
      </c>
      <c r="L55" t="s">
        <v>502</v>
      </c>
      <c r="M55">
        <v>54</v>
      </c>
    </row>
    <row r="56" spans="1:13" x14ac:dyDescent="0.4">
      <c r="A56" t="s">
        <v>431</v>
      </c>
      <c r="B56" t="s">
        <v>226</v>
      </c>
      <c r="C56" t="s">
        <v>65</v>
      </c>
      <c r="D56" t="s">
        <v>96</v>
      </c>
      <c r="E56" t="s">
        <v>102</v>
      </c>
      <c r="F56" t="s">
        <v>429</v>
      </c>
      <c r="G56" t="s">
        <v>46</v>
      </c>
      <c r="H56" t="s">
        <v>199</v>
      </c>
      <c r="I56" t="s">
        <v>94</v>
      </c>
      <c r="J56" t="s">
        <v>44</v>
      </c>
      <c r="K56" t="s">
        <v>93</v>
      </c>
      <c r="L56" t="s">
        <v>502</v>
      </c>
      <c r="M56">
        <v>55</v>
      </c>
    </row>
    <row r="57" spans="1:13" x14ac:dyDescent="0.4">
      <c r="A57" t="s">
        <v>432</v>
      </c>
      <c r="B57" t="s">
        <v>225</v>
      </c>
      <c r="C57" t="s">
        <v>65</v>
      </c>
      <c r="D57" t="s">
        <v>96</v>
      </c>
      <c r="E57" t="s">
        <v>102</v>
      </c>
      <c r="F57" t="s">
        <v>429</v>
      </c>
      <c r="G57" t="s">
        <v>46</v>
      </c>
      <c r="H57" t="s">
        <v>199</v>
      </c>
      <c r="I57" t="s">
        <v>94</v>
      </c>
      <c r="J57" t="s">
        <v>44</v>
      </c>
      <c r="K57" t="s">
        <v>93</v>
      </c>
      <c r="L57" t="s">
        <v>502</v>
      </c>
      <c r="M57">
        <v>56</v>
      </c>
    </row>
    <row r="58" spans="1:13" x14ac:dyDescent="0.4">
      <c r="A58" t="s">
        <v>433</v>
      </c>
      <c r="B58" t="s">
        <v>224</v>
      </c>
      <c r="C58" t="s">
        <v>65</v>
      </c>
      <c r="D58" t="s">
        <v>96</v>
      </c>
      <c r="E58" t="s">
        <v>102</v>
      </c>
      <c r="F58" t="s">
        <v>223</v>
      </c>
      <c r="G58" t="s">
        <v>46</v>
      </c>
      <c r="H58" t="s">
        <v>199</v>
      </c>
      <c r="I58" t="s">
        <v>94</v>
      </c>
      <c r="J58" t="s">
        <v>44</v>
      </c>
      <c r="K58" t="s">
        <v>93</v>
      </c>
      <c r="L58" t="s">
        <v>502</v>
      </c>
      <c r="M58">
        <v>57</v>
      </c>
    </row>
    <row r="59" spans="1:13" x14ac:dyDescent="0.4">
      <c r="A59" t="s">
        <v>434</v>
      </c>
      <c r="B59" t="s">
        <v>222</v>
      </c>
      <c r="C59" t="s">
        <v>65</v>
      </c>
      <c r="D59" t="s">
        <v>96</v>
      </c>
      <c r="E59" t="s">
        <v>102</v>
      </c>
      <c r="F59" t="s">
        <v>220</v>
      </c>
      <c r="G59" t="s">
        <v>46</v>
      </c>
      <c r="H59" t="s">
        <v>199</v>
      </c>
      <c r="I59" t="s">
        <v>94</v>
      </c>
      <c r="J59" t="s">
        <v>44</v>
      </c>
      <c r="K59" t="s">
        <v>93</v>
      </c>
      <c r="L59" t="s">
        <v>502</v>
      </c>
      <c r="M59">
        <v>58</v>
      </c>
    </row>
    <row r="60" spans="1:13" x14ac:dyDescent="0.4">
      <c r="A60" t="s">
        <v>435</v>
      </c>
      <c r="B60" t="s">
        <v>221</v>
      </c>
      <c r="C60" t="s">
        <v>65</v>
      </c>
      <c r="D60" t="s">
        <v>96</v>
      </c>
      <c r="E60" t="s">
        <v>102</v>
      </c>
      <c r="F60" t="s">
        <v>220</v>
      </c>
      <c r="G60" t="s">
        <v>46</v>
      </c>
      <c r="H60" t="s">
        <v>199</v>
      </c>
      <c r="I60" t="s">
        <v>94</v>
      </c>
      <c r="J60" t="s">
        <v>44</v>
      </c>
      <c r="K60" t="s">
        <v>93</v>
      </c>
      <c r="L60" t="s">
        <v>502</v>
      </c>
      <c r="M60">
        <v>59</v>
      </c>
    </row>
    <row r="61" spans="1:13" x14ac:dyDescent="0.4">
      <c r="A61" t="s">
        <v>436</v>
      </c>
      <c r="B61" t="s">
        <v>219</v>
      </c>
      <c r="C61" t="s">
        <v>65</v>
      </c>
      <c r="D61" t="s">
        <v>96</v>
      </c>
      <c r="E61" t="s">
        <v>153</v>
      </c>
      <c r="F61" t="s">
        <v>218</v>
      </c>
      <c r="G61" t="s">
        <v>46</v>
      </c>
      <c r="H61" t="s">
        <v>199</v>
      </c>
      <c r="I61" t="s">
        <v>94</v>
      </c>
      <c r="J61" t="s">
        <v>44</v>
      </c>
      <c r="K61" t="s">
        <v>93</v>
      </c>
      <c r="L61" t="s">
        <v>502</v>
      </c>
      <c r="M61">
        <v>60</v>
      </c>
    </row>
    <row r="62" spans="1:13" x14ac:dyDescent="0.4">
      <c r="A62" t="s">
        <v>217</v>
      </c>
      <c r="B62" t="s">
        <v>216</v>
      </c>
      <c r="C62" t="s">
        <v>65</v>
      </c>
      <c r="D62" t="s">
        <v>96</v>
      </c>
      <c r="E62" t="s">
        <v>153</v>
      </c>
      <c r="F62" t="s">
        <v>368</v>
      </c>
      <c r="G62" t="s">
        <v>46</v>
      </c>
      <c r="H62" t="s">
        <v>199</v>
      </c>
      <c r="J62" t="s">
        <v>44</v>
      </c>
      <c r="K62" t="s">
        <v>61</v>
      </c>
      <c r="L62" t="s">
        <v>502</v>
      </c>
      <c r="M62">
        <v>61</v>
      </c>
    </row>
    <row r="63" spans="1:13" x14ac:dyDescent="0.4">
      <c r="A63" t="s">
        <v>437</v>
      </c>
      <c r="B63" t="s">
        <v>215</v>
      </c>
      <c r="C63" t="s">
        <v>65</v>
      </c>
      <c r="D63" t="s">
        <v>96</v>
      </c>
      <c r="E63" t="s">
        <v>125</v>
      </c>
      <c r="F63" t="s">
        <v>212</v>
      </c>
      <c r="G63" t="s">
        <v>46</v>
      </c>
      <c r="H63" t="s">
        <v>199</v>
      </c>
      <c r="J63" t="s">
        <v>44</v>
      </c>
      <c r="K63" t="s">
        <v>93</v>
      </c>
      <c r="L63" t="s">
        <v>502</v>
      </c>
      <c r="M63">
        <v>62</v>
      </c>
    </row>
    <row r="64" spans="1:13" x14ac:dyDescent="0.4">
      <c r="A64" t="s">
        <v>438</v>
      </c>
      <c r="B64" t="s">
        <v>214</v>
      </c>
      <c r="C64" t="s">
        <v>65</v>
      </c>
      <c r="D64" t="s">
        <v>96</v>
      </c>
      <c r="E64" t="s">
        <v>125</v>
      </c>
      <c r="F64" t="s">
        <v>212</v>
      </c>
      <c r="G64" t="s">
        <v>46</v>
      </c>
      <c r="H64" t="s">
        <v>199</v>
      </c>
      <c r="J64" t="s">
        <v>44</v>
      </c>
      <c r="K64" t="s">
        <v>93</v>
      </c>
      <c r="L64" t="s">
        <v>502</v>
      </c>
      <c r="M64">
        <v>63</v>
      </c>
    </row>
    <row r="65" spans="1:13" x14ac:dyDescent="0.4">
      <c r="A65" t="s">
        <v>439</v>
      </c>
      <c r="B65" t="s">
        <v>213</v>
      </c>
      <c r="C65" t="s">
        <v>65</v>
      </c>
      <c r="D65" t="s">
        <v>96</v>
      </c>
      <c r="E65" t="s">
        <v>125</v>
      </c>
      <c r="F65" t="s">
        <v>212</v>
      </c>
      <c r="G65" t="s">
        <v>46</v>
      </c>
      <c r="H65" t="s">
        <v>199</v>
      </c>
      <c r="J65" t="s">
        <v>44</v>
      </c>
      <c r="K65" t="s">
        <v>93</v>
      </c>
      <c r="L65" t="s">
        <v>502</v>
      </c>
      <c r="M65">
        <v>64</v>
      </c>
    </row>
    <row r="66" spans="1:13" x14ac:dyDescent="0.4">
      <c r="A66" t="s">
        <v>440</v>
      </c>
      <c r="B66" t="s">
        <v>21</v>
      </c>
      <c r="C66" t="s">
        <v>65</v>
      </c>
      <c r="D66" t="s">
        <v>96</v>
      </c>
      <c r="E66" t="s">
        <v>125</v>
      </c>
      <c r="F66" t="s">
        <v>212</v>
      </c>
      <c r="G66" t="s">
        <v>46</v>
      </c>
      <c r="H66" t="s">
        <v>199</v>
      </c>
      <c r="I66" t="s">
        <v>94</v>
      </c>
      <c r="J66" t="s">
        <v>44</v>
      </c>
      <c r="K66" t="s">
        <v>93</v>
      </c>
      <c r="L66" t="s">
        <v>502</v>
      </c>
      <c r="M66">
        <v>65</v>
      </c>
    </row>
    <row r="67" spans="1:13" x14ac:dyDescent="0.4">
      <c r="A67" t="s">
        <v>441</v>
      </c>
      <c r="B67" t="s">
        <v>211</v>
      </c>
      <c r="C67" t="s">
        <v>65</v>
      </c>
      <c r="D67" t="s">
        <v>96</v>
      </c>
      <c r="E67" t="s">
        <v>125</v>
      </c>
      <c r="F67" t="s">
        <v>210</v>
      </c>
      <c r="G67" t="s">
        <v>46</v>
      </c>
      <c r="H67" t="s">
        <v>199</v>
      </c>
      <c r="J67" t="s">
        <v>44</v>
      </c>
      <c r="K67" t="s">
        <v>93</v>
      </c>
      <c r="L67" t="s">
        <v>502</v>
      </c>
      <c r="M67">
        <v>66</v>
      </c>
    </row>
    <row r="68" spans="1:13" x14ac:dyDescent="0.4">
      <c r="A68" t="s">
        <v>442</v>
      </c>
      <c r="B68" t="s">
        <v>22</v>
      </c>
      <c r="C68" t="s">
        <v>65</v>
      </c>
      <c r="D68" t="s">
        <v>96</v>
      </c>
      <c r="E68" t="s">
        <v>125</v>
      </c>
      <c r="F68" t="s">
        <v>210</v>
      </c>
      <c r="G68" t="s">
        <v>46</v>
      </c>
      <c r="H68" t="s">
        <v>199</v>
      </c>
      <c r="J68" t="s">
        <v>44</v>
      </c>
      <c r="K68" t="s">
        <v>93</v>
      </c>
      <c r="L68" t="s">
        <v>502</v>
      </c>
      <c r="M68">
        <v>67</v>
      </c>
    </row>
    <row r="69" spans="1:13" x14ac:dyDescent="0.4">
      <c r="A69" t="s">
        <v>443</v>
      </c>
      <c r="B69" t="s">
        <v>361</v>
      </c>
      <c r="C69" t="s">
        <v>65</v>
      </c>
      <c r="D69" t="s">
        <v>96</v>
      </c>
      <c r="E69" t="s">
        <v>110</v>
      </c>
      <c r="F69" t="s">
        <v>209</v>
      </c>
      <c r="G69" t="s">
        <v>70</v>
      </c>
      <c r="H69" t="s">
        <v>172</v>
      </c>
      <c r="I69" t="s">
        <v>94</v>
      </c>
      <c r="J69" t="s">
        <v>44</v>
      </c>
      <c r="K69" t="s">
        <v>93</v>
      </c>
      <c r="L69" t="s">
        <v>499</v>
      </c>
      <c r="M69">
        <v>68</v>
      </c>
    </row>
    <row r="70" spans="1:13" x14ac:dyDescent="0.4">
      <c r="A70" t="s">
        <v>444</v>
      </c>
      <c r="B70" t="s">
        <v>208</v>
      </c>
      <c r="C70" t="s">
        <v>65</v>
      </c>
      <c r="D70" t="s">
        <v>96</v>
      </c>
      <c r="E70" t="s">
        <v>110</v>
      </c>
      <c r="F70" t="s">
        <v>205</v>
      </c>
      <c r="G70" t="s">
        <v>46</v>
      </c>
      <c r="H70" t="s">
        <v>199</v>
      </c>
      <c r="I70" t="s">
        <v>94</v>
      </c>
      <c r="J70" t="s">
        <v>44</v>
      </c>
      <c r="K70" t="s">
        <v>93</v>
      </c>
      <c r="L70" t="s">
        <v>502</v>
      </c>
      <c r="M70">
        <v>69</v>
      </c>
    </row>
    <row r="71" spans="1:13" x14ac:dyDescent="0.4">
      <c r="A71" t="s">
        <v>445</v>
      </c>
      <c r="B71" t="s">
        <v>207</v>
      </c>
      <c r="C71" t="s">
        <v>65</v>
      </c>
      <c r="D71" t="s">
        <v>96</v>
      </c>
      <c r="E71" t="s">
        <v>110</v>
      </c>
      <c r="F71" t="s">
        <v>205</v>
      </c>
      <c r="G71" t="s">
        <v>46</v>
      </c>
      <c r="H71" t="s">
        <v>199</v>
      </c>
      <c r="I71" t="s">
        <v>94</v>
      </c>
      <c r="J71" t="s">
        <v>44</v>
      </c>
      <c r="K71" t="s">
        <v>93</v>
      </c>
      <c r="L71" t="s">
        <v>502</v>
      </c>
      <c r="M71">
        <v>70</v>
      </c>
    </row>
    <row r="72" spans="1:13" x14ac:dyDescent="0.4">
      <c r="A72" t="s">
        <v>446</v>
      </c>
      <c r="B72" t="s">
        <v>447</v>
      </c>
      <c r="C72" t="s">
        <v>65</v>
      </c>
      <c r="D72" t="s">
        <v>96</v>
      </c>
      <c r="E72" t="s">
        <v>110</v>
      </c>
      <c r="F72" t="s">
        <v>205</v>
      </c>
      <c r="G72" t="s">
        <v>46</v>
      </c>
      <c r="H72" t="s">
        <v>199</v>
      </c>
      <c r="I72" t="s">
        <v>94</v>
      </c>
      <c r="J72" t="s">
        <v>44</v>
      </c>
      <c r="K72" t="s">
        <v>93</v>
      </c>
      <c r="L72" t="s">
        <v>502</v>
      </c>
      <c r="M72">
        <v>71</v>
      </c>
    </row>
    <row r="73" spans="1:13" x14ac:dyDescent="0.4">
      <c r="A73" t="s">
        <v>448</v>
      </c>
      <c r="B73" t="s">
        <v>206</v>
      </c>
      <c r="C73" t="s">
        <v>65</v>
      </c>
      <c r="D73" t="s">
        <v>96</v>
      </c>
      <c r="E73" t="s">
        <v>110</v>
      </c>
      <c r="F73" t="s">
        <v>205</v>
      </c>
      <c r="G73" t="s">
        <v>46</v>
      </c>
      <c r="H73" t="s">
        <v>199</v>
      </c>
      <c r="I73" t="s">
        <v>94</v>
      </c>
      <c r="J73" t="s">
        <v>44</v>
      </c>
      <c r="K73" t="s">
        <v>93</v>
      </c>
      <c r="L73" t="s">
        <v>502</v>
      </c>
      <c r="M73">
        <v>72</v>
      </c>
    </row>
    <row r="74" spans="1:13" x14ac:dyDescent="0.4">
      <c r="A74" t="s">
        <v>204</v>
      </c>
      <c r="B74" t="s">
        <v>203</v>
      </c>
      <c r="C74" t="s">
        <v>65</v>
      </c>
      <c r="D74" t="s">
        <v>96</v>
      </c>
      <c r="E74" t="s">
        <v>202</v>
      </c>
      <c r="F74" t="s">
        <v>202</v>
      </c>
      <c r="G74" t="s">
        <v>46</v>
      </c>
      <c r="H74" t="s">
        <v>199</v>
      </c>
      <c r="J74" t="s">
        <v>44</v>
      </c>
      <c r="K74" t="s">
        <v>93</v>
      </c>
      <c r="L74" t="s">
        <v>502</v>
      </c>
      <c r="M74">
        <v>73</v>
      </c>
    </row>
    <row r="75" spans="1:13" x14ac:dyDescent="0.4">
      <c r="A75" t="s">
        <v>449</v>
      </c>
      <c r="B75" t="s">
        <v>201</v>
      </c>
      <c r="C75" t="s">
        <v>65</v>
      </c>
      <c r="D75" t="s">
        <v>96</v>
      </c>
      <c r="E75" t="s">
        <v>200</v>
      </c>
      <c r="F75" t="s">
        <v>200</v>
      </c>
      <c r="G75" t="s">
        <v>46</v>
      </c>
      <c r="H75" t="s">
        <v>199</v>
      </c>
      <c r="J75" t="s">
        <v>44</v>
      </c>
      <c r="K75" t="s">
        <v>93</v>
      </c>
      <c r="L75" t="s">
        <v>502</v>
      </c>
      <c r="M75">
        <v>74</v>
      </c>
    </row>
    <row r="76" spans="1:13" x14ac:dyDescent="0.4">
      <c r="A76" t="s">
        <v>450</v>
      </c>
      <c r="B76" t="s">
        <v>198</v>
      </c>
      <c r="C76" t="s">
        <v>65</v>
      </c>
      <c r="D76" t="s">
        <v>96</v>
      </c>
      <c r="E76" t="s">
        <v>125</v>
      </c>
      <c r="F76" t="s">
        <v>124</v>
      </c>
      <c r="G76" t="s">
        <v>51</v>
      </c>
      <c r="H76" t="s">
        <v>77</v>
      </c>
      <c r="J76" t="s">
        <v>44</v>
      </c>
      <c r="K76" t="s">
        <v>93</v>
      </c>
      <c r="L76" t="s">
        <v>500</v>
      </c>
      <c r="M76">
        <v>75</v>
      </c>
    </row>
    <row r="77" spans="1:13" x14ac:dyDescent="0.4">
      <c r="A77" t="s">
        <v>451</v>
      </c>
      <c r="B77" t="s">
        <v>197</v>
      </c>
      <c r="C77" t="s">
        <v>65</v>
      </c>
      <c r="D77" t="s">
        <v>96</v>
      </c>
      <c r="E77" t="s">
        <v>116</v>
      </c>
      <c r="F77" t="s">
        <v>452</v>
      </c>
      <c r="G77" t="s">
        <v>51</v>
      </c>
      <c r="H77" t="s">
        <v>453</v>
      </c>
      <c r="J77" t="s">
        <v>44</v>
      </c>
      <c r="K77" t="s">
        <v>61</v>
      </c>
      <c r="L77" t="s">
        <v>499</v>
      </c>
      <c r="M77">
        <v>76</v>
      </c>
    </row>
    <row r="78" spans="1:13" x14ac:dyDescent="0.4">
      <c r="A78" t="s">
        <v>196</v>
      </c>
      <c r="B78" t="s">
        <v>195</v>
      </c>
      <c r="C78" t="s">
        <v>49</v>
      </c>
      <c r="D78" t="s">
        <v>123</v>
      </c>
      <c r="E78" t="s">
        <v>122</v>
      </c>
      <c r="F78" t="s">
        <v>121</v>
      </c>
      <c r="G78" t="s">
        <v>51</v>
      </c>
      <c r="H78" t="s">
        <v>77</v>
      </c>
      <c r="J78" t="s">
        <v>44</v>
      </c>
      <c r="K78" t="s">
        <v>43</v>
      </c>
      <c r="L78" t="s">
        <v>500</v>
      </c>
      <c r="M78">
        <v>77</v>
      </c>
    </row>
    <row r="79" spans="1:13" x14ac:dyDescent="0.4">
      <c r="A79" t="s">
        <v>31</v>
      </c>
      <c r="B79" t="s">
        <v>32</v>
      </c>
      <c r="C79" t="s">
        <v>49</v>
      </c>
      <c r="D79" t="s">
        <v>123</v>
      </c>
      <c r="E79" t="s">
        <v>122</v>
      </c>
      <c r="F79" t="s">
        <v>121</v>
      </c>
      <c r="G79" t="s">
        <v>51</v>
      </c>
      <c r="H79" t="s">
        <v>77</v>
      </c>
      <c r="J79" t="s">
        <v>44</v>
      </c>
      <c r="K79" t="s">
        <v>43</v>
      </c>
      <c r="L79" t="s">
        <v>500</v>
      </c>
      <c r="M79">
        <v>78</v>
      </c>
    </row>
    <row r="80" spans="1:13" x14ac:dyDescent="0.4">
      <c r="A80" t="s">
        <v>194</v>
      </c>
      <c r="B80" t="s">
        <v>193</v>
      </c>
      <c r="C80" t="s">
        <v>65</v>
      </c>
      <c r="D80" t="s">
        <v>96</v>
      </c>
      <c r="E80" t="s">
        <v>125</v>
      </c>
      <c r="F80" t="s">
        <v>136</v>
      </c>
      <c r="G80" t="s">
        <v>51</v>
      </c>
      <c r="H80" t="s">
        <v>77</v>
      </c>
      <c r="J80" t="s">
        <v>44</v>
      </c>
      <c r="K80" t="s">
        <v>93</v>
      </c>
      <c r="L80" t="s">
        <v>500</v>
      </c>
      <c r="M80">
        <v>79</v>
      </c>
    </row>
    <row r="81" spans="1:13" x14ac:dyDescent="0.4">
      <c r="A81" t="s">
        <v>192</v>
      </c>
      <c r="B81" t="s">
        <v>191</v>
      </c>
      <c r="C81" t="s">
        <v>65</v>
      </c>
      <c r="D81" t="s">
        <v>96</v>
      </c>
      <c r="E81" t="s">
        <v>125</v>
      </c>
      <c r="F81" t="s">
        <v>124</v>
      </c>
      <c r="G81" t="s">
        <v>51</v>
      </c>
      <c r="H81" t="s">
        <v>77</v>
      </c>
      <c r="J81" t="s">
        <v>44</v>
      </c>
      <c r="K81" t="s">
        <v>93</v>
      </c>
      <c r="L81" t="s">
        <v>500</v>
      </c>
      <c r="M81">
        <v>80</v>
      </c>
    </row>
    <row r="82" spans="1:13" x14ac:dyDescent="0.4">
      <c r="A82" t="s">
        <v>190</v>
      </c>
      <c r="B82" t="s">
        <v>189</v>
      </c>
      <c r="C82" t="s">
        <v>92</v>
      </c>
      <c r="D82" t="s">
        <v>388</v>
      </c>
      <c r="E82" t="s">
        <v>185</v>
      </c>
      <c r="F82" t="s">
        <v>188</v>
      </c>
      <c r="G82" t="s">
        <v>51</v>
      </c>
      <c r="H82" t="s">
        <v>45</v>
      </c>
      <c r="J82" t="s">
        <v>44</v>
      </c>
      <c r="K82" t="s">
        <v>43</v>
      </c>
      <c r="L82" t="s">
        <v>499</v>
      </c>
      <c r="M82">
        <v>81</v>
      </c>
    </row>
    <row r="83" spans="1:13" x14ac:dyDescent="0.4">
      <c r="A83" t="s">
        <v>187</v>
      </c>
      <c r="B83" t="s">
        <v>186</v>
      </c>
      <c r="C83" t="s">
        <v>92</v>
      </c>
      <c r="D83" t="s">
        <v>388</v>
      </c>
      <c r="E83" t="s">
        <v>185</v>
      </c>
      <c r="F83" t="s">
        <v>184</v>
      </c>
      <c r="G83" t="s">
        <v>51</v>
      </c>
      <c r="H83" t="s">
        <v>45</v>
      </c>
      <c r="J83" t="s">
        <v>44</v>
      </c>
      <c r="K83" t="s">
        <v>43</v>
      </c>
      <c r="L83" t="s">
        <v>499</v>
      </c>
      <c r="M83">
        <v>82</v>
      </c>
    </row>
    <row r="84" spans="1:13" x14ac:dyDescent="0.4">
      <c r="A84" t="s">
        <v>35</v>
      </c>
      <c r="B84" t="s">
        <v>36</v>
      </c>
      <c r="C84" t="s">
        <v>65</v>
      </c>
      <c r="D84" t="s">
        <v>96</v>
      </c>
      <c r="E84" t="s">
        <v>116</v>
      </c>
      <c r="F84" t="s">
        <v>454</v>
      </c>
      <c r="G84" t="s">
        <v>51</v>
      </c>
      <c r="H84" t="s">
        <v>455</v>
      </c>
      <c r="J84" t="s">
        <v>44</v>
      </c>
      <c r="K84" t="s">
        <v>61</v>
      </c>
      <c r="L84" t="s">
        <v>499</v>
      </c>
      <c r="M84">
        <v>83</v>
      </c>
    </row>
    <row r="85" spans="1:13" x14ac:dyDescent="0.4">
      <c r="A85" t="s">
        <v>183</v>
      </c>
      <c r="B85" t="s">
        <v>456</v>
      </c>
      <c r="C85" t="s">
        <v>65</v>
      </c>
      <c r="D85" t="s">
        <v>64</v>
      </c>
      <c r="E85" t="s">
        <v>63</v>
      </c>
      <c r="F85" t="s">
        <v>62</v>
      </c>
      <c r="G85" t="s">
        <v>46</v>
      </c>
      <c r="H85" t="s">
        <v>68</v>
      </c>
      <c r="J85" t="s">
        <v>44</v>
      </c>
      <c r="K85" t="s">
        <v>61</v>
      </c>
      <c r="L85" t="s">
        <v>500</v>
      </c>
      <c r="M85">
        <v>84</v>
      </c>
    </row>
    <row r="86" spans="1:13" x14ac:dyDescent="0.4">
      <c r="A86" t="s">
        <v>182</v>
      </c>
      <c r="B86" t="s">
        <v>182</v>
      </c>
      <c r="C86" t="s">
        <v>65</v>
      </c>
      <c r="D86" t="s">
        <v>64</v>
      </c>
      <c r="E86" t="s">
        <v>63</v>
      </c>
      <c r="F86" t="s">
        <v>118</v>
      </c>
      <c r="G86" t="s">
        <v>46</v>
      </c>
      <c r="H86" t="s">
        <v>77</v>
      </c>
      <c r="J86" t="s">
        <v>44</v>
      </c>
      <c r="K86" t="s">
        <v>61</v>
      </c>
      <c r="L86" t="s">
        <v>500</v>
      </c>
      <c r="M86">
        <v>85</v>
      </c>
    </row>
    <row r="87" spans="1:13" x14ac:dyDescent="0.4">
      <c r="A87" t="s">
        <v>39</v>
      </c>
      <c r="B87" t="s">
        <v>40</v>
      </c>
      <c r="C87" t="s">
        <v>65</v>
      </c>
      <c r="D87" t="s">
        <v>96</v>
      </c>
      <c r="E87" t="s">
        <v>116</v>
      </c>
      <c r="F87" t="s">
        <v>457</v>
      </c>
      <c r="G87" t="s">
        <v>51</v>
      </c>
      <c r="H87" t="s">
        <v>458</v>
      </c>
      <c r="J87" t="s">
        <v>44</v>
      </c>
      <c r="K87" t="s">
        <v>61</v>
      </c>
      <c r="L87" t="s">
        <v>499</v>
      </c>
      <c r="M87">
        <v>86</v>
      </c>
    </row>
    <row r="88" spans="1:13" x14ac:dyDescent="0.4">
      <c r="A88" t="s">
        <v>181</v>
      </c>
      <c r="B88" t="s">
        <v>180</v>
      </c>
      <c r="C88" t="s">
        <v>65</v>
      </c>
      <c r="D88" t="s">
        <v>96</v>
      </c>
      <c r="E88" t="s">
        <v>116</v>
      </c>
      <c r="F88" t="s">
        <v>385</v>
      </c>
      <c r="G88" t="s">
        <v>51</v>
      </c>
      <c r="H88" t="s">
        <v>386</v>
      </c>
      <c r="J88" t="s">
        <v>44</v>
      </c>
      <c r="K88" t="s">
        <v>61</v>
      </c>
      <c r="L88" t="s">
        <v>499</v>
      </c>
      <c r="M88">
        <v>87</v>
      </c>
    </row>
    <row r="89" spans="1:13" x14ac:dyDescent="0.4">
      <c r="A89" t="s">
        <v>179</v>
      </c>
      <c r="B89" t="s">
        <v>178</v>
      </c>
      <c r="C89" t="s">
        <v>65</v>
      </c>
      <c r="D89" t="s">
        <v>96</v>
      </c>
      <c r="E89" t="s">
        <v>116</v>
      </c>
      <c r="F89" t="s">
        <v>177</v>
      </c>
      <c r="G89" t="s">
        <v>51</v>
      </c>
      <c r="H89" t="s">
        <v>176</v>
      </c>
      <c r="J89" t="s">
        <v>44</v>
      </c>
      <c r="K89" t="s">
        <v>61</v>
      </c>
      <c r="L89" t="s">
        <v>499</v>
      </c>
      <c r="M89">
        <v>88</v>
      </c>
    </row>
    <row r="90" spans="1:13" x14ac:dyDescent="0.4">
      <c r="A90" t="s">
        <v>175</v>
      </c>
      <c r="B90" t="s">
        <v>174</v>
      </c>
      <c r="C90" t="s">
        <v>65</v>
      </c>
      <c r="D90" t="s">
        <v>96</v>
      </c>
      <c r="E90" t="s">
        <v>116</v>
      </c>
      <c r="F90" t="s">
        <v>173</v>
      </c>
      <c r="G90" t="s">
        <v>51</v>
      </c>
      <c r="H90" t="s">
        <v>172</v>
      </c>
      <c r="J90" t="s">
        <v>44</v>
      </c>
      <c r="K90" t="s">
        <v>61</v>
      </c>
      <c r="L90" t="s">
        <v>499</v>
      </c>
      <c r="M90">
        <v>89</v>
      </c>
    </row>
    <row r="91" spans="1:13" x14ac:dyDescent="0.4">
      <c r="A91" t="s">
        <v>171</v>
      </c>
      <c r="B91" t="s">
        <v>170</v>
      </c>
      <c r="C91" t="s">
        <v>92</v>
      </c>
      <c r="D91" t="s">
        <v>131</v>
      </c>
      <c r="E91" t="s">
        <v>167</v>
      </c>
      <c r="F91" t="s">
        <v>166</v>
      </c>
      <c r="G91" t="s">
        <v>51</v>
      </c>
      <c r="H91" t="s">
        <v>45</v>
      </c>
      <c r="J91" t="s">
        <v>44</v>
      </c>
      <c r="K91" t="s">
        <v>43</v>
      </c>
      <c r="L91" t="s">
        <v>499</v>
      </c>
      <c r="M91">
        <v>90</v>
      </c>
    </row>
    <row r="92" spans="1:13" x14ac:dyDescent="0.4">
      <c r="A92" t="s">
        <v>169</v>
      </c>
      <c r="B92" t="s">
        <v>168</v>
      </c>
      <c r="C92" t="s">
        <v>92</v>
      </c>
      <c r="D92" t="s">
        <v>131</v>
      </c>
      <c r="E92" t="s">
        <v>167</v>
      </c>
      <c r="F92" t="s">
        <v>166</v>
      </c>
      <c r="G92" t="s">
        <v>51</v>
      </c>
      <c r="H92" t="s">
        <v>45</v>
      </c>
      <c r="J92" t="s">
        <v>44</v>
      </c>
      <c r="K92" t="s">
        <v>43</v>
      </c>
      <c r="L92" t="s">
        <v>499</v>
      </c>
      <c r="M92">
        <v>91</v>
      </c>
    </row>
    <row r="93" spans="1:13" x14ac:dyDescent="0.4">
      <c r="A93" t="s">
        <v>165</v>
      </c>
      <c r="B93" t="s">
        <v>164</v>
      </c>
      <c r="C93" t="s">
        <v>92</v>
      </c>
      <c r="D93" t="s">
        <v>131</v>
      </c>
      <c r="E93" t="s">
        <v>373</v>
      </c>
      <c r="F93" t="s">
        <v>161</v>
      </c>
      <c r="G93" t="s">
        <v>51</v>
      </c>
      <c r="H93" t="s">
        <v>45</v>
      </c>
      <c r="J93" t="s">
        <v>44</v>
      </c>
      <c r="K93" t="s">
        <v>43</v>
      </c>
      <c r="L93" t="s">
        <v>499</v>
      </c>
      <c r="M93">
        <v>92</v>
      </c>
    </row>
    <row r="94" spans="1:13" x14ac:dyDescent="0.4">
      <c r="A94" t="s">
        <v>163</v>
      </c>
      <c r="B94" t="s">
        <v>162</v>
      </c>
      <c r="C94" t="s">
        <v>92</v>
      </c>
      <c r="D94" t="s">
        <v>131</v>
      </c>
      <c r="E94" t="s">
        <v>373</v>
      </c>
      <c r="F94" t="s">
        <v>161</v>
      </c>
      <c r="G94" t="s">
        <v>51</v>
      </c>
      <c r="H94" t="s">
        <v>45</v>
      </c>
      <c r="J94" t="s">
        <v>44</v>
      </c>
      <c r="K94" t="s">
        <v>43</v>
      </c>
      <c r="L94" t="s">
        <v>499</v>
      </c>
      <c r="M94">
        <v>93</v>
      </c>
    </row>
    <row r="95" spans="1:13" x14ac:dyDescent="0.4">
      <c r="A95" t="s">
        <v>459</v>
      </c>
      <c r="B95" t="s">
        <v>460</v>
      </c>
      <c r="C95" t="s">
        <v>65</v>
      </c>
      <c r="D95" t="s">
        <v>96</v>
      </c>
      <c r="E95" t="s">
        <v>116</v>
      </c>
      <c r="F95" t="s">
        <v>385</v>
      </c>
      <c r="G95" t="s">
        <v>51</v>
      </c>
      <c r="H95" t="s">
        <v>386</v>
      </c>
      <c r="J95" t="s">
        <v>44</v>
      </c>
      <c r="K95" t="s">
        <v>61</v>
      </c>
      <c r="L95" t="s">
        <v>499</v>
      </c>
      <c r="M95">
        <v>94</v>
      </c>
    </row>
    <row r="96" spans="1:13" x14ac:dyDescent="0.4">
      <c r="A96" t="s">
        <v>160</v>
      </c>
      <c r="B96" t="s">
        <v>159</v>
      </c>
      <c r="C96" t="s">
        <v>65</v>
      </c>
      <c r="D96" t="s">
        <v>96</v>
      </c>
      <c r="E96" t="s">
        <v>111</v>
      </c>
      <c r="F96" t="s">
        <v>111</v>
      </c>
      <c r="G96" t="s">
        <v>51</v>
      </c>
      <c r="H96" t="s">
        <v>77</v>
      </c>
      <c r="I96" t="s">
        <v>94</v>
      </c>
      <c r="J96" t="s">
        <v>44</v>
      </c>
      <c r="K96" t="s">
        <v>61</v>
      </c>
      <c r="L96" t="s">
        <v>500</v>
      </c>
      <c r="M96">
        <v>95</v>
      </c>
    </row>
    <row r="97" spans="1:13" x14ac:dyDescent="0.4">
      <c r="A97" t="s">
        <v>158</v>
      </c>
      <c r="B97" t="s">
        <v>157</v>
      </c>
      <c r="C97" t="s">
        <v>65</v>
      </c>
      <c r="D97" t="s">
        <v>96</v>
      </c>
      <c r="E97" t="s">
        <v>149</v>
      </c>
      <c r="F97" t="s">
        <v>149</v>
      </c>
      <c r="G97" t="s">
        <v>51</v>
      </c>
      <c r="H97" t="s">
        <v>77</v>
      </c>
      <c r="I97" t="s">
        <v>94</v>
      </c>
      <c r="J97" t="s">
        <v>44</v>
      </c>
      <c r="K97" t="s">
        <v>61</v>
      </c>
      <c r="L97" t="s">
        <v>500</v>
      </c>
      <c r="M97">
        <v>96</v>
      </c>
    </row>
    <row r="98" spans="1:13" x14ac:dyDescent="0.4">
      <c r="A98" t="s">
        <v>156</v>
      </c>
      <c r="B98" t="s">
        <v>156</v>
      </c>
      <c r="C98" t="s">
        <v>65</v>
      </c>
      <c r="D98" t="s">
        <v>64</v>
      </c>
      <c r="E98" t="s">
        <v>63</v>
      </c>
      <c r="F98" t="s">
        <v>139</v>
      </c>
      <c r="G98" t="s">
        <v>46</v>
      </c>
      <c r="H98" t="s">
        <v>77</v>
      </c>
      <c r="J98" t="s">
        <v>44</v>
      </c>
      <c r="K98" t="s">
        <v>61</v>
      </c>
      <c r="L98" t="s">
        <v>500</v>
      </c>
      <c r="M98">
        <v>97</v>
      </c>
    </row>
    <row r="99" spans="1:13" x14ac:dyDescent="0.4">
      <c r="A99" t="s">
        <v>155</v>
      </c>
      <c r="B99" t="s">
        <v>461</v>
      </c>
      <c r="C99" t="s">
        <v>65</v>
      </c>
      <c r="D99" t="s">
        <v>96</v>
      </c>
      <c r="E99" t="s">
        <v>63</v>
      </c>
      <c r="F99" t="s">
        <v>154</v>
      </c>
      <c r="G99" t="s">
        <v>51</v>
      </c>
      <c r="H99" t="s">
        <v>77</v>
      </c>
      <c r="J99" t="s">
        <v>44</v>
      </c>
      <c r="K99" t="s">
        <v>61</v>
      </c>
      <c r="L99" t="s">
        <v>500</v>
      </c>
      <c r="M99">
        <v>98</v>
      </c>
    </row>
    <row r="100" spans="1:13" x14ac:dyDescent="0.4">
      <c r="A100" t="s">
        <v>462</v>
      </c>
      <c r="B100" t="s">
        <v>463</v>
      </c>
      <c r="C100" t="s">
        <v>65</v>
      </c>
      <c r="D100" t="s">
        <v>96</v>
      </c>
      <c r="E100" t="s">
        <v>153</v>
      </c>
      <c r="F100" t="s">
        <v>152</v>
      </c>
      <c r="G100" t="s">
        <v>51</v>
      </c>
      <c r="H100" t="s">
        <v>77</v>
      </c>
      <c r="I100" t="s">
        <v>94</v>
      </c>
      <c r="J100" t="s">
        <v>44</v>
      </c>
      <c r="K100" t="s">
        <v>61</v>
      </c>
      <c r="L100" t="s">
        <v>500</v>
      </c>
      <c r="M100">
        <v>99</v>
      </c>
    </row>
    <row r="101" spans="1:13" x14ac:dyDescent="0.4">
      <c r="A101" t="s">
        <v>151</v>
      </c>
      <c r="B101" t="s">
        <v>150</v>
      </c>
      <c r="C101" t="s">
        <v>65</v>
      </c>
      <c r="D101" t="s">
        <v>96</v>
      </c>
      <c r="E101" t="s">
        <v>149</v>
      </c>
      <c r="F101" t="s">
        <v>149</v>
      </c>
      <c r="G101" t="s">
        <v>51</v>
      </c>
      <c r="H101" t="s">
        <v>77</v>
      </c>
      <c r="I101" t="s">
        <v>94</v>
      </c>
      <c r="J101" t="s">
        <v>44</v>
      </c>
      <c r="K101" t="s">
        <v>61</v>
      </c>
      <c r="L101" t="s">
        <v>500</v>
      </c>
      <c r="M101">
        <v>100</v>
      </c>
    </row>
    <row r="102" spans="1:13" x14ac:dyDescent="0.4">
      <c r="A102" t="s">
        <v>148</v>
      </c>
      <c r="B102" t="s">
        <v>147</v>
      </c>
      <c r="C102" t="s">
        <v>65</v>
      </c>
      <c r="D102" t="s">
        <v>96</v>
      </c>
      <c r="E102" t="s">
        <v>122</v>
      </c>
      <c r="F102" t="s">
        <v>146</v>
      </c>
      <c r="G102" t="s">
        <v>51</v>
      </c>
      <c r="H102" t="s">
        <v>77</v>
      </c>
      <c r="J102" t="s">
        <v>44</v>
      </c>
      <c r="K102" t="s">
        <v>43</v>
      </c>
      <c r="L102" t="s">
        <v>500</v>
      </c>
      <c r="M102">
        <v>101</v>
      </c>
    </row>
    <row r="103" spans="1:13" x14ac:dyDescent="0.4">
      <c r="A103" t="s">
        <v>145</v>
      </c>
      <c r="B103" t="s">
        <v>144</v>
      </c>
      <c r="C103" t="s">
        <v>65</v>
      </c>
      <c r="D103" t="s">
        <v>96</v>
      </c>
      <c r="E103" t="s">
        <v>125</v>
      </c>
      <c r="F103" t="s">
        <v>124</v>
      </c>
      <c r="G103" t="s">
        <v>51</v>
      </c>
      <c r="H103" t="s">
        <v>77</v>
      </c>
      <c r="J103" t="s">
        <v>44</v>
      </c>
      <c r="K103" t="s">
        <v>93</v>
      </c>
      <c r="L103" t="s">
        <v>500</v>
      </c>
      <c r="M103">
        <v>102</v>
      </c>
    </row>
    <row r="104" spans="1:13" x14ac:dyDescent="0.4">
      <c r="A104" t="s">
        <v>143</v>
      </c>
      <c r="B104" t="s">
        <v>142</v>
      </c>
      <c r="C104" t="s">
        <v>65</v>
      </c>
      <c r="D104" t="s">
        <v>96</v>
      </c>
      <c r="E104" t="s">
        <v>125</v>
      </c>
      <c r="F104" t="s">
        <v>136</v>
      </c>
      <c r="G104" t="s">
        <v>51</v>
      </c>
      <c r="H104" t="s">
        <v>77</v>
      </c>
      <c r="J104" t="s">
        <v>44</v>
      </c>
      <c r="K104" t="s">
        <v>93</v>
      </c>
      <c r="L104" t="s">
        <v>500</v>
      </c>
      <c r="M104">
        <v>103</v>
      </c>
    </row>
    <row r="105" spans="1:13" x14ac:dyDescent="0.4">
      <c r="A105" t="s">
        <v>141</v>
      </c>
      <c r="B105" t="s">
        <v>140</v>
      </c>
      <c r="C105" t="s">
        <v>65</v>
      </c>
      <c r="D105" t="s">
        <v>96</v>
      </c>
      <c r="E105" t="s">
        <v>111</v>
      </c>
      <c r="F105" t="s">
        <v>111</v>
      </c>
      <c r="G105" t="s">
        <v>51</v>
      </c>
      <c r="H105" t="s">
        <v>77</v>
      </c>
      <c r="I105" t="s">
        <v>94</v>
      </c>
      <c r="J105" t="s">
        <v>44</v>
      </c>
      <c r="K105" t="s">
        <v>61</v>
      </c>
      <c r="L105" t="s">
        <v>500</v>
      </c>
      <c r="M105">
        <v>104</v>
      </c>
    </row>
    <row r="106" spans="1:13" x14ac:dyDescent="0.4">
      <c r="A106" t="s">
        <v>464</v>
      </c>
      <c r="B106" t="s">
        <v>465</v>
      </c>
      <c r="C106" t="s">
        <v>65</v>
      </c>
      <c r="D106" t="s">
        <v>96</v>
      </c>
      <c r="E106" t="s">
        <v>63</v>
      </c>
      <c r="F106" t="s">
        <v>139</v>
      </c>
      <c r="G106" t="s">
        <v>51</v>
      </c>
      <c r="H106" t="s">
        <v>77</v>
      </c>
      <c r="J106" t="s">
        <v>44</v>
      </c>
      <c r="K106" t="s">
        <v>61</v>
      </c>
      <c r="L106" t="s">
        <v>500</v>
      </c>
      <c r="M106">
        <v>105</v>
      </c>
    </row>
    <row r="107" spans="1:13" x14ac:dyDescent="0.4">
      <c r="A107" t="s">
        <v>138</v>
      </c>
      <c r="B107" t="s">
        <v>137</v>
      </c>
      <c r="C107" t="s">
        <v>65</v>
      </c>
      <c r="D107" t="s">
        <v>96</v>
      </c>
      <c r="E107" t="s">
        <v>125</v>
      </c>
      <c r="F107" t="s">
        <v>136</v>
      </c>
      <c r="G107" t="s">
        <v>51</v>
      </c>
      <c r="H107" t="s">
        <v>77</v>
      </c>
      <c r="J107" t="s">
        <v>44</v>
      </c>
      <c r="K107" t="s">
        <v>93</v>
      </c>
      <c r="L107" t="s">
        <v>500</v>
      </c>
      <c r="M107">
        <v>106</v>
      </c>
    </row>
    <row r="108" spans="1:13" x14ac:dyDescent="0.4">
      <c r="A108" t="s">
        <v>135</v>
      </c>
      <c r="B108" t="s">
        <v>466</v>
      </c>
      <c r="C108" t="s">
        <v>65</v>
      </c>
      <c r="D108" t="s">
        <v>64</v>
      </c>
      <c r="E108" t="s">
        <v>63</v>
      </c>
      <c r="F108" t="s">
        <v>118</v>
      </c>
      <c r="G108" t="s">
        <v>46</v>
      </c>
      <c r="H108" t="s">
        <v>77</v>
      </c>
      <c r="J108" t="s">
        <v>44</v>
      </c>
      <c r="K108" t="s">
        <v>61</v>
      </c>
      <c r="L108" t="s">
        <v>500</v>
      </c>
      <c r="M108">
        <v>107</v>
      </c>
    </row>
    <row r="109" spans="1:13" x14ac:dyDescent="0.4">
      <c r="A109" t="s">
        <v>466</v>
      </c>
      <c r="B109" t="s">
        <v>466</v>
      </c>
      <c r="C109" t="s">
        <v>65</v>
      </c>
      <c r="D109" t="s">
        <v>64</v>
      </c>
      <c r="E109" t="s">
        <v>63</v>
      </c>
      <c r="F109" t="s">
        <v>118</v>
      </c>
      <c r="G109" t="s">
        <v>46</v>
      </c>
      <c r="H109" t="s">
        <v>77</v>
      </c>
      <c r="J109" t="s">
        <v>44</v>
      </c>
      <c r="K109" t="s">
        <v>61</v>
      </c>
      <c r="L109" t="s">
        <v>500</v>
      </c>
      <c r="M109">
        <v>108</v>
      </c>
    </row>
    <row r="110" spans="1:13" x14ac:dyDescent="0.4">
      <c r="A110" t="s">
        <v>133</v>
      </c>
      <c r="B110" t="s">
        <v>133</v>
      </c>
      <c r="C110" t="s">
        <v>65</v>
      </c>
      <c r="D110" t="s">
        <v>64</v>
      </c>
      <c r="E110" t="s">
        <v>63</v>
      </c>
      <c r="F110" t="s">
        <v>117</v>
      </c>
      <c r="G110" t="s">
        <v>46</v>
      </c>
      <c r="H110" t="s">
        <v>77</v>
      </c>
      <c r="J110" t="s">
        <v>44</v>
      </c>
      <c r="K110" t="s">
        <v>61</v>
      </c>
      <c r="L110" t="s">
        <v>500</v>
      </c>
      <c r="M110">
        <v>109</v>
      </c>
    </row>
    <row r="111" spans="1:13" x14ac:dyDescent="0.4">
      <c r="A111" t="s">
        <v>134</v>
      </c>
      <c r="B111" t="s">
        <v>133</v>
      </c>
      <c r="C111" t="s">
        <v>65</v>
      </c>
      <c r="D111" t="s">
        <v>64</v>
      </c>
      <c r="E111" t="s">
        <v>63</v>
      </c>
      <c r="F111" t="s">
        <v>117</v>
      </c>
      <c r="G111" t="s">
        <v>46</v>
      </c>
      <c r="H111" t="s">
        <v>77</v>
      </c>
      <c r="J111" t="s">
        <v>44</v>
      </c>
      <c r="K111" t="s">
        <v>61</v>
      </c>
      <c r="L111" t="s">
        <v>500</v>
      </c>
      <c r="M111">
        <v>110</v>
      </c>
    </row>
    <row r="112" spans="1:13" x14ac:dyDescent="0.4">
      <c r="A112" t="s">
        <v>467</v>
      </c>
      <c r="B112" t="s">
        <v>466</v>
      </c>
      <c r="C112" t="s">
        <v>65</v>
      </c>
      <c r="D112" t="s">
        <v>64</v>
      </c>
      <c r="E112" t="s">
        <v>63</v>
      </c>
      <c r="F112" t="s">
        <v>118</v>
      </c>
      <c r="G112" t="s">
        <v>46</v>
      </c>
      <c r="H112" t="s">
        <v>77</v>
      </c>
      <c r="J112" t="s">
        <v>44</v>
      </c>
      <c r="K112" t="s">
        <v>61</v>
      </c>
      <c r="L112" t="s">
        <v>500</v>
      </c>
      <c r="M112">
        <v>111</v>
      </c>
    </row>
    <row r="113" spans="1:13" x14ac:dyDescent="0.4">
      <c r="A113" t="s">
        <v>132</v>
      </c>
      <c r="B113" t="s">
        <v>75</v>
      </c>
      <c r="C113" t="s">
        <v>49</v>
      </c>
      <c r="D113" t="s">
        <v>48</v>
      </c>
      <c r="E113" t="s">
        <v>52</v>
      </c>
      <c r="F113" t="s">
        <v>52</v>
      </c>
      <c r="G113" t="s">
        <v>46</v>
      </c>
      <c r="H113" t="s">
        <v>45</v>
      </c>
      <c r="J113" t="s">
        <v>58</v>
      </c>
      <c r="K113" t="s">
        <v>43</v>
      </c>
      <c r="L113" t="s">
        <v>502</v>
      </c>
      <c r="M113">
        <v>112</v>
      </c>
    </row>
    <row r="114" spans="1:13" x14ac:dyDescent="0.4">
      <c r="A114" t="s">
        <v>27</v>
      </c>
      <c r="B114" t="s">
        <v>28</v>
      </c>
      <c r="C114" t="s">
        <v>92</v>
      </c>
      <c r="D114" t="s">
        <v>131</v>
      </c>
      <c r="E114" t="s">
        <v>377</v>
      </c>
      <c r="F114" t="s">
        <v>130</v>
      </c>
      <c r="G114" t="s">
        <v>51</v>
      </c>
      <c r="H114" t="s">
        <v>45</v>
      </c>
      <c r="J114" t="s">
        <v>44</v>
      </c>
      <c r="K114" t="s">
        <v>43</v>
      </c>
      <c r="L114" t="s">
        <v>499</v>
      </c>
      <c r="M114">
        <v>113</v>
      </c>
    </row>
    <row r="115" spans="1:13" x14ac:dyDescent="0.4">
      <c r="A115" t="s">
        <v>468</v>
      </c>
      <c r="B115" t="s">
        <v>469</v>
      </c>
      <c r="C115" t="s">
        <v>49</v>
      </c>
      <c r="D115" t="s">
        <v>123</v>
      </c>
      <c r="E115" t="s">
        <v>122</v>
      </c>
      <c r="F115" t="s">
        <v>121</v>
      </c>
      <c r="G115" t="s">
        <v>51</v>
      </c>
      <c r="H115" t="s">
        <v>77</v>
      </c>
      <c r="J115" t="s">
        <v>44</v>
      </c>
      <c r="K115" t="s">
        <v>43</v>
      </c>
      <c r="L115" t="s">
        <v>500</v>
      </c>
      <c r="M115">
        <v>114</v>
      </c>
    </row>
    <row r="116" spans="1:13" x14ac:dyDescent="0.4">
      <c r="A116" t="s">
        <v>129</v>
      </c>
      <c r="B116" t="s">
        <v>128</v>
      </c>
      <c r="C116" t="s">
        <v>65</v>
      </c>
      <c r="D116" t="s">
        <v>96</v>
      </c>
      <c r="E116" t="s">
        <v>111</v>
      </c>
      <c r="F116" t="s">
        <v>111</v>
      </c>
      <c r="G116" t="s">
        <v>51</v>
      </c>
      <c r="H116" t="s">
        <v>77</v>
      </c>
      <c r="I116" t="s">
        <v>94</v>
      </c>
      <c r="J116" t="s">
        <v>44</v>
      </c>
      <c r="K116" t="s">
        <v>61</v>
      </c>
      <c r="L116" t="s">
        <v>500</v>
      </c>
      <c r="M116">
        <v>115</v>
      </c>
    </row>
    <row r="117" spans="1:13" x14ac:dyDescent="0.4">
      <c r="A117" t="s">
        <v>470</v>
      </c>
      <c r="B117" t="s">
        <v>471</v>
      </c>
      <c r="C117" t="s">
        <v>65</v>
      </c>
      <c r="D117" t="s">
        <v>96</v>
      </c>
      <c r="E117" t="s">
        <v>110</v>
      </c>
      <c r="F117" t="s">
        <v>109</v>
      </c>
      <c r="G117" t="s">
        <v>51</v>
      </c>
      <c r="H117" t="s">
        <v>77</v>
      </c>
      <c r="I117" t="s">
        <v>94</v>
      </c>
      <c r="J117" t="s">
        <v>44</v>
      </c>
      <c r="K117" t="s">
        <v>93</v>
      </c>
      <c r="L117" t="s">
        <v>500</v>
      </c>
      <c r="M117">
        <v>116</v>
      </c>
    </row>
    <row r="118" spans="1:13" x14ac:dyDescent="0.4">
      <c r="A118" t="s">
        <v>37</v>
      </c>
      <c r="B118" t="s">
        <v>38</v>
      </c>
      <c r="C118" t="s">
        <v>65</v>
      </c>
      <c r="D118" t="s">
        <v>96</v>
      </c>
      <c r="E118" t="s">
        <v>116</v>
      </c>
      <c r="F118" t="s">
        <v>472</v>
      </c>
      <c r="G118" t="s">
        <v>51</v>
      </c>
      <c r="H118" t="s">
        <v>473</v>
      </c>
      <c r="J118" t="s">
        <v>44</v>
      </c>
      <c r="K118" t="s">
        <v>61</v>
      </c>
      <c r="L118" t="s">
        <v>499</v>
      </c>
      <c r="M118">
        <v>117</v>
      </c>
    </row>
    <row r="119" spans="1:13" x14ac:dyDescent="0.4">
      <c r="A119" t="s">
        <v>127</v>
      </c>
      <c r="B119" t="s">
        <v>126</v>
      </c>
      <c r="C119" t="s">
        <v>49</v>
      </c>
      <c r="D119" t="s">
        <v>123</v>
      </c>
      <c r="E119" t="s">
        <v>122</v>
      </c>
      <c r="F119" t="s">
        <v>121</v>
      </c>
      <c r="G119" t="s">
        <v>51</v>
      </c>
      <c r="H119" t="s">
        <v>77</v>
      </c>
      <c r="J119" t="s">
        <v>44</v>
      </c>
      <c r="K119" t="s">
        <v>43</v>
      </c>
      <c r="L119" t="s">
        <v>500</v>
      </c>
      <c r="M119">
        <v>118</v>
      </c>
    </row>
    <row r="120" spans="1:13" x14ac:dyDescent="0.4">
      <c r="A120" t="s">
        <v>33</v>
      </c>
      <c r="B120" t="s">
        <v>34</v>
      </c>
      <c r="C120" t="s">
        <v>65</v>
      </c>
      <c r="D120" t="s">
        <v>96</v>
      </c>
      <c r="E120" t="s">
        <v>125</v>
      </c>
      <c r="F120" t="s">
        <v>124</v>
      </c>
      <c r="G120" t="s">
        <v>51</v>
      </c>
      <c r="H120" t="s">
        <v>77</v>
      </c>
      <c r="J120" t="s">
        <v>44</v>
      </c>
      <c r="K120" t="s">
        <v>93</v>
      </c>
      <c r="L120" t="s">
        <v>500</v>
      </c>
      <c r="M120">
        <v>119</v>
      </c>
    </row>
    <row r="121" spans="1:13" x14ac:dyDescent="0.4">
      <c r="A121" t="s">
        <v>474</v>
      </c>
      <c r="B121" t="s">
        <v>475</v>
      </c>
      <c r="C121" t="s">
        <v>49</v>
      </c>
      <c r="D121" t="s">
        <v>123</v>
      </c>
      <c r="E121" t="s">
        <v>122</v>
      </c>
      <c r="F121" t="s">
        <v>121</v>
      </c>
      <c r="G121" t="s">
        <v>51</v>
      </c>
      <c r="H121" t="s">
        <v>77</v>
      </c>
      <c r="J121" t="s">
        <v>44</v>
      </c>
      <c r="K121" t="s">
        <v>43</v>
      </c>
      <c r="L121" t="s">
        <v>500</v>
      </c>
      <c r="M121">
        <v>120</v>
      </c>
    </row>
    <row r="122" spans="1:13" x14ac:dyDescent="0.4">
      <c r="A122" t="s">
        <v>120</v>
      </c>
      <c r="B122" t="s">
        <v>119</v>
      </c>
      <c r="C122" t="s">
        <v>65</v>
      </c>
      <c r="D122" t="s">
        <v>96</v>
      </c>
      <c r="E122" t="s">
        <v>111</v>
      </c>
      <c r="F122" t="s">
        <v>111</v>
      </c>
      <c r="G122" t="s">
        <v>51</v>
      </c>
      <c r="H122" t="s">
        <v>77</v>
      </c>
      <c r="I122" t="s">
        <v>94</v>
      </c>
      <c r="J122" t="s">
        <v>44</v>
      </c>
      <c r="K122" t="s">
        <v>61</v>
      </c>
      <c r="L122" t="s">
        <v>500</v>
      </c>
      <c r="M122">
        <v>121</v>
      </c>
    </row>
    <row r="123" spans="1:13" x14ac:dyDescent="0.4">
      <c r="A123" t="s">
        <v>476</v>
      </c>
      <c r="B123" t="s">
        <v>477</v>
      </c>
      <c r="C123" t="s">
        <v>65</v>
      </c>
      <c r="D123" t="s">
        <v>96</v>
      </c>
      <c r="E123" t="s">
        <v>63</v>
      </c>
      <c r="F123" t="s">
        <v>118</v>
      </c>
      <c r="G123" t="s">
        <v>51</v>
      </c>
      <c r="H123" t="s">
        <v>77</v>
      </c>
      <c r="J123" t="s">
        <v>44</v>
      </c>
      <c r="K123" t="s">
        <v>61</v>
      </c>
      <c r="L123" t="s">
        <v>500</v>
      </c>
      <c r="M123">
        <v>122</v>
      </c>
    </row>
    <row r="124" spans="1:13" x14ac:dyDescent="0.4">
      <c r="A124" t="s">
        <v>29</v>
      </c>
      <c r="B124" t="s">
        <v>30</v>
      </c>
      <c r="C124" t="s">
        <v>65</v>
      </c>
      <c r="D124" t="s">
        <v>96</v>
      </c>
      <c r="E124" t="s">
        <v>63</v>
      </c>
      <c r="F124" t="s">
        <v>62</v>
      </c>
      <c r="G124" t="s">
        <v>51</v>
      </c>
      <c r="H124" t="s">
        <v>68</v>
      </c>
      <c r="J124" t="s">
        <v>44</v>
      </c>
      <c r="K124" t="s">
        <v>61</v>
      </c>
      <c r="L124" t="s">
        <v>500</v>
      </c>
      <c r="M124">
        <v>123</v>
      </c>
    </row>
    <row r="125" spans="1:13" x14ac:dyDescent="0.4">
      <c r="A125" t="s">
        <v>23</v>
      </c>
      <c r="B125" t="s">
        <v>24</v>
      </c>
      <c r="C125" t="s">
        <v>65</v>
      </c>
      <c r="D125" t="s">
        <v>96</v>
      </c>
      <c r="E125" t="s">
        <v>63</v>
      </c>
      <c r="F125" t="s">
        <v>117</v>
      </c>
      <c r="G125" t="s">
        <v>51</v>
      </c>
      <c r="H125" t="s">
        <v>77</v>
      </c>
      <c r="J125" t="s">
        <v>44</v>
      </c>
      <c r="K125" t="s">
        <v>61</v>
      </c>
      <c r="L125" t="s">
        <v>500</v>
      </c>
      <c r="M125">
        <v>124</v>
      </c>
    </row>
    <row r="126" spans="1:13" x14ac:dyDescent="0.4">
      <c r="A126" t="s">
        <v>25</v>
      </c>
      <c r="B126" t="s">
        <v>26</v>
      </c>
      <c r="C126" t="s">
        <v>65</v>
      </c>
      <c r="D126" t="s">
        <v>96</v>
      </c>
      <c r="E126" t="s">
        <v>116</v>
      </c>
      <c r="F126" t="s">
        <v>115</v>
      </c>
      <c r="G126" t="s">
        <v>51</v>
      </c>
      <c r="H126" t="s">
        <v>114</v>
      </c>
      <c r="J126" t="s">
        <v>44</v>
      </c>
      <c r="K126" t="s">
        <v>61</v>
      </c>
      <c r="L126" t="s">
        <v>499</v>
      </c>
      <c r="M126">
        <v>125</v>
      </c>
    </row>
    <row r="127" spans="1:13" x14ac:dyDescent="0.4">
      <c r="A127" t="s">
        <v>113</v>
      </c>
      <c r="B127" t="s">
        <v>112</v>
      </c>
      <c r="C127" t="s">
        <v>65</v>
      </c>
      <c r="D127" t="s">
        <v>96</v>
      </c>
      <c r="E127" t="s">
        <v>111</v>
      </c>
      <c r="F127" t="s">
        <v>111</v>
      </c>
      <c r="G127" t="s">
        <v>51</v>
      </c>
      <c r="H127" t="s">
        <v>77</v>
      </c>
      <c r="I127" t="s">
        <v>94</v>
      </c>
      <c r="J127" t="s">
        <v>44</v>
      </c>
      <c r="K127" t="s">
        <v>61</v>
      </c>
      <c r="L127" t="s">
        <v>500</v>
      </c>
      <c r="M127">
        <v>126</v>
      </c>
    </row>
    <row r="128" spans="1:13" x14ac:dyDescent="0.4">
      <c r="A128" t="s">
        <v>478</v>
      </c>
      <c r="B128" t="s">
        <v>479</v>
      </c>
      <c r="C128" t="s">
        <v>65</v>
      </c>
      <c r="D128" t="s">
        <v>96</v>
      </c>
      <c r="E128" t="s">
        <v>110</v>
      </c>
      <c r="F128" t="s">
        <v>109</v>
      </c>
      <c r="G128" t="s">
        <v>51</v>
      </c>
      <c r="H128" t="s">
        <v>77</v>
      </c>
      <c r="I128" t="s">
        <v>94</v>
      </c>
      <c r="J128" t="s">
        <v>44</v>
      </c>
      <c r="K128" t="s">
        <v>93</v>
      </c>
      <c r="L128" t="s">
        <v>500</v>
      </c>
      <c r="M128">
        <v>127</v>
      </c>
    </row>
    <row r="129" spans="1:13" x14ac:dyDescent="0.4">
      <c r="A129" t="s">
        <v>108</v>
      </c>
      <c r="B129" t="s">
        <v>107</v>
      </c>
      <c r="C129" t="s">
        <v>65</v>
      </c>
      <c r="D129" t="s">
        <v>96</v>
      </c>
      <c r="E129" t="s">
        <v>106</v>
      </c>
      <c r="F129" t="s">
        <v>106</v>
      </c>
      <c r="G129" t="s">
        <v>51</v>
      </c>
      <c r="H129" t="s">
        <v>77</v>
      </c>
      <c r="J129" t="s">
        <v>44</v>
      </c>
      <c r="K129" t="s">
        <v>61</v>
      </c>
      <c r="L129" t="s">
        <v>500</v>
      </c>
      <c r="M129">
        <v>128</v>
      </c>
    </row>
    <row r="130" spans="1:13" x14ac:dyDescent="0.4">
      <c r="A130" t="s">
        <v>480</v>
      </c>
      <c r="B130" t="s">
        <v>105</v>
      </c>
      <c r="C130" t="s">
        <v>65</v>
      </c>
      <c r="D130" t="s">
        <v>96</v>
      </c>
      <c r="E130" t="s">
        <v>379</v>
      </c>
      <c r="F130" t="s">
        <v>379</v>
      </c>
      <c r="G130" t="s">
        <v>51</v>
      </c>
      <c r="H130" t="s">
        <v>77</v>
      </c>
      <c r="I130" t="s">
        <v>94</v>
      </c>
      <c r="J130" t="s">
        <v>44</v>
      </c>
      <c r="K130" t="s">
        <v>61</v>
      </c>
      <c r="L130" t="s">
        <v>500</v>
      </c>
      <c r="M130">
        <v>129</v>
      </c>
    </row>
    <row r="131" spans="1:13" x14ac:dyDescent="0.4">
      <c r="A131" t="s">
        <v>104</v>
      </c>
      <c r="B131" t="s">
        <v>103</v>
      </c>
      <c r="C131" t="s">
        <v>65</v>
      </c>
      <c r="D131" t="s">
        <v>96</v>
      </c>
      <c r="E131" t="s">
        <v>102</v>
      </c>
      <c r="F131" t="s">
        <v>101</v>
      </c>
      <c r="G131" t="s">
        <v>51</v>
      </c>
      <c r="H131" t="s">
        <v>77</v>
      </c>
      <c r="I131" t="s">
        <v>94</v>
      </c>
      <c r="J131" t="s">
        <v>44</v>
      </c>
      <c r="K131" t="s">
        <v>61</v>
      </c>
      <c r="L131" t="s">
        <v>500</v>
      </c>
      <c r="M131">
        <v>130</v>
      </c>
    </row>
    <row r="132" spans="1:13" x14ac:dyDescent="0.4">
      <c r="A132" t="s">
        <v>100</v>
      </c>
      <c r="B132" t="s">
        <v>99</v>
      </c>
      <c r="C132" t="s">
        <v>65</v>
      </c>
      <c r="D132" t="s">
        <v>96</v>
      </c>
      <c r="E132" t="s">
        <v>98</v>
      </c>
      <c r="F132" t="s">
        <v>98</v>
      </c>
      <c r="G132" t="s">
        <v>51</v>
      </c>
      <c r="H132" t="s">
        <v>77</v>
      </c>
      <c r="J132" t="s">
        <v>44</v>
      </c>
      <c r="K132" t="s">
        <v>61</v>
      </c>
      <c r="L132" t="s">
        <v>500</v>
      </c>
      <c r="M132">
        <v>131</v>
      </c>
    </row>
    <row r="133" spans="1:13" x14ac:dyDescent="0.4">
      <c r="A133" t="s">
        <v>481</v>
      </c>
      <c r="B133" t="s">
        <v>97</v>
      </c>
      <c r="C133" t="s">
        <v>65</v>
      </c>
      <c r="D133" t="s">
        <v>96</v>
      </c>
      <c r="E133" t="s">
        <v>379</v>
      </c>
      <c r="F133" t="s">
        <v>95</v>
      </c>
      <c r="G133" t="s">
        <v>51</v>
      </c>
      <c r="H133" t="s">
        <v>77</v>
      </c>
      <c r="I133" t="s">
        <v>94</v>
      </c>
      <c r="J133" t="s">
        <v>44</v>
      </c>
      <c r="K133" t="s">
        <v>93</v>
      </c>
      <c r="L133" t="s">
        <v>500</v>
      </c>
      <c r="M133">
        <v>132</v>
      </c>
    </row>
    <row r="134" spans="1:13" x14ac:dyDescent="0.4">
      <c r="A134" t="s">
        <v>90</v>
      </c>
      <c r="B134" t="s">
        <v>90</v>
      </c>
      <c r="C134" t="s">
        <v>92</v>
      </c>
      <c r="D134" t="s">
        <v>91</v>
      </c>
      <c r="E134" t="s">
        <v>90</v>
      </c>
      <c r="F134" t="s">
        <v>89</v>
      </c>
      <c r="G134" t="s">
        <v>46</v>
      </c>
      <c r="H134" t="s">
        <v>45</v>
      </c>
      <c r="J134" t="s">
        <v>86</v>
      </c>
      <c r="K134" t="s">
        <v>43</v>
      </c>
      <c r="L134" t="s">
        <v>502</v>
      </c>
      <c r="M134">
        <v>133</v>
      </c>
    </row>
    <row r="135" spans="1:13" x14ac:dyDescent="0.4">
      <c r="A135" t="s">
        <v>88</v>
      </c>
      <c r="B135" t="s">
        <v>88</v>
      </c>
      <c r="C135" t="s">
        <v>49</v>
      </c>
      <c r="D135" t="s">
        <v>48</v>
      </c>
      <c r="E135" t="s">
        <v>88</v>
      </c>
      <c r="F135" t="s">
        <v>88</v>
      </c>
      <c r="G135" t="s">
        <v>46</v>
      </c>
      <c r="H135" t="s">
        <v>45</v>
      </c>
      <c r="J135" t="s">
        <v>86</v>
      </c>
      <c r="K135" t="s">
        <v>43</v>
      </c>
      <c r="L135" t="s">
        <v>502</v>
      </c>
      <c r="M135">
        <v>134</v>
      </c>
    </row>
    <row r="136" spans="1:13" x14ac:dyDescent="0.4">
      <c r="A136" t="s">
        <v>87</v>
      </c>
      <c r="B136" t="s">
        <v>87</v>
      </c>
      <c r="C136" t="s">
        <v>49</v>
      </c>
      <c r="D136" t="s">
        <v>48</v>
      </c>
      <c r="E136" t="s">
        <v>87</v>
      </c>
      <c r="F136" t="s">
        <v>87</v>
      </c>
      <c r="G136" t="s">
        <v>46</v>
      </c>
      <c r="H136" t="s">
        <v>45</v>
      </c>
      <c r="J136" t="s">
        <v>86</v>
      </c>
      <c r="K136" t="s">
        <v>43</v>
      </c>
      <c r="L136" t="s">
        <v>502</v>
      </c>
      <c r="M136">
        <v>135</v>
      </c>
    </row>
    <row r="137" spans="1:13" x14ac:dyDescent="0.4">
      <c r="A137" t="s">
        <v>52</v>
      </c>
      <c r="B137" t="s">
        <v>52</v>
      </c>
      <c r="C137" t="s">
        <v>49</v>
      </c>
      <c r="D137" t="s">
        <v>48</v>
      </c>
      <c r="E137" t="s">
        <v>52</v>
      </c>
      <c r="F137" t="s">
        <v>52</v>
      </c>
      <c r="G137" t="s">
        <v>46</v>
      </c>
      <c r="H137" t="s">
        <v>45</v>
      </c>
      <c r="J137" t="s">
        <v>86</v>
      </c>
      <c r="K137" t="s">
        <v>43</v>
      </c>
      <c r="L137" t="s">
        <v>502</v>
      </c>
      <c r="M137">
        <v>136</v>
      </c>
    </row>
    <row r="138" spans="1:13" x14ac:dyDescent="0.4">
      <c r="A138" t="s">
        <v>85</v>
      </c>
      <c r="B138" t="s">
        <v>84</v>
      </c>
      <c r="C138" t="s">
        <v>49</v>
      </c>
      <c r="D138" t="s">
        <v>48</v>
      </c>
      <c r="E138" t="s">
        <v>52</v>
      </c>
      <c r="F138" t="s">
        <v>52</v>
      </c>
      <c r="G138" t="s">
        <v>46</v>
      </c>
      <c r="H138" t="s">
        <v>45</v>
      </c>
      <c r="J138" t="s">
        <v>44</v>
      </c>
      <c r="K138" t="s">
        <v>43</v>
      </c>
      <c r="L138" t="s">
        <v>502</v>
      </c>
      <c r="M138">
        <v>137</v>
      </c>
    </row>
    <row r="139" spans="1:13" x14ac:dyDescent="0.4">
      <c r="A139" t="s">
        <v>83</v>
      </c>
      <c r="B139" t="s">
        <v>83</v>
      </c>
      <c r="C139" t="s">
        <v>49</v>
      </c>
      <c r="D139" t="s">
        <v>48</v>
      </c>
      <c r="E139" t="s">
        <v>52</v>
      </c>
      <c r="F139" t="s">
        <v>52</v>
      </c>
      <c r="G139" t="s">
        <v>46</v>
      </c>
      <c r="H139" t="s">
        <v>45</v>
      </c>
      <c r="J139" t="s">
        <v>58</v>
      </c>
      <c r="K139" t="s">
        <v>43</v>
      </c>
      <c r="L139" t="s">
        <v>502</v>
      </c>
      <c r="M139">
        <v>138</v>
      </c>
    </row>
    <row r="140" spans="1:13" x14ac:dyDescent="0.4">
      <c r="A140" t="s">
        <v>82</v>
      </c>
      <c r="B140" t="s">
        <v>82</v>
      </c>
      <c r="C140" t="s">
        <v>49</v>
      </c>
      <c r="D140" t="s">
        <v>48</v>
      </c>
      <c r="E140" t="s">
        <v>52</v>
      </c>
      <c r="F140" t="s">
        <v>52</v>
      </c>
      <c r="G140" t="s">
        <v>46</v>
      </c>
      <c r="H140" t="s">
        <v>45</v>
      </c>
      <c r="J140" t="s">
        <v>44</v>
      </c>
      <c r="K140" t="s">
        <v>43</v>
      </c>
      <c r="L140" t="s">
        <v>502</v>
      </c>
      <c r="M140">
        <v>139</v>
      </c>
    </row>
    <row r="141" spans="1:13" x14ac:dyDescent="0.4">
      <c r="A141" t="s">
        <v>80</v>
      </c>
      <c r="B141" t="s">
        <v>80</v>
      </c>
      <c r="C141" t="s">
        <v>49</v>
      </c>
      <c r="D141" t="s">
        <v>48</v>
      </c>
      <c r="E141" t="s">
        <v>52</v>
      </c>
      <c r="F141" t="s">
        <v>52</v>
      </c>
      <c r="G141" t="s">
        <v>46</v>
      </c>
      <c r="H141" t="s">
        <v>45</v>
      </c>
      <c r="J141" t="s">
        <v>58</v>
      </c>
      <c r="K141" t="s">
        <v>43</v>
      </c>
      <c r="L141" t="s">
        <v>502</v>
      </c>
      <c r="M141">
        <v>140</v>
      </c>
    </row>
    <row r="142" spans="1:13" x14ac:dyDescent="0.4">
      <c r="A142" t="s">
        <v>50</v>
      </c>
      <c r="B142" t="s">
        <v>50</v>
      </c>
      <c r="C142" t="s">
        <v>49</v>
      </c>
      <c r="D142" t="s">
        <v>48</v>
      </c>
      <c r="E142" t="s">
        <v>47</v>
      </c>
      <c r="F142" t="s">
        <v>47</v>
      </c>
      <c r="G142" t="s">
        <v>46</v>
      </c>
      <c r="H142" t="s">
        <v>45</v>
      </c>
      <c r="J142" t="s">
        <v>44</v>
      </c>
      <c r="K142" t="s">
        <v>43</v>
      </c>
      <c r="L142" t="s">
        <v>502</v>
      </c>
      <c r="M142">
        <v>141</v>
      </c>
    </row>
    <row r="143" spans="1:13" x14ac:dyDescent="0.4">
      <c r="A143" t="s">
        <v>55</v>
      </c>
      <c r="B143" t="s">
        <v>55</v>
      </c>
      <c r="C143" t="s">
        <v>49</v>
      </c>
      <c r="D143" t="s">
        <v>48</v>
      </c>
      <c r="E143" t="s">
        <v>47</v>
      </c>
      <c r="F143" t="s">
        <v>47</v>
      </c>
      <c r="G143" t="s">
        <v>51</v>
      </c>
      <c r="H143" t="s">
        <v>45</v>
      </c>
      <c r="J143" t="s">
        <v>44</v>
      </c>
      <c r="K143" t="s">
        <v>43</v>
      </c>
      <c r="L143" t="s">
        <v>499</v>
      </c>
      <c r="M143">
        <v>142</v>
      </c>
    </row>
    <row r="144" spans="1:13" x14ac:dyDescent="0.4">
      <c r="A144" t="s">
        <v>81</v>
      </c>
      <c r="B144" t="s">
        <v>80</v>
      </c>
      <c r="C144" t="s">
        <v>49</v>
      </c>
      <c r="D144" t="s">
        <v>48</v>
      </c>
      <c r="E144" t="s">
        <v>52</v>
      </c>
      <c r="F144" t="s">
        <v>52</v>
      </c>
      <c r="G144" t="s">
        <v>46</v>
      </c>
      <c r="H144" t="s">
        <v>45</v>
      </c>
      <c r="J144" t="s">
        <v>58</v>
      </c>
      <c r="K144" t="s">
        <v>43</v>
      </c>
      <c r="L144" t="s">
        <v>502</v>
      </c>
      <c r="M144">
        <v>143</v>
      </c>
    </row>
    <row r="145" spans="1:13" x14ac:dyDescent="0.4">
      <c r="A145" t="s">
        <v>41</v>
      </c>
      <c r="B145" t="s">
        <v>41</v>
      </c>
      <c r="C145" t="s">
        <v>65</v>
      </c>
      <c r="D145" t="s">
        <v>64</v>
      </c>
      <c r="E145" t="s">
        <v>63</v>
      </c>
      <c r="F145" t="s">
        <v>78</v>
      </c>
      <c r="G145" t="s">
        <v>46</v>
      </c>
      <c r="H145" t="s">
        <v>77</v>
      </c>
      <c r="J145" t="s">
        <v>44</v>
      </c>
      <c r="K145" t="s">
        <v>61</v>
      </c>
      <c r="L145" t="s">
        <v>500</v>
      </c>
      <c r="M145">
        <v>144</v>
      </c>
    </row>
    <row r="146" spans="1:13" x14ac:dyDescent="0.4">
      <c r="A146" t="s">
        <v>79</v>
      </c>
      <c r="B146" t="s">
        <v>41</v>
      </c>
      <c r="C146" t="s">
        <v>65</v>
      </c>
      <c r="D146" t="s">
        <v>64</v>
      </c>
      <c r="E146" t="s">
        <v>63</v>
      </c>
      <c r="F146" t="s">
        <v>78</v>
      </c>
      <c r="G146" t="s">
        <v>46</v>
      </c>
      <c r="H146" t="s">
        <v>77</v>
      </c>
      <c r="J146" t="s">
        <v>44</v>
      </c>
      <c r="K146" t="s">
        <v>61</v>
      </c>
      <c r="L146" t="s">
        <v>500</v>
      </c>
      <c r="M146">
        <v>145</v>
      </c>
    </row>
    <row r="147" spans="1:13" x14ac:dyDescent="0.4">
      <c r="A147" t="s">
        <v>76</v>
      </c>
      <c r="B147" t="s">
        <v>76</v>
      </c>
      <c r="C147" t="s">
        <v>49</v>
      </c>
      <c r="D147" t="s">
        <v>48</v>
      </c>
      <c r="E147" t="s">
        <v>47</v>
      </c>
      <c r="F147" t="s">
        <v>47</v>
      </c>
      <c r="G147" t="s">
        <v>46</v>
      </c>
      <c r="H147" t="s">
        <v>45</v>
      </c>
      <c r="J147" t="s">
        <v>44</v>
      </c>
      <c r="K147" t="s">
        <v>43</v>
      </c>
      <c r="L147" t="s">
        <v>502</v>
      </c>
      <c r="M147">
        <v>146</v>
      </c>
    </row>
    <row r="148" spans="1:13" x14ac:dyDescent="0.4">
      <c r="A148" t="s">
        <v>482</v>
      </c>
      <c r="B148" t="s">
        <v>482</v>
      </c>
      <c r="C148" t="s">
        <v>49</v>
      </c>
      <c r="D148" t="s">
        <v>48</v>
      </c>
      <c r="E148" t="s">
        <v>52</v>
      </c>
      <c r="F148" t="s">
        <v>52</v>
      </c>
      <c r="G148" t="s">
        <v>70</v>
      </c>
      <c r="H148" t="s">
        <v>45</v>
      </c>
      <c r="J148" t="s">
        <v>44</v>
      </c>
      <c r="K148" t="s">
        <v>43</v>
      </c>
      <c r="L148" t="s">
        <v>499</v>
      </c>
      <c r="M148">
        <v>147</v>
      </c>
    </row>
    <row r="149" spans="1:13" x14ac:dyDescent="0.4">
      <c r="A149" t="s">
        <v>53</v>
      </c>
      <c r="B149" t="s">
        <v>53</v>
      </c>
      <c r="C149" t="s">
        <v>49</v>
      </c>
      <c r="D149" t="s">
        <v>48</v>
      </c>
      <c r="E149" t="s">
        <v>52</v>
      </c>
      <c r="F149" t="s">
        <v>52</v>
      </c>
      <c r="G149" t="s">
        <v>51</v>
      </c>
      <c r="H149" t="s">
        <v>45</v>
      </c>
      <c r="J149" t="s">
        <v>44</v>
      </c>
      <c r="K149" t="s">
        <v>43</v>
      </c>
      <c r="L149" t="s">
        <v>499</v>
      </c>
      <c r="M149">
        <v>148</v>
      </c>
    </row>
    <row r="150" spans="1:13" x14ac:dyDescent="0.4">
      <c r="A150" t="s">
        <v>75</v>
      </c>
      <c r="B150" t="s">
        <v>75</v>
      </c>
      <c r="C150" t="s">
        <v>49</v>
      </c>
      <c r="D150" t="s">
        <v>48</v>
      </c>
      <c r="E150" t="s">
        <v>52</v>
      </c>
      <c r="F150" t="s">
        <v>52</v>
      </c>
      <c r="G150" t="s">
        <v>46</v>
      </c>
      <c r="H150" t="s">
        <v>45</v>
      </c>
      <c r="J150" t="s">
        <v>58</v>
      </c>
      <c r="K150" t="s">
        <v>43</v>
      </c>
      <c r="L150" t="s">
        <v>502</v>
      </c>
      <c r="M150">
        <v>149</v>
      </c>
    </row>
    <row r="151" spans="1:13" x14ac:dyDescent="0.4">
      <c r="A151" t="s">
        <v>74</v>
      </c>
      <c r="B151" t="s">
        <v>74</v>
      </c>
      <c r="C151" t="s">
        <v>49</v>
      </c>
      <c r="D151" t="s">
        <v>48</v>
      </c>
      <c r="E151" t="s">
        <v>52</v>
      </c>
      <c r="F151" t="s">
        <v>52</v>
      </c>
      <c r="G151" t="s">
        <v>483</v>
      </c>
      <c r="H151" t="s">
        <v>45</v>
      </c>
      <c r="J151" t="s">
        <v>58</v>
      </c>
      <c r="K151" t="s">
        <v>43</v>
      </c>
      <c r="L151" t="s">
        <v>502</v>
      </c>
      <c r="M151">
        <v>150</v>
      </c>
    </row>
    <row r="152" spans="1:13" x14ac:dyDescent="0.4">
      <c r="A152" t="s">
        <v>73</v>
      </c>
      <c r="B152" t="s">
        <v>73</v>
      </c>
      <c r="C152" t="s">
        <v>49</v>
      </c>
      <c r="D152" t="s">
        <v>48</v>
      </c>
      <c r="E152" t="s">
        <v>52</v>
      </c>
      <c r="F152" t="s">
        <v>52</v>
      </c>
      <c r="G152" t="s">
        <v>51</v>
      </c>
      <c r="H152" t="s">
        <v>45</v>
      </c>
      <c r="J152" t="s">
        <v>58</v>
      </c>
      <c r="K152" t="s">
        <v>43</v>
      </c>
      <c r="L152" t="s">
        <v>499</v>
      </c>
      <c r="M152">
        <v>151</v>
      </c>
    </row>
    <row r="153" spans="1:13" x14ac:dyDescent="0.4">
      <c r="A153" t="s">
        <v>72</v>
      </c>
      <c r="B153" t="s">
        <v>72</v>
      </c>
      <c r="C153" t="s">
        <v>49</v>
      </c>
      <c r="D153" t="s">
        <v>48</v>
      </c>
      <c r="E153" t="s">
        <v>52</v>
      </c>
      <c r="F153" t="s">
        <v>52</v>
      </c>
      <c r="G153" t="s">
        <v>46</v>
      </c>
      <c r="H153" t="s">
        <v>45</v>
      </c>
      <c r="J153" t="s">
        <v>58</v>
      </c>
      <c r="K153" t="s">
        <v>43</v>
      </c>
      <c r="L153" t="s">
        <v>502</v>
      </c>
      <c r="M153">
        <v>152</v>
      </c>
    </row>
    <row r="154" spans="1:13" x14ac:dyDescent="0.4">
      <c r="A154" t="s">
        <v>71</v>
      </c>
      <c r="B154" t="s">
        <v>482</v>
      </c>
      <c r="C154" t="s">
        <v>49</v>
      </c>
      <c r="D154" t="s">
        <v>48</v>
      </c>
      <c r="E154" t="s">
        <v>52</v>
      </c>
      <c r="F154" t="s">
        <v>52</v>
      </c>
      <c r="G154" t="s">
        <v>70</v>
      </c>
      <c r="H154" t="s">
        <v>45</v>
      </c>
      <c r="J154" t="s">
        <v>44</v>
      </c>
      <c r="K154" t="s">
        <v>43</v>
      </c>
      <c r="L154" t="s">
        <v>499</v>
      </c>
      <c r="M154">
        <v>153</v>
      </c>
    </row>
    <row r="155" spans="1:13" x14ac:dyDescent="0.4">
      <c r="A155" t="s">
        <v>456</v>
      </c>
      <c r="B155" t="s">
        <v>456</v>
      </c>
      <c r="C155" t="s">
        <v>65</v>
      </c>
      <c r="D155" t="s">
        <v>64</v>
      </c>
      <c r="E155" t="s">
        <v>63</v>
      </c>
      <c r="F155" t="s">
        <v>62</v>
      </c>
      <c r="G155" t="s">
        <v>46</v>
      </c>
      <c r="H155" t="s">
        <v>68</v>
      </c>
      <c r="J155" t="s">
        <v>44</v>
      </c>
      <c r="K155" t="s">
        <v>61</v>
      </c>
      <c r="L155" t="s">
        <v>500</v>
      </c>
      <c r="M155">
        <v>154</v>
      </c>
    </row>
    <row r="156" spans="1:13" x14ac:dyDescent="0.4">
      <c r="A156" t="s">
        <v>69</v>
      </c>
      <c r="B156" t="s">
        <v>456</v>
      </c>
      <c r="C156" t="s">
        <v>65</v>
      </c>
      <c r="D156" t="s">
        <v>64</v>
      </c>
      <c r="E156" t="s">
        <v>63</v>
      </c>
      <c r="F156" t="s">
        <v>62</v>
      </c>
      <c r="G156" t="s">
        <v>46</v>
      </c>
      <c r="H156" t="s">
        <v>68</v>
      </c>
      <c r="J156" t="s">
        <v>44</v>
      </c>
      <c r="K156" t="s">
        <v>61</v>
      </c>
      <c r="L156" t="s">
        <v>500</v>
      </c>
      <c r="M156">
        <v>155</v>
      </c>
    </row>
    <row r="157" spans="1:13" x14ac:dyDescent="0.4">
      <c r="A157" t="s">
        <v>67</v>
      </c>
      <c r="B157" t="s">
        <v>67</v>
      </c>
      <c r="C157" t="s">
        <v>65</v>
      </c>
      <c r="D157" t="s">
        <v>64</v>
      </c>
      <c r="E157" t="s">
        <v>63</v>
      </c>
      <c r="F157" t="s">
        <v>62</v>
      </c>
      <c r="G157" t="s">
        <v>46</v>
      </c>
      <c r="H157" t="s">
        <v>395</v>
      </c>
      <c r="J157" t="s">
        <v>44</v>
      </c>
      <c r="K157" t="s">
        <v>61</v>
      </c>
      <c r="L157" t="s">
        <v>500</v>
      </c>
      <c r="M157">
        <v>156</v>
      </c>
    </row>
    <row r="158" spans="1:13" x14ac:dyDescent="0.4">
      <c r="A158" t="s">
        <v>66</v>
      </c>
      <c r="B158" t="s">
        <v>67</v>
      </c>
      <c r="C158" t="s">
        <v>65</v>
      </c>
      <c r="D158" t="s">
        <v>64</v>
      </c>
      <c r="E158" t="s">
        <v>63</v>
      </c>
      <c r="F158" t="s">
        <v>62</v>
      </c>
      <c r="G158" t="s">
        <v>46</v>
      </c>
      <c r="H158" t="s">
        <v>395</v>
      </c>
      <c r="J158" t="s">
        <v>44</v>
      </c>
      <c r="K158" t="s">
        <v>61</v>
      </c>
      <c r="L158" t="s">
        <v>500</v>
      </c>
      <c r="M158">
        <v>157</v>
      </c>
    </row>
    <row r="159" spans="1:13" x14ac:dyDescent="0.4">
      <c r="A159" t="s">
        <v>60</v>
      </c>
      <c r="B159" t="s">
        <v>60</v>
      </c>
      <c r="C159" t="s">
        <v>49</v>
      </c>
      <c r="D159" t="s">
        <v>48</v>
      </c>
      <c r="E159" t="s">
        <v>52</v>
      </c>
      <c r="F159" t="s">
        <v>52</v>
      </c>
      <c r="G159" t="s">
        <v>46</v>
      </c>
      <c r="H159" t="s">
        <v>45</v>
      </c>
      <c r="J159" t="s">
        <v>58</v>
      </c>
      <c r="K159" t="s">
        <v>43</v>
      </c>
      <c r="L159" t="s">
        <v>502</v>
      </c>
      <c r="M159">
        <v>158</v>
      </c>
    </row>
    <row r="160" spans="1:13" x14ac:dyDescent="0.4">
      <c r="A160" t="s">
        <v>59</v>
      </c>
      <c r="B160" t="s">
        <v>59</v>
      </c>
      <c r="C160" t="s">
        <v>49</v>
      </c>
      <c r="D160" t="s">
        <v>48</v>
      </c>
      <c r="E160" t="s">
        <v>52</v>
      </c>
      <c r="F160" t="s">
        <v>52</v>
      </c>
      <c r="G160" t="s">
        <v>483</v>
      </c>
      <c r="H160" t="s">
        <v>45</v>
      </c>
      <c r="J160" t="s">
        <v>58</v>
      </c>
      <c r="K160" t="s">
        <v>43</v>
      </c>
      <c r="L160" t="s">
        <v>502</v>
      </c>
      <c r="M160">
        <v>159</v>
      </c>
    </row>
    <row r="161" spans="1:13" x14ac:dyDescent="0.4">
      <c r="A161" t="s">
        <v>57</v>
      </c>
      <c r="B161" t="s">
        <v>56</v>
      </c>
      <c r="C161" t="s">
        <v>49</v>
      </c>
      <c r="D161" t="s">
        <v>48</v>
      </c>
      <c r="E161" t="s">
        <v>52</v>
      </c>
      <c r="F161" t="s">
        <v>52</v>
      </c>
      <c r="G161" t="s">
        <v>46</v>
      </c>
      <c r="H161" t="s">
        <v>45</v>
      </c>
      <c r="J161" t="s">
        <v>44</v>
      </c>
      <c r="K161" t="s">
        <v>43</v>
      </c>
      <c r="L161" t="s">
        <v>502</v>
      </c>
      <c r="M161">
        <v>160</v>
      </c>
    </row>
    <row r="162" spans="1:13" x14ac:dyDescent="0.4">
      <c r="A162" t="s">
        <v>42</v>
      </c>
      <c r="B162" t="s">
        <v>55</v>
      </c>
      <c r="C162" t="s">
        <v>49</v>
      </c>
      <c r="D162" t="s">
        <v>48</v>
      </c>
      <c r="E162" t="s">
        <v>47</v>
      </c>
      <c r="F162" t="s">
        <v>47</v>
      </c>
      <c r="G162" t="s">
        <v>51</v>
      </c>
      <c r="H162" t="s">
        <v>45</v>
      </c>
      <c r="J162" t="s">
        <v>44</v>
      </c>
      <c r="K162" t="s">
        <v>43</v>
      </c>
      <c r="L162" t="s">
        <v>499</v>
      </c>
      <c r="M162">
        <v>161</v>
      </c>
    </row>
    <row r="163" spans="1:13" x14ac:dyDescent="0.4">
      <c r="A163" t="s">
        <v>54</v>
      </c>
      <c r="B163" t="s">
        <v>53</v>
      </c>
      <c r="C163" t="s">
        <v>49</v>
      </c>
      <c r="D163" t="s">
        <v>48</v>
      </c>
      <c r="E163" t="s">
        <v>52</v>
      </c>
      <c r="F163" t="s">
        <v>52</v>
      </c>
      <c r="G163" t="s">
        <v>51</v>
      </c>
      <c r="H163" t="s">
        <v>45</v>
      </c>
      <c r="J163" t="s">
        <v>44</v>
      </c>
      <c r="K163" t="s">
        <v>43</v>
      </c>
      <c r="L163" t="s">
        <v>499</v>
      </c>
      <c r="M163">
        <v>162</v>
      </c>
    </row>
    <row r="164" spans="1:13" x14ac:dyDescent="0.4">
      <c r="A164" t="s">
        <v>3</v>
      </c>
      <c r="B164" t="s">
        <v>50</v>
      </c>
      <c r="C164" t="s">
        <v>49</v>
      </c>
      <c r="D164" t="s">
        <v>48</v>
      </c>
      <c r="E164" t="s">
        <v>47</v>
      </c>
      <c r="F164" t="s">
        <v>47</v>
      </c>
      <c r="G164" t="s">
        <v>46</v>
      </c>
      <c r="H164" t="s">
        <v>45</v>
      </c>
      <c r="J164" t="s">
        <v>44</v>
      </c>
      <c r="K164" t="s">
        <v>43</v>
      </c>
      <c r="L164" t="s">
        <v>502</v>
      </c>
      <c r="M164">
        <v>163</v>
      </c>
    </row>
  </sheetData>
  <phoneticPr fontId="3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87E29-02F2-4D41-A1CD-BAFC30B1A53B}">
  <sheetPr>
    <tabColor theme="9" tint="0.59999389629810485"/>
  </sheetPr>
  <dimension ref="A1:BA112"/>
  <sheetViews>
    <sheetView zoomScale="70" zoomScaleNormal="70" workbookViewId="0">
      <pane xSplit="5" ySplit="1" topLeftCell="AC83" activePane="bottomRight" state="frozen"/>
      <selection activeCell="F184" sqref="F184"/>
      <selection pane="topRight" activeCell="F184" sqref="F184"/>
      <selection pane="bottomLeft" activeCell="F184" sqref="F184"/>
      <selection pane="bottomRight" activeCell="AD121" sqref="AD121"/>
    </sheetView>
  </sheetViews>
  <sheetFormatPr defaultRowHeight="18.75" x14ac:dyDescent="0.4"/>
  <cols>
    <col min="1" max="1" width="7.25" customWidth="1"/>
    <col min="2" max="2" width="10.125" style="59" customWidth="1"/>
    <col min="3" max="3" width="9" style="46"/>
    <col min="5" max="5" width="9.75" customWidth="1"/>
    <col min="6" max="6" width="12.125" customWidth="1"/>
    <col min="8" max="8" width="8.375" bestFit="1" customWidth="1"/>
    <col min="9" max="9" width="11.25" customWidth="1"/>
    <col min="10" max="10" width="21.25" customWidth="1"/>
    <col min="11" max="11" width="9.875" bestFit="1" customWidth="1"/>
    <col min="12" max="13" width="9.75" bestFit="1" customWidth="1"/>
    <col min="14" max="14" width="8.25" bestFit="1" customWidth="1"/>
    <col min="16" max="16" width="11.875" bestFit="1" customWidth="1"/>
    <col min="17" max="25" width="4.75" customWidth="1"/>
    <col min="26" max="27" width="2.75" customWidth="1"/>
    <col min="29" max="29" width="9" style="1"/>
    <col min="30" max="30" width="38.75" customWidth="1"/>
    <col min="31" max="31" width="11" customWidth="1"/>
    <col min="32" max="32" width="9" style="62"/>
    <col min="36" max="36" width="9" style="63"/>
    <col min="38" max="38" width="9.25" customWidth="1"/>
    <col min="39" max="39" width="4.875" customWidth="1"/>
    <col min="40" max="40" width="9" customWidth="1"/>
    <col min="41" max="41" width="4.75" customWidth="1"/>
    <col min="42" max="42" width="13.625" style="60" customWidth="1"/>
    <col min="43" max="43" width="10.5" bestFit="1" customWidth="1"/>
    <col min="44" max="44" width="8.875" style="61" bestFit="1" customWidth="1"/>
    <col min="45" max="45" width="9" style="18"/>
    <col min="46" max="47" width="3.25" customWidth="1"/>
    <col min="48" max="48" width="16" bestFit="1" customWidth="1"/>
    <col min="49" max="49" width="11.125" bestFit="1" customWidth="1"/>
    <col min="50" max="51" width="10.25" bestFit="1" customWidth="1"/>
    <col min="52" max="53" width="16.5" bestFit="1" customWidth="1"/>
  </cols>
  <sheetData>
    <row r="1" spans="1:53" ht="19.5" thickBot="1" x14ac:dyDescent="0.45">
      <c r="A1" s="3" t="s">
        <v>302</v>
      </c>
      <c r="B1" s="4" t="s">
        <v>303</v>
      </c>
      <c r="C1" s="5" t="s">
        <v>304</v>
      </c>
      <c r="D1" s="6" t="s">
        <v>305</v>
      </c>
      <c r="E1" s="6" t="s">
        <v>306</v>
      </c>
      <c r="F1" s="7" t="s">
        <v>307</v>
      </c>
      <c r="G1" s="8" t="s">
        <v>52</v>
      </c>
      <c r="H1" s="9" t="s">
        <v>308</v>
      </c>
      <c r="I1" s="8" t="s">
        <v>309</v>
      </c>
      <c r="J1" s="8" t="s">
        <v>310</v>
      </c>
      <c r="K1" s="8" t="s">
        <v>311</v>
      </c>
      <c r="L1" s="8" t="s">
        <v>312</v>
      </c>
      <c r="M1" s="8" t="s">
        <v>313</v>
      </c>
      <c r="N1" s="8" t="s">
        <v>314</v>
      </c>
      <c r="O1" s="8" t="s">
        <v>315</v>
      </c>
      <c r="P1" s="8" t="s">
        <v>316</v>
      </c>
      <c r="Q1" s="8" t="s">
        <v>317</v>
      </c>
      <c r="R1" s="8" t="s">
        <v>318</v>
      </c>
      <c r="S1" s="8" t="s">
        <v>319</v>
      </c>
      <c r="T1" s="8" t="s">
        <v>320</v>
      </c>
      <c r="U1" s="8" t="s">
        <v>321</v>
      </c>
      <c r="V1" s="8" t="s">
        <v>322</v>
      </c>
      <c r="W1" s="8" t="s">
        <v>323</v>
      </c>
      <c r="X1" s="8" t="s">
        <v>324</v>
      </c>
      <c r="Y1" s="8" t="s">
        <v>325</v>
      </c>
      <c r="Z1" s="10" t="s">
        <v>326</v>
      </c>
      <c r="AA1" s="10" t="s">
        <v>327</v>
      </c>
      <c r="AB1" t="s">
        <v>5</v>
      </c>
      <c r="AC1" s="11" t="s">
        <v>6</v>
      </c>
      <c r="AD1" s="6" t="s">
        <v>7</v>
      </c>
      <c r="AE1" s="12" t="s">
        <v>484</v>
      </c>
      <c r="AF1" s="13" t="s">
        <v>8</v>
      </c>
      <c r="AG1" t="s">
        <v>9</v>
      </c>
      <c r="AH1" s="14" t="s">
        <v>10</v>
      </c>
      <c r="AI1" t="s">
        <v>9</v>
      </c>
      <c r="AJ1" s="15" t="s">
        <v>11</v>
      </c>
      <c r="AK1" t="s">
        <v>9</v>
      </c>
      <c r="AL1" t="s">
        <v>12</v>
      </c>
      <c r="AM1" t="s">
        <v>13</v>
      </c>
      <c r="AN1" t="s">
        <v>14</v>
      </c>
      <c r="AO1" t="s">
        <v>9</v>
      </c>
      <c r="AP1" s="16" t="s">
        <v>0</v>
      </c>
      <c r="AQ1" t="s">
        <v>15</v>
      </c>
      <c r="AR1" s="17" t="s">
        <v>1</v>
      </c>
      <c r="AS1" s="18" t="s">
        <v>2</v>
      </c>
      <c r="AT1" s="19" t="s">
        <v>328</v>
      </c>
      <c r="AU1" s="19" t="s">
        <v>329</v>
      </c>
      <c r="AV1" s="20" t="s">
        <v>300</v>
      </c>
      <c r="AW1" s="20" t="s">
        <v>299</v>
      </c>
      <c r="AX1" s="20" t="s">
        <v>298</v>
      </c>
      <c r="AY1" s="20" t="s">
        <v>297</v>
      </c>
      <c r="AZ1" s="20" t="s">
        <v>296</v>
      </c>
      <c r="BA1" s="141" t="s">
        <v>497</v>
      </c>
    </row>
    <row r="2" spans="1:53" ht="19.5" thickBot="1" x14ac:dyDescent="0.45">
      <c r="B2" s="21">
        <v>44728</v>
      </c>
      <c r="C2" s="22">
        <v>1</v>
      </c>
      <c r="D2" s="23" t="s">
        <v>330</v>
      </c>
      <c r="E2" s="24" t="s">
        <v>331</v>
      </c>
      <c r="F2" s="24" t="s">
        <v>332</v>
      </c>
      <c r="G2" s="25" t="s">
        <v>52</v>
      </c>
      <c r="H2" s="24" t="s">
        <v>308</v>
      </c>
      <c r="I2" s="26" t="s">
        <v>309</v>
      </c>
      <c r="J2" s="27" t="s">
        <v>310</v>
      </c>
      <c r="K2" s="27" t="s">
        <v>311</v>
      </c>
      <c r="L2" s="27" t="s">
        <v>312</v>
      </c>
      <c r="M2" s="27" t="s">
        <v>313</v>
      </c>
      <c r="N2" s="27" t="s">
        <v>314</v>
      </c>
      <c r="O2" s="27" t="s">
        <v>315</v>
      </c>
      <c r="P2" s="27" t="s">
        <v>316</v>
      </c>
      <c r="Q2" s="27" t="s">
        <v>317</v>
      </c>
      <c r="R2" s="27" t="s">
        <v>318</v>
      </c>
      <c r="S2" s="27" t="s">
        <v>319</v>
      </c>
      <c r="T2" s="27" t="s">
        <v>320</v>
      </c>
      <c r="U2" s="27" t="s">
        <v>321</v>
      </c>
      <c r="V2" s="27" t="s">
        <v>322</v>
      </c>
      <c r="W2" s="27" t="s">
        <v>323</v>
      </c>
      <c r="X2" s="27" t="s">
        <v>324</v>
      </c>
      <c r="Y2" s="27" t="s">
        <v>325</v>
      </c>
      <c r="Z2" s="173"/>
      <c r="AA2" s="173"/>
      <c r="AB2" s="27" t="s">
        <v>333</v>
      </c>
      <c r="AC2" s="28"/>
      <c r="AD2" s="27"/>
      <c r="AE2" s="27"/>
      <c r="AF2" s="27"/>
      <c r="AG2" s="27"/>
      <c r="AH2" s="29"/>
      <c r="AI2" s="27"/>
      <c r="AJ2" s="29"/>
      <c r="AK2" s="27"/>
      <c r="AL2" s="27"/>
      <c r="AM2" s="27"/>
      <c r="AN2" s="27"/>
      <c r="AO2" s="27"/>
      <c r="AP2" s="30"/>
      <c r="AQ2" s="27"/>
      <c r="AR2" s="31"/>
      <c r="AS2" s="32"/>
      <c r="AT2" s="33"/>
      <c r="AU2" s="33"/>
      <c r="AV2" s="27"/>
      <c r="AW2" s="27"/>
      <c r="AX2" s="27"/>
      <c r="AY2" s="27"/>
      <c r="AZ2" s="27"/>
      <c r="BA2" s="27"/>
    </row>
    <row r="3" spans="1:53" ht="15.6" customHeight="1" thickBot="1" x14ac:dyDescent="0.45">
      <c r="B3" s="21">
        <v>44728</v>
      </c>
      <c r="C3" s="22">
        <v>2</v>
      </c>
      <c r="D3" s="23" t="s">
        <v>330</v>
      </c>
      <c r="E3" s="34" t="s">
        <v>331</v>
      </c>
      <c r="F3" s="35" t="s">
        <v>334</v>
      </c>
      <c r="G3" s="8" t="s">
        <v>52</v>
      </c>
      <c r="H3" s="36" t="s">
        <v>4</v>
      </c>
      <c r="I3" s="37">
        <v>641868</v>
      </c>
      <c r="J3" s="8" t="s">
        <v>343</v>
      </c>
      <c r="K3" s="8"/>
      <c r="L3" s="8"/>
      <c r="M3" s="8"/>
      <c r="N3" s="8"/>
      <c r="O3" s="8"/>
      <c r="Z3" s="174"/>
      <c r="AA3" s="174"/>
      <c r="AB3" s="8"/>
      <c r="AC3" s="38" t="s">
        <v>335</v>
      </c>
      <c r="AD3" s="8" t="str">
        <f>VLOOKUP($AC3,[1]!デモテーブル[#Data],2,FALSE)</f>
        <v>楽天銀行・普通口座</v>
      </c>
      <c r="AE3" s="8" t="s">
        <v>336</v>
      </c>
      <c r="AF3" s="8"/>
      <c r="AG3" s="8"/>
      <c r="AH3" s="39"/>
      <c r="AI3" s="8"/>
      <c r="AJ3" s="39"/>
      <c r="AK3" s="8"/>
      <c r="AL3" s="8"/>
      <c r="AM3" s="8"/>
      <c r="AN3" s="8"/>
      <c r="AO3" s="8"/>
      <c r="AP3" s="40">
        <f>I3</f>
        <v>641868</v>
      </c>
      <c r="AQ3" s="8"/>
      <c r="AR3" s="41"/>
      <c r="AS3" s="42">
        <f t="shared" ref="AS3:AS4" si="0">AR3/(AP3-AR3)</f>
        <v>0</v>
      </c>
      <c r="AT3" s="19"/>
      <c r="AU3" s="19"/>
      <c r="AV3" s="43" t="str">
        <f>VLOOKUP($AC3,デモテーブル[#All],3,FALSE)</f>
        <v>2現金・米国債など</v>
      </c>
      <c r="AW3" s="43" t="str">
        <f>VLOOKUP($AC3,デモテーブル[#All],4,FALSE)</f>
        <v>2現金</v>
      </c>
      <c r="AX3" s="43" t="str">
        <f>VLOOKUP($AC3,デモテーブル[#All],5,FALSE)</f>
        <v>現預金</v>
      </c>
      <c r="AY3" s="43" t="str">
        <f>VLOOKUP($AC3,デモテーブル[#All],6,FALSE)</f>
        <v>現預金</v>
      </c>
      <c r="AZ3" s="43" t="str">
        <f>VLOOKUP($AC3,デモテーブル[#All],7,FALSE)</f>
        <v>01 日本円</v>
      </c>
      <c r="BA3" s="43" t="str">
        <f>VLOOKUP($AC3,デモテーブル[#All],12,FALSE)</f>
        <v>リスク・なし</v>
      </c>
    </row>
    <row r="4" spans="1:53" ht="19.5" thickBot="1" x14ac:dyDescent="0.45">
      <c r="B4" s="21">
        <v>44728</v>
      </c>
      <c r="C4" s="22">
        <v>3</v>
      </c>
      <c r="D4" s="23" t="s">
        <v>330</v>
      </c>
      <c r="E4" s="34" t="s">
        <v>331</v>
      </c>
      <c r="F4" s="34"/>
      <c r="G4" s="8" t="s">
        <v>52</v>
      </c>
      <c r="H4" s="8"/>
      <c r="I4" s="8"/>
      <c r="J4" s="8"/>
      <c r="K4" s="8"/>
      <c r="L4" s="8"/>
      <c r="M4" s="8"/>
      <c r="N4" s="8"/>
      <c r="O4" s="8"/>
      <c r="Z4" s="174"/>
      <c r="AA4" s="174"/>
      <c r="AB4" s="8"/>
      <c r="AC4" s="44"/>
      <c r="AD4" s="8"/>
      <c r="AE4" s="8" t="s">
        <v>336</v>
      </c>
      <c r="AF4" s="8"/>
      <c r="AG4" s="8"/>
      <c r="AH4" s="39"/>
      <c r="AI4" s="8"/>
      <c r="AJ4" s="39"/>
      <c r="AK4" s="8"/>
      <c r="AL4" s="8"/>
      <c r="AM4" s="8"/>
      <c r="AN4" s="8"/>
      <c r="AO4" s="8"/>
      <c r="AP4" s="45"/>
      <c r="AQ4" s="8"/>
      <c r="AR4" s="41"/>
      <c r="AS4" s="42" t="e">
        <f t="shared" si="0"/>
        <v>#DIV/0!</v>
      </c>
      <c r="AT4" s="19"/>
      <c r="AU4" s="19"/>
      <c r="AV4" s="43" t="e">
        <f>VLOOKUP($AC4,デモテーブル[#All],3,FALSE)</f>
        <v>#N/A</v>
      </c>
      <c r="AW4" s="43" t="e">
        <f>VLOOKUP($AC4,デモテーブル[#All],4,FALSE)</f>
        <v>#N/A</v>
      </c>
      <c r="AX4" s="43" t="e">
        <f>VLOOKUP($AC4,デモテーブル[#All],5,FALSE)</f>
        <v>#N/A</v>
      </c>
      <c r="AY4" s="43" t="e">
        <f>VLOOKUP($AC4,デモテーブル[#All],6,FALSE)</f>
        <v>#N/A</v>
      </c>
      <c r="AZ4" s="43" t="e">
        <f>VLOOKUP($AC4,デモテーブル[#All],7,FALSE)</f>
        <v>#N/A</v>
      </c>
      <c r="BA4" s="43" t="e">
        <f>VLOOKUP($AC4,デモテーブル[#All],12,FALSE)</f>
        <v>#N/A</v>
      </c>
    </row>
    <row r="5" spans="1:53" ht="19.5" thickBot="1" x14ac:dyDescent="0.45">
      <c r="B5" s="21">
        <v>44728</v>
      </c>
      <c r="C5" s="22">
        <v>4</v>
      </c>
      <c r="D5" s="23" t="s">
        <v>330</v>
      </c>
      <c r="E5" s="175" t="s">
        <v>506</v>
      </c>
      <c r="F5" s="175" t="s">
        <v>507</v>
      </c>
      <c r="G5" s="25" t="s">
        <v>508</v>
      </c>
      <c r="H5" s="176" t="s">
        <v>509</v>
      </c>
      <c r="I5" s="176" t="s">
        <v>510</v>
      </c>
      <c r="J5" s="176" t="s">
        <v>511</v>
      </c>
      <c r="K5" s="176" t="s">
        <v>512</v>
      </c>
      <c r="L5" s="176" t="s">
        <v>513</v>
      </c>
      <c r="M5" s="176" t="s">
        <v>514</v>
      </c>
      <c r="N5" s="176" t="s">
        <v>515</v>
      </c>
      <c r="O5" s="176" t="s">
        <v>516</v>
      </c>
      <c r="P5" s="176" t="s">
        <v>517</v>
      </c>
      <c r="Q5" s="176" t="s">
        <v>518</v>
      </c>
      <c r="R5" s="176" t="s">
        <v>519</v>
      </c>
      <c r="S5" s="176" t="s">
        <v>520</v>
      </c>
      <c r="T5" s="176" t="s">
        <v>521</v>
      </c>
      <c r="U5" s="176" t="s">
        <v>522</v>
      </c>
      <c r="V5" s="176" t="s">
        <v>523</v>
      </c>
      <c r="W5" s="176" t="s">
        <v>524</v>
      </c>
      <c r="X5" s="176" t="s">
        <v>525</v>
      </c>
      <c r="Y5" s="176" t="s">
        <v>526</v>
      </c>
      <c r="Z5" s="173"/>
      <c r="AA5" s="173"/>
      <c r="AB5" s="27" t="s">
        <v>527</v>
      </c>
      <c r="AC5" s="28"/>
      <c r="AD5" s="27"/>
      <c r="AE5" s="27"/>
      <c r="AF5" s="27"/>
      <c r="AG5" s="27"/>
      <c r="AH5" s="29"/>
      <c r="AI5" s="27"/>
      <c r="AJ5" s="29"/>
      <c r="AK5" s="27"/>
      <c r="AL5" s="27"/>
      <c r="AM5" s="27"/>
      <c r="AN5" s="27"/>
      <c r="AO5" s="27"/>
      <c r="AP5" s="30"/>
      <c r="AQ5" s="27"/>
      <c r="AR5" s="31"/>
      <c r="AS5" s="32"/>
      <c r="AT5" s="33"/>
      <c r="AU5" s="33"/>
      <c r="AV5" s="27"/>
      <c r="AW5" s="27"/>
      <c r="AX5" s="27"/>
      <c r="AY5" s="27"/>
      <c r="AZ5" s="27"/>
      <c r="BA5" s="27"/>
    </row>
    <row r="6" spans="1:53" ht="19.5" thickBot="1" x14ac:dyDescent="0.45">
      <c r="B6" s="21">
        <v>44728</v>
      </c>
      <c r="C6" s="22">
        <v>5</v>
      </c>
      <c r="D6" s="23" t="s">
        <v>330</v>
      </c>
      <c r="E6" t="s">
        <v>506</v>
      </c>
      <c r="F6" s="35" t="s">
        <v>334</v>
      </c>
      <c r="G6" s="8" t="s">
        <v>52</v>
      </c>
      <c r="H6" s="177" t="s">
        <v>3</v>
      </c>
      <c r="I6" s="178">
        <v>175255</v>
      </c>
      <c r="J6" s="8" t="s">
        <v>343</v>
      </c>
      <c r="K6" s="8"/>
      <c r="L6" s="8" t="s">
        <v>528</v>
      </c>
      <c r="M6" s="8" t="s">
        <v>528</v>
      </c>
      <c r="N6" s="8" t="s">
        <v>528</v>
      </c>
      <c r="O6" s="8"/>
      <c r="Z6" s="174"/>
      <c r="AA6" s="174"/>
      <c r="AB6" s="8"/>
      <c r="AC6" s="38" t="s">
        <v>529</v>
      </c>
      <c r="AD6" s="8" t="str">
        <f>VLOOKUP($AC6,[1]!デモテーブル[#Data],2,FALSE)</f>
        <v>楽天証券・預り金</v>
      </c>
      <c r="AE6" s="8" t="s">
        <v>336</v>
      </c>
      <c r="AF6" s="8"/>
      <c r="AG6" s="8"/>
      <c r="AH6" s="39"/>
      <c r="AI6" s="8"/>
      <c r="AJ6" s="39"/>
      <c r="AK6" s="8"/>
      <c r="AL6" s="8"/>
      <c r="AM6" s="8"/>
      <c r="AN6" s="8"/>
      <c r="AO6" s="8"/>
      <c r="AP6" s="40">
        <f>I6</f>
        <v>175255</v>
      </c>
      <c r="AQ6" s="8"/>
      <c r="AR6" s="41"/>
      <c r="AS6" s="42">
        <f t="shared" ref="AS6:AS9" si="1">AR6/(AP6-AR6)</f>
        <v>0</v>
      </c>
      <c r="AT6" s="19"/>
      <c r="AU6" s="19"/>
      <c r="AV6" s="43" t="str">
        <f>VLOOKUP($AC6,デモテーブル[#All],3,FALSE)</f>
        <v>2現金・米国債など</v>
      </c>
      <c r="AW6" s="43" t="str">
        <f>VLOOKUP($AC6,デモテーブル[#All],4,FALSE)</f>
        <v>2現金</v>
      </c>
      <c r="AX6" s="43" t="str">
        <f>VLOOKUP($AC6,デモテーブル[#All],5,FALSE)</f>
        <v>預り金</v>
      </c>
      <c r="AY6" s="43" t="str">
        <f>VLOOKUP($AC6,デモテーブル[#All],6,FALSE)</f>
        <v>預り金</v>
      </c>
      <c r="AZ6" s="43" t="str">
        <f>VLOOKUP($AC6,デモテーブル[#All],7,FALSE)</f>
        <v>01 日本円</v>
      </c>
      <c r="BA6" s="43" t="str">
        <f>VLOOKUP($AC6,デモテーブル[#All],12,FALSE)</f>
        <v>リスク・なし</v>
      </c>
    </row>
    <row r="7" spans="1:53" ht="19.5" thickBot="1" x14ac:dyDescent="0.45">
      <c r="B7" s="21">
        <v>44728</v>
      </c>
      <c r="C7" s="22">
        <v>6</v>
      </c>
      <c r="D7" s="23" t="s">
        <v>330</v>
      </c>
      <c r="E7" t="s">
        <v>506</v>
      </c>
      <c r="F7" s="8"/>
      <c r="G7" s="8" t="s">
        <v>52</v>
      </c>
      <c r="H7" s="36" t="s">
        <v>530</v>
      </c>
      <c r="I7" s="179">
        <v>5713625</v>
      </c>
      <c r="J7" s="8" t="s">
        <v>343</v>
      </c>
      <c r="K7" s="8"/>
      <c r="L7" s="8"/>
      <c r="M7" s="8"/>
      <c r="N7" s="8"/>
      <c r="O7" s="8"/>
      <c r="Z7" s="174"/>
      <c r="AA7" s="174"/>
      <c r="AB7" s="8"/>
      <c r="AC7" s="38" t="s">
        <v>531</v>
      </c>
      <c r="AD7" s="8" t="str">
        <f>VLOOKUP($AC7,[1]!デモテーブル[#Data],2,FALSE)</f>
        <v>楽天証券・外貨預り金</v>
      </c>
      <c r="AE7" s="8" t="s">
        <v>336</v>
      </c>
      <c r="AF7" s="8"/>
      <c r="AG7" s="8"/>
      <c r="AH7" s="39"/>
      <c r="AI7" s="8"/>
      <c r="AJ7" s="39"/>
      <c r="AK7" s="8"/>
      <c r="AL7" s="8"/>
      <c r="AM7" s="8"/>
      <c r="AN7" s="8"/>
      <c r="AO7" s="8"/>
      <c r="AP7" s="40">
        <f>I7</f>
        <v>5713625</v>
      </c>
      <c r="AQ7" s="8"/>
      <c r="AR7" s="41"/>
      <c r="AS7" s="42">
        <f t="shared" si="1"/>
        <v>0</v>
      </c>
      <c r="AT7" s="19"/>
      <c r="AU7" s="19"/>
      <c r="AV7" s="43" t="str">
        <f>VLOOKUP($AC7,デモテーブル[#All],3,FALSE)</f>
        <v>2現金・米国債など</v>
      </c>
      <c r="AW7" s="43" t="str">
        <f>VLOOKUP($AC7,デモテーブル[#All],4,FALSE)</f>
        <v>2現金</v>
      </c>
      <c r="AX7" s="43" t="str">
        <f>VLOOKUP($AC7,デモテーブル[#All],5,FALSE)</f>
        <v>預り金</v>
      </c>
      <c r="AY7" s="43" t="str">
        <f>VLOOKUP($AC7,デモテーブル[#All],6,FALSE)</f>
        <v>預り金</v>
      </c>
      <c r="AZ7" s="43" t="str">
        <f>VLOOKUP($AC7,デモテーブル[#All],7,FALSE)</f>
        <v>02 米ドル（円換算）</v>
      </c>
      <c r="BA7" s="43" t="str">
        <f>VLOOKUP($AC7,デモテーブル[#All],12,FALSE)</f>
        <v>リスク・有</v>
      </c>
    </row>
    <row r="8" spans="1:53" x14ac:dyDescent="0.4">
      <c r="B8" s="21">
        <v>44728</v>
      </c>
      <c r="C8" s="22">
        <v>7</v>
      </c>
      <c r="D8" s="23" t="s">
        <v>330</v>
      </c>
      <c r="E8" t="s">
        <v>506</v>
      </c>
      <c r="F8" s="8"/>
      <c r="G8" s="8" t="s">
        <v>52</v>
      </c>
      <c r="H8" s="8"/>
      <c r="I8" s="8"/>
      <c r="J8" s="8"/>
      <c r="K8" s="8"/>
      <c r="L8" s="8"/>
      <c r="M8" s="8"/>
      <c r="N8" s="8"/>
      <c r="O8" s="8"/>
      <c r="Z8" s="174"/>
      <c r="AA8" s="174"/>
      <c r="AB8" s="8"/>
      <c r="AC8" s="44"/>
      <c r="AD8" s="8"/>
      <c r="AE8" s="8" t="s">
        <v>336</v>
      </c>
      <c r="AF8" s="8"/>
      <c r="AG8" s="8"/>
      <c r="AH8" s="39"/>
      <c r="AI8" s="8"/>
      <c r="AJ8" s="39"/>
      <c r="AK8" s="8"/>
      <c r="AL8" s="8"/>
      <c r="AM8" s="8"/>
      <c r="AN8" s="8"/>
      <c r="AO8" s="8"/>
      <c r="AP8" s="45"/>
      <c r="AQ8" s="8"/>
      <c r="AR8" s="41"/>
      <c r="AS8" s="42" t="e">
        <f t="shared" si="1"/>
        <v>#DIV/0!</v>
      </c>
      <c r="AT8" s="19"/>
      <c r="AU8" s="19"/>
      <c r="AV8" s="43" t="e">
        <f>VLOOKUP($AC8,デモテーブル[#All],3,FALSE)</f>
        <v>#N/A</v>
      </c>
      <c r="AW8" s="43" t="e">
        <f>VLOOKUP($AC8,デモテーブル[#All],4,FALSE)</f>
        <v>#N/A</v>
      </c>
      <c r="AX8" s="43" t="e">
        <f>VLOOKUP($AC8,デモテーブル[#All],5,FALSE)</f>
        <v>#N/A</v>
      </c>
      <c r="AY8" s="43" t="e">
        <f>VLOOKUP($AC8,デモテーブル[#All],6,FALSE)</f>
        <v>#N/A</v>
      </c>
      <c r="AZ8" s="43" t="e">
        <f>VLOOKUP($AC8,デモテーブル[#All],7,FALSE)</f>
        <v>#N/A</v>
      </c>
      <c r="BA8" s="43" t="e">
        <f>VLOOKUP($AC8,デモテーブル[#All],12,FALSE)</f>
        <v>#N/A</v>
      </c>
    </row>
    <row r="9" spans="1:53" ht="19.5" thickBot="1" x14ac:dyDescent="0.45">
      <c r="B9" s="21">
        <v>44728</v>
      </c>
      <c r="C9" s="22">
        <v>8</v>
      </c>
      <c r="D9" s="23" t="s">
        <v>330</v>
      </c>
      <c r="E9" t="s">
        <v>506</v>
      </c>
      <c r="F9" s="8"/>
      <c r="G9" s="8" t="s">
        <v>52</v>
      </c>
      <c r="H9" s="8"/>
      <c r="I9" s="8"/>
      <c r="J9" s="8"/>
      <c r="K9" s="8"/>
      <c r="L9" s="8"/>
      <c r="M9" s="8"/>
      <c r="N9" s="8"/>
      <c r="O9" s="8"/>
      <c r="Z9" s="174"/>
      <c r="AA9" s="174"/>
      <c r="AB9" s="8"/>
      <c r="AC9" s="44"/>
      <c r="AD9" s="8"/>
      <c r="AE9" s="8" t="s">
        <v>336</v>
      </c>
      <c r="AF9" s="8"/>
      <c r="AG9" s="8"/>
      <c r="AH9" s="39"/>
      <c r="AI9" s="8"/>
      <c r="AJ9" s="39"/>
      <c r="AK9" s="8"/>
      <c r="AL9" s="8"/>
      <c r="AM9" s="8"/>
      <c r="AN9" s="8"/>
      <c r="AO9" s="8"/>
      <c r="AP9" s="45"/>
      <c r="AQ9" s="8"/>
      <c r="AR9" s="41"/>
      <c r="AS9" s="42" t="e">
        <f t="shared" si="1"/>
        <v>#DIV/0!</v>
      </c>
      <c r="AT9" s="19"/>
      <c r="AU9" s="19"/>
      <c r="AV9" s="43" t="e">
        <f>VLOOKUP($AC9,デモテーブル[#All],3,FALSE)</f>
        <v>#N/A</v>
      </c>
      <c r="AW9" s="43" t="e">
        <f>VLOOKUP($AC9,デモテーブル[#All],4,FALSE)</f>
        <v>#N/A</v>
      </c>
      <c r="AX9" s="43" t="e">
        <f>VLOOKUP($AC9,デモテーブル[#All],5,FALSE)</f>
        <v>#N/A</v>
      </c>
      <c r="AY9" s="43" t="e">
        <f>VLOOKUP($AC9,デモテーブル[#All],6,FALSE)</f>
        <v>#N/A</v>
      </c>
      <c r="AZ9" s="43" t="e">
        <f>VLOOKUP($AC9,デモテーブル[#All],7,FALSE)</f>
        <v>#N/A</v>
      </c>
      <c r="BA9" s="43" t="e">
        <f>VLOOKUP($AC9,デモテーブル[#All],12,FALSE)</f>
        <v>#N/A</v>
      </c>
    </row>
    <row r="10" spans="1:53" ht="19.5" thickBot="1" x14ac:dyDescent="0.45">
      <c r="B10" s="21">
        <v>44728</v>
      </c>
      <c r="C10" s="22">
        <v>9</v>
      </c>
      <c r="D10" s="23" t="s">
        <v>330</v>
      </c>
      <c r="E10" t="s">
        <v>506</v>
      </c>
      <c r="F10" s="175" t="s">
        <v>507</v>
      </c>
      <c r="G10" s="25" t="s">
        <v>508</v>
      </c>
      <c r="H10" s="176" t="s">
        <v>509</v>
      </c>
      <c r="I10" s="176" t="s">
        <v>510</v>
      </c>
      <c r="J10" s="176" t="s">
        <v>511</v>
      </c>
      <c r="K10" s="176" t="s">
        <v>512</v>
      </c>
      <c r="L10" s="176" t="s">
        <v>513</v>
      </c>
      <c r="M10" s="176" t="s">
        <v>514</v>
      </c>
      <c r="N10" s="176" t="s">
        <v>515</v>
      </c>
      <c r="O10" s="176" t="s">
        <v>516</v>
      </c>
      <c r="P10" s="176" t="s">
        <v>517</v>
      </c>
      <c r="Q10" s="176" t="s">
        <v>518</v>
      </c>
      <c r="R10" s="176" t="s">
        <v>519</v>
      </c>
      <c r="S10" s="176" t="s">
        <v>520</v>
      </c>
      <c r="T10" s="176" t="s">
        <v>521</v>
      </c>
      <c r="U10" s="176" t="s">
        <v>522</v>
      </c>
      <c r="V10" s="176" t="s">
        <v>523</v>
      </c>
      <c r="W10" s="176" t="s">
        <v>524</v>
      </c>
      <c r="X10" s="176" t="s">
        <v>525</v>
      </c>
      <c r="Y10" s="176" t="s">
        <v>526</v>
      </c>
      <c r="Z10" s="173"/>
      <c r="AA10" s="173"/>
      <c r="AB10" s="27" t="s">
        <v>527</v>
      </c>
      <c r="AC10" s="28"/>
      <c r="AD10" s="27"/>
      <c r="AE10" s="27"/>
      <c r="AF10" s="27"/>
      <c r="AG10" s="27"/>
      <c r="AH10" s="29"/>
      <c r="AI10" s="27"/>
      <c r="AJ10" s="29"/>
      <c r="AK10" s="27"/>
      <c r="AL10" s="27"/>
      <c r="AM10" s="27"/>
      <c r="AN10" s="27"/>
      <c r="AO10" s="27"/>
      <c r="AP10" s="30"/>
      <c r="AQ10" s="27"/>
      <c r="AR10" s="31"/>
      <c r="AS10" s="32"/>
      <c r="AT10" s="33"/>
      <c r="AU10" s="33"/>
      <c r="AV10" s="27"/>
      <c r="AW10" s="27"/>
      <c r="AX10" s="27"/>
      <c r="AY10" s="27"/>
      <c r="AZ10" s="27"/>
      <c r="BA10" s="27"/>
    </row>
    <row r="11" spans="1:53" x14ac:dyDescent="0.4">
      <c r="B11" s="21">
        <v>44728</v>
      </c>
      <c r="C11" s="22">
        <v>10</v>
      </c>
      <c r="D11" s="23" t="s">
        <v>330</v>
      </c>
      <c r="E11" t="s">
        <v>506</v>
      </c>
      <c r="F11" s="46" t="s">
        <v>532</v>
      </c>
      <c r="G11" s="47"/>
      <c r="H11" s="43" t="s">
        <v>533</v>
      </c>
      <c r="I11" s="43">
        <v>1540</v>
      </c>
      <c r="J11" s="43" t="s">
        <v>16</v>
      </c>
      <c r="K11" s="48" t="s">
        <v>17</v>
      </c>
      <c r="L11" s="43">
        <v>1</v>
      </c>
      <c r="M11" s="43" t="s">
        <v>534</v>
      </c>
      <c r="N11" s="43">
        <v>5900</v>
      </c>
      <c r="O11" s="49" t="s">
        <v>535</v>
      </c>
      <c r="P11" s="43">
        <v>7503</v>
      </c>
      <c r="Q11" s="43" t="s">
        <v>535</v>
      </c>
      <c r="R11" s="43"/>
      <c r="S11" s="43"/>
      <c r="T11" s="43">
        <v>-14</v>
      </c>
      <c r="U11" s="43" t="s">
        <v>535</v>
      </c>
      <c r="V11" s="43">
        <v>7503</v>
      </c>
      <c r="W11" s="43" t="s">
        <v>536</v>
      </c>
      <c r="X11" s="43">
        <v>1603</v>
      </c>
      <c r="Y11" s="43">
        <v>27.16</v>
      </c>
      <c r="Z11" s="174"/>
      <c r="AA11" s="174"/>
      <c r="AB11" s="50" t="str">
        <f t="shared" ref="AB11:AB47" si="2">H11</f>
        <v>国内株式</v>
      </c>
      <c r="AC11" s="50" t="str">
        <f t="shared" ref="AC11:AC47" si="3">TEXT(IF(I11="",J11,I11),"@")</f>
        <v>1540</v>
      </c>
      <c r="AD11" s="50" t="str">
        <f>VLOOKUP($AC11,[1]!デモテーブル[#Data],2,FALSE)</f>
        <v>純金上場信託</v>
      </c>
      <c r="AE11" s="50" t="str">
        <f t="shared" ref="AE11:AR28" si="4">K11</f>
        <v>特定</v>
      </c>
      <c r="AF11" s="50">
        <f t="shared" si="4"/>
        <v>1</v>
      </c>
      <c r="AG11" s="50" t="str">
        <f t="shared" si="4"/>
        <v>株</v>
      </c>
      <c r="AH11" s="50">
        <f t="shared" si="4"/>
        <v>5900</v>
      </c>
      <c r="AI11" s="50" t="str">
        <f t="shared" si="4"/>
        <v>円</v>
      </c>
      <c r="AJ11" s="50">
        <f t="shared" si="4"/>
        <v>7503</v>
      </c>
      <c r="AK11" s="50" t="str">
        <f t="shared" si="4"/>
        <v>円</v>
      </c>
      <c r="AL11" s="50">
        <f t="shared" si="4"/>
        <v>0</v>
      </c>
      <c r="AM11" s="50">
        <f t="shared" si="4"/>
        <v>0</v>
      </c>
      <c r="AN11" s="50">
        <f t="shared" si="4"/>
        <v>-14</v>
      </c>
      <c r="AO11" s="50" t="str">
        <f t="shared" si="4"/>
        <v>円</v>
      </c>
      <c r="AP11" s="180">
        <f t="shared" si="4"/>
        <v>7503</v>
      </c>
      <c r="AQ11" s="50" t="str">
        <f t="shared" si="4"/>
        <v>-</v>
      </c>
      <c r="AR11" s="181">
        <f t="shared" si="4"/>
        <v>1603</v>
      </c>
      <c r="AS11" s="182">
        <f t="shared" ref="AS11:AS47" si="5">AR11/(AP11-AR11)</f>
        <v>0.27169491525423728</v>
      </c>
      <c r="AT11" s="19"/>
      <c r="AU11" s="19"/>
      <c r="AV11" s="50" t="str">
        <f>VLOOKUP($AC11,デモテーブル[#All],3,FALSE)</f>
        <v>3貴金属･ｺﾓ・仮通</v>
      </c>
      <c r="AW11" s="50" t="str">
        <f>VLOOKUP($AC11,デモテーブル[#All],4,FALSE)</f>
        <v>3貴金属</v>
      </c>
      <c r="AX11" s="50" t="str">
        <f>VLOOKUP($AC11,デモテーブル[#All],5,FALSE)</f>
        <v>ゴールド</v>
      </c>
      <c r="AY11" s="50" t="str">
        <f>VLOOKUP($AC11,デモテーブル[#All],6,FALSE)</f>
        <v>国内・ゴールド</v>
      </c>
      <c r="AZ11" s="50" t="str">
        <f>VLOOKUP($AC11,デモテーブル[#All],7,FALSE)</f>
        <v>01 日本円</v>
      </c>
      <c r="BA11" s="50" t="str">
        <f>VLOOKUP($AC11,デモテーブル[#All],12,FALSE)</f>
        <v>リスク・なし</v>
      </c>
    </row>
    <row r="12" spans="1:53" x14ac:dyDescent="0.4">
      <c r="B12" s="21">
        <v>44728</v>
      </c>
      <c r="C12" s="22">
        <v>11</v>
      </c>
      <c r="D12" s="23" t="s">
        <v>330</v>
      </c>
      <c r="E12" t="s">
        <v>506</v>
      </c>
      <c r="F12" s="46" t="s">
        <v>537</v>
      </c>
      <c r="H12" s="43" t="s">
        <v>533</v>
      </c>
      <c r="I12" s="43">
        <v>1540</v>
      </c>
      <c r="J12" s="43" t="s">
        <v>16</v>
      </c>
      <c r="K12" s="43" t="s">
        <v>538</v>
      </c>
      <c r="L12" s="43">
        <v>20</v>
      </c>
      <c r="M12" s="43" t="s">
        <v>534</v>
      </c>
      <c r="N12" s="43">
        <v>5954</v>
      </c>
      <c r="O12" s="43" t="s">
        <v>535</v>
      </c>
      <c r="P12" s="43">
        <v>7503</v>
      </c>
      <c r="Q12" s="43" t="s">
        <v>535</v>
      </c>
      <c r="R12" s="43"/>
      <c r="S12" s="43"/>
      <c r="T12" s="43">
        <v>-14</v>
      </c>
      <c r="U12" s="43" t="s">
        <v>535</v>
      </c>
      <c r="V12" s="43">
        <v>150060</v>
      </c>
      <c r="W12" s="43" t="s">
        <v>536</v>
      </c>
      <c r="X12" s="43">
        <v>30980</v>
      </c>
      <c r="Y12" s="43">
        <v>26.01</v>
      </c>
      <c r="Z12" s="174"/>
      <c r="AA12" s="174"/>
      <c r="AB12" s="50" t="str">
        <f t="shared" si="2"/>
        <v>国内株式</v>
      </c>
      <c r="AC12" s="50" t="str">
        <f t="shared" si="3"/>
        <v>1540</v>
      </c>
      <c r="AD12" s="50" t="str">
        <f>VLOOKUP($AC12,[1]!デモテーブル[#Data],2,FALSE)</f>
        <v>純金上場信託</v>
      </c>
      <c r="AE12" s="50" t="str">
        <f t="shared" si="4"/>
        <v>NISA</v>
      </c>
      <c r="AF12" s="50">
        <f t="shared" si="4"/>
        <v>20</v>
      </c>
      <c r="AG12" s="50" t="str">
        <f t="shared" si="4"/>
        <v>株</v>
      </c>
      <c r="AH12" s="50">
        <f t="shared" si="4"/>
        <v>5954</v>
      </c>
      <c r="AI12" s="50" t="str">
        <f t="shared" si="4"/>
        <v>円</v>
      </c>
      <c r="AJ12" s="50">
        <f t="shared" si="4"/>
        <v>7503</v>
      </c>
      <c r="AK12" s="50" t="str">
        <f t="shared" si="4"/>
        <v>円</v>
      </c>
      <c r="AL12" s="50">
        <f t="shared" si="4"/>
        <v>0</v>
      </c>
      <c r="AM12" s="50">
        <f t="shared" si="4"/>
        <v>0</v>
      </c>
      <c r="AN12" s="50">
        <f t="shared" si="4"/>
        <v>-14</v>
      </c>
      <c r="AO12" s="50" t="str">
        <f t="shared" si="4"/>
        <v>円</v>
      </c>
      <c r="AP12" s="180">
        <f t="shared" si="4"/>
        <v>150060</v>
      </c>
      <c r="AQ12" s="50" t="str">
        <f t="shared" si="4"/>
        <v>-</v>
      </c>
      <c r="AR12" s="181">
        <f t="shared" si="4"/>
        <v>30980</v>
      </c>
      <c r="AS12" s="182">
        <f t="shared" si="5"/>
        <v>0.2601612361437689</v>
      </c>
      <c r="AT12" s="19"/>
      <c r="AU12" s="19"/>
      <c r="AV12" s="50" t="str">
        <f>VLOOKUP($AC12,デモテーブル[#All],3,FALSE)</f>
        <v>3貴金属･ｺﾓ・仮通</v>
      </c>
      <c r="AW12" s="50" t="str">
        <f>VLOOKUP($AC12,デモテーブル[#All],4,FALSE)</f>
        <v>3貴金属</v>
      </c>
      <c r="AX12" s="50" t="str">
        <f>VLOOKUP($AC12,デモテーブル[#All],5,FALSE)</f>
        <v>ゴールド</v>
      </c>
      <c r="AY12" s="50" t="str">
        <f>VLOOKUP($AC12,デモテーブル[#All],6,FALSE)</f>
        <v>国内・ゴールド</v>
      </c>
      <c r="AZ12" s="50" t="str">
        <f>VLOOKUP($AC12,デモテーブル[#All],7,FALSE)</f>
        <v>01 日本円</v>
      </c>
      <c r="BA12" s="50" t="str">
        <f>VLOOKUP($AC12,デモテーブル[#All],12,FALSE)</f>
        <v>リスク・なし</v>
      </c>
    </row>
    <row r="13" spans="1:53" x14ac:dyDescent="0.4">
      <c r="B13" s="21">
        <v>44728</v>
      </c>
      <c r="C13" s="22">
        <v>12</v>
      </c>
      <c r="D13" s="23" t="s">
        <v>330</v>
      </c>
      <c r="E13" t="s">
        <v>506</v>
      </c>
      <c r="H13" s="43" t="s">
        <v>533</v>
      </c>
      <c r="I13" s="43">
        <v>1541</v>
      </c>
      <c r="J13" s="43" t="s">
        <v>18</v>
      </c>
      <c r="K13" s="43" t="s">
        <v>17</v>
      </c>
      <c r="L13" s="43">
        <v>6</v>
      </c>
      <c r="M13" s="43" t="s">
        <v>534</v>
      </c>
      <c r="N13" s="43">
        <v>3270</v>
      </c>
      <c r="O13" s="43" t="s">
        <v>535</v>
      </c>
      <c r="P13" s="43">
        <v>3735</v>
      </c>
      <c r="Q13" s="43" t="s">
        <v>535</v>
      </c>
      <c r="R13" s="43"/>
      <c r="S13" s="43"/>
      <c r="T13" s="43">
        <v>-50</v>
      </c>
      <c r="U13" s="43" t="s">
        <v>535</v>
      </c>
      <c r="V13" s="43">
        <v>22410</v>
      </c>
      <c r="W13" s="43" t="s">
        <v>536</v>
      </c>
      <c r="X13" s="43">
        <v>2790</v>
      </c>
      <c r="Y13" s="43">
        <v>14.22</v>
      </c>
      <c r="Z13" s="174"/>
      <c r="AA13" s="174"/>
      <c r="AB13" s="50" t="str">
        <f t="shared" si="2"/>
        <v>国内株式</v>
      </c>
      <c r="AC13" s="50" t="str">
        <f t="shared" si="3"/>
        <v>1541</v>
      </c>
      <c r="AD13" s="50" t="str">
        <f>VLOOKUP($AC13,[1]!デモテーブル[#Data],2,FALSE)</f>
        <v>純プラチナ上場信託</v>
      </c>
      <c r="AE13" s="50" t="str">
        <f t="shared" si="4"/>
        <v>特定</v>
      </c>
      <c r="AF13" s="50">
        <f t="shared" si="4"/>
        <v>6</v>
      </c>
      <c r="AG13" s="50" t="str">
        <f t="shared" si="4"/>
        <v>株</v>
      </c>
      <c r="AH13" s="50">
        <f t="shared" si="4"/>
        <v>3270</v>
      </c>
      <c r="AI13" s="50" t="str">
        <f t="shared" si="4"/>
        <v>円</v>
      </c>
      <c r="AJ13" s="50">
        <f t="shared" si="4"/>
        <v>3735</v>
      </c>
      <c r="AK13" s="50" t="str">
        <f t="shared" si="4"/>
        <v>円</v>
      </c>
      <c r="AL13" s="50">
        <f t="shared" si="4"/>
        <v>0</v>
      </c>
      <c r="AM13" s="50">
        <f t="shared" si="4"/>
        <v>0</v>
      </c>
      <c r="AN13" s="50">
        <f t="shared" si="4"/>
        <v>-50</v>
      </c>
      <c r="AO13" s="50" t="str">
        <f t="shared" si="4"/>
        <v>円</v>
      </c>
      <c r="AP13" s="180">
        <f t="shared" si="4"/>
        <v>22410</v>
      </c>
      <c r="AQ13" s="50" t="str">
        <f t="shared" si="4"/>
        <v>-</v>
      </c>
      <c r="AR13" s="181">
        <f t="shared" si="4"/>
        <v>2790</v>
      </c>
      <c r="AS13" s="182">
        <f t="shared" si="5"/>
        <v>0.14220183486238533</v>
      </c>
      <c r="AT13" s="19"/>
      <c r="AU13" s="19"/>
      <c r="AV13" s="50" t="str">
        <f>VLOOKUP($AC13,デモテーブル[#All],3,FALSE)</f>
        <v>3貴金属･ｺﾓ・仮通</v>
      </c>
      <c r="AW13" s="50" t="str">
        <f>VLOOKUP($AC13,デモテーブル[#All],4,FALSE)</f>
        <v>3貴金属</v>
      </c>
      <c r="AX13" s="50" t="str">
        <f>VLOOKUP($AC13,デモテーブル[#All],5,FALSE)</f>
        <v>プラチナ</v>
      </c>
      <c r="AY13" s="50" t="str">
        <f>VLOOKUP($AC13,デモテーブル[#All],6,FALSE)</f>
        <v>国内・プラチナ</v>
      </c>
      <c r="AZ13" s="50" t="str">
        <f>VLOOKUP($AC13,デモテーブル[#All],7,FALSE)</f>
        <v>01 日本円</v>
      </c>
      <c r="BA13" s="50" t="str">
        <f>VLOOKUP($AC13,デモテーブル[#All],12,FALSE)</f>
        <v>リスク・なし</v>
      </c>
    </row>
    <row r="14" spans="1:53" x14ac:dyDescent="0.4">
      <c r="B14" s="21">
        <v>44728</v>
      </c>
      <c r="C14" s="22">
        <v>13</v>
      </c>
      <c r="D14" s="23" t="s">
        <v>330</v>
      </c>
      <c r="E14" t="s">
        <v>506</v>
      </c>
      <c r="G14" s="183"/>
      <c r="H14" s="43" t="s">
        <v>533</v>
      </c>
      <c r="I14" s="43">
        <v>1615</v>
      </c>
      <c r="J14" s="43" t="s">
        <v>19</v>
      </c>
      <c r="K14" s="43" t="s">
        <v>17</v>
      </c>
      <c r="L14" s="43">
        <v>600</v>
      </c>
      <c r="M14" s="43" t="s">
        <v>534</v>
      </c>
      <c r="N14" s="43">
        <v>168</v>
      </c>
      <c r="O14" s="43" t="s">
        <v>535</v>
      </c>
      <c r="P14" s="43">
        <v>168.2</v>
      </c>
      <c r="Q14" s="43" t="s">
        <v>535</v>
      </c>
      <c r="R14" s="43"/>
      <c r="S14" s="43"/>
      <c r="T14" s="43">
        <v>0.8</v>
      </c>
      <c r="U14" s="43" t="s">
        <v>535</v>
      </c>
      <c r="V14" s="43">
        <v>100920</v>
      </c>
      <c r="W14" s="43" t="s">
        <v>536</v>
      </c>
      <c r="X14" s="43">
        <v>120</v>
      </c>
      <c r="Y14" s="43">
        <v>0.11</v>
      </c>
      <c r="Z14" s="174"/>
      <c r="AA14" s="174"/>
      <c r="AB14" s="50" t="str">
        <f t="shared" si="2"/>
        <v>国内株式</v>
      </c>
      <c r="AC14" s="50" t="str">
        <f t="shared" si="3"/>
        <v>1615</v>
      </c>
      <c r="AD14" s="50" t="str">
        <f>VLOOKUP($AC14,[1]!デモテーブル[#Data],2,FALSE)</f>
        <v>ＮＦ銀行業</v>
      </c>
      <c r="AE14" s="50" t="str">
        <f t="shared" si="4"/>
        <v>特定</v>
      </c>
      <c r="AF14" s="50">
        <f t="shared" si="4"/>
        <v>600</v>
      </c>
      <c r="AG14" s="50" t="str">
        <f t="shared" si="4"/>
        <v>株</v>
      </c>
      <c r="AH14" s="50">
        <f t="shared" si="4"/>
        <v>168</v>
      </c>
      <c r="AI14" s="50" t="str">
        <f t="shared" si="4"/>
        <v>円</v>
      </c>
      <c r="AJ14" s="50">
        <f t="shared" si="4"/>
        <v>168.2</v>
      </c>
      <c r="AK14" s="50" t="str">
        <f t="shared" si="4"/>
        <v>円</v>
      </c>
      <c r="AL14" s="50">
        <f t="shared" si="4"/>
        <v>0</v>
      </c>
      <c r="AM14" s="50">
        <f t="shared" si="4"/>
        <v>0</v>
      </c>
      <c r="AN14" s="50">
        <f t="shared" si="4"/>
        <v>0.8</v>
      </c>
      <c r="AO14" s="50" t="str">
        <f t="shared" si="4"/>
        <v>円</v>
      </c>
      <c r="AP14" s="180">
        <f t="shared" si="4"/>
        <v>100920</v>
      </c>
      <c r="AQ14" s="50" t="str">
        <f t="shared" si="4"/>
        <v>-</v>
      </c>
      <c r="AR14" s="181">
        <f t="shared" si="4"/>
        <v>120</v>
      </c>
      <c r="AS14" s="182">
        <f t="shared" si="5"/>
        <v>1.1904761904761906E-3</v>
      </c>
      <c r="AT14" s="19"/>
      <c r="AU14" s="19"/>
      <c r="AV14" s="50" t="str">
        <f>VLOOKUP($AC14,デモテーブル[#All],3,FALSE)</f>
        <v>1株式・投信等</v>
      </c>
      <c r="AW14" s="50" t="str">
        <f>VLOOKUP($AC14,デモテーブル[#All],4,FALSE)</f>
        <v>1株式</v>
      </c>
      <c r="AX14" s="50" t="str">
        <f>VLOOKUP($AC14,デモテーブル[#All],5,FALSE)</f>
        <v>金融</v>
      </c>
      <c r="AY14" s="50" t="str">
        <f>VLOOKUP($AC14,デモテーブル[#All],6,FALSE)</f>
        <v>銀行業</v>
      </c>
      <c r="AZ14" s="50" t="str">
        <f>VLOOKUP($AC14,デモテーブル[#All],7,FALSE)</f>
        <v>01 日本円</v>
      </c>
      <c r="BA14" s="50" t="str">
        <f>VLOOKUP($AC14,デモテーブル[#All],12,FALSE)</f>
        <v>リスク・なし</v>
      </c>
    </row>
    <row r="15" spans="1:53" x14ac:dyDescent="0.4">
      <c r="B15" s="21">
        <v>44728</v>
      </c>
      <c r="C15" s="22">
        <v>14</v>
      </c>
      <c r="D15" s="23" t="s">
        <v>330</v>
      </c>
      <c r="E15" t="s">
        <v>506</v>
      </c>
      <c r="H15" s="43" t="s">
        <v>533</v>
      </c>
      <c r="I15" s="43">
        <v>1659</v>
      </c>
      <c r="J15" s="43" t="s">
        <v>20</v>
      </c>
      <c r="K15" s="43" t="s">
        <v>17</v>
      </c>
      <c r="L15" s="43">
        <v>100</v>
      </c>
      <c r="M15" s="43" t="s">
        <v>534</v>
      </c>
      <c r="N15" s="43">
        <v>1456.97</v>
      </c>
      <c r="O15" s="43" t="s">
        <v>535</v>
      </c>
      <c r="P15" s="43">
        <v>2560</v>
      </c>
      <c r="Q15" s="43" t="s">
        <v>535</v>
      </c>
      <c r="R15" s="43"/>
      <c r="S15" s="43"/>
      <c r="T15" s="43">
        <v>-27</v>
      </c>
      <c r="U15" s="43" t="s">
        <v>535</v>
      </c>
      <c r="V15" s="43">
        <v>256000</v>
      </c>
      <c r="W15" s="43" t="s">
        <v>536</v>
      </c>
      <c r="X15" s="43">
        <v>110303</v>
      </c>
      <c r="Y15" s="43">
        <v>75.7</v>
      </c>
      <c r="Z15" s="174"/>
      <c r="AA15" s="174"/>
      <c r="AB15" s="50" t="str">
        <f t="shared" si="2"/>
        <v>国内株式</v>
      </c>
      <c r="AC15" s="50" t="str">
        <f t="shared" si="3"/>
        <v>1659</v>
      </c>
      <c r="AD15" s="50" t="str">
        <f>VLOOKUP($AC15,[1]!デモテーブル[#Data],2,FALSE)</f>
        <v>ＩＳ米国リートＥＴＦ</v>
      </c>
      <c r="AE15" s="50" t="str">
        <f t="shared" si="4"/>
        <v>特定</v>
      </c>
      <c r="AF15" s="50">
        <f t="shared" si="4"/>
        <v>100</v>
      </c>
      <c r="AG15" s="50" t="str">
        <f t="shared" si="4"/>
        <v>株</v>
      </c>
      <c r="AH15" s="50">
        <f t="shared" si="4"/>
        <v>1456.97</v>
      </c>
      <c r="AI15" s="50" t="str">
        <f t="shared" si="4"/>
        <v>円</v>
      </c>
      <c r="AJ15" s="50">
        <f t="shared" si="4"/>
        <v>2560</v>
      </c>
      <c r="AK15" s="50" t="str">
        <f t="shared" si="4"/>
        <v>円</v>
      </c>
      <c r="AL15" s="50">
        <f t="shared" si="4"/>
        <v>0</v>
      </c>
      <c r="AM15" s="50">
        <f t="shared" si="4"/>
        <v>0</v>
      </c>
      <c r="AN15" s="50">
        <f t="shared" si="4"/>
        <v>-27</v>
      </c>
      <c r="AO15" s="50" t="str">
        <f t="shared" si="4"/>
        <v>円</v>
      </c>
      <c r="AP15" s="180">
        <f t="shared" si="4"/>
        <v>256000</v>
      </c>
      <c r="AQ15" s="50" t="str">
        <f t="shared" si="4"/>
        <v>-</v>
      </c>
      <c r="AR15" s="181">
        <f t="shared" si="4"/>
        <v>110303</v>
      </c>
      <c r="AS15" s="182">
        <f t="shared" si="5"/>
        <v>0.75707118197354784</v>
      </c>
      <c r="AT15" s="19"/>
      <c r="AU15" s="19"/>
      <c r="AV15" s="50" t="str">
        <f>VLOOKUP($AC15,デモテーブル[#All],3,FALSE)</f>
        <v>1株式・投信等</v>
      </c>
      <c r="AW15" s="50" t="str">
        <f>VLOOKUP($AC15,デモテーブル[#All],4,FALSE)</f>
        <v>1株式</v>
      </c>
      <c r="AX15" s="50" t="str">
        <f>VLOOKUP($AC15,デモテーブル[#All],5,FALSE)</f>
        <v>不動産</v>
      </c>
      <c r="AY15" s="50" t="str">
        <f>VLOOKUP($AC15,デモテーブル[#All],6,FALSE)</f>
        <v>米国・リート</v>
      </c>
      <c r="AZ15" s="50" t="str">
        <f>VLOOKUP($AC15,デモテーブル[#All],7,FALSE)</f>
        <v>01 日本円</v>
      </c>
      <c r="BA15" s="50" t="str">
        <f>VLOOKUP($AC15,デモテーブル[#All],12,FALSE)</f>
        <v>リスク・有</v>
      </c>
    </row>
    <row r="16" spans="1:53" x14ac:dyDescent="0.4">
      <c r="B16" s="21">
        <v>44728</v>
      </c>
      <c r="C16" s="22">
        <v>15</v>
      </c>
      <c r="D16" s="23" t="s">
        <v>330</v>
      </c>
      <c r="E16" t="s">
        <v>506</v>
      </c>
      <c r="H16" s="43" t="s">
        <v>533</v>
      </c>
      <c r="I16" s="43">
        <v>1659</v>
      </c>
      <c r="J16" s="43" t="s">
        <v>20</v>
      </c>
      <c r="K16" s="43" t="s">
        <v>538</v>
      </c>
      <c r="L16" s="43">
        <v>1</v>
      </c>
      <c r="M16" s="43" t="s">
        <v>534</v>
      </c>
      <c r="N16" s="43">
        <v>1454</v>
      </c>
      <c r="O16" s="43" t="s">
        <v>535</v>
      </c>
      <c r="P16" s="43">
        <v>2560</v>
      </c>
      <c r="Q16" s="43" t="s">
        <v>535</v>
      </c>
      <c r="R16" s="43"/>
      <c r="S16" s="43"/>
      <c r="T16" s="43">
        <v>-27</v>
      </c>
      <c r="U16" s="43" t="s">
        <v>535</v>
      </c>
      <c r="V16" s="43">
        <v>2560</v>
      </c>
      <c r="W16" s="43" t="s">
        <v>536</v>
      </c>
      <c r="X16" s="43">
        <v>1106</v>
      </c>
      <c r="Y16" s="43">
        <v>76.06</v>
      </c>
      <c r="Z16" s="174"/>
      <c r="AA16" s="174"/>
      <c r="AB16" s="50" t="str">
        <f t="shared" si="2"/>
        <v>国内株式</v>
      </c>
      <c r="AC16" s="50" t="str">
        <f t="shared" si="3"/>
        <v>1659</v>
      </c>
      <c r="AD16" s="50" t="str">
        <f>VLOOKUP($AC16,[1]!デモテーブル[#Data],2,FALSE)</f>
        <v>ＩＳ米国リートＥＴＦ</v>
      </c>
      <c r="AE16" s="50" t="str">
        <f t="shared" si="4"/>
        <v>NISA</v>
      </c>
      <c r="AF16" s="50">
        <f t="shared" si="4"/>
        <v>1</v>
      </c>
      <c r="AG16" s="50" t="str">
        <f t="shared" si="4"/>
        <v>株</v>
      </c>
      <c r="AH16" s="50">
        <f t="shared" si="4"/>
        <v>1454</v>
      </c>
      <c r="AI16" s="50" t="str">
        <f t="shared" si="4"/>
        <v>円</v>
      </c>
      <c r="AJ16" s="50">
        <f t="shared" si="4"/>
        <v>2560</v>
      </c>
      <c r="AK16" s="50" t="str">
        <f t="shared" si="4"/>
        <v>円</v>
      </c>
      <c r="AL16" s="50">
        <f t="shared" si="4"/>
        <v>0</v>
      </c>
      <c r="AM16" s="50">
        <f t="shared" si="4"/>
        <v>0</v>
      </c>
      <c r="AN16" s="50">
        <f t="shared" si="4"/>
        <v>-27</v>
      </c>
      <c r="AO16" s="50" t="str">
        <f t="shared" si="4"/>
        <v>円</v>
      </c>
      <c r="AP16" s="180">
        <f t="shared" si="4"/>
        <v>2560</v>
      </c>
      <c r="AQ16" s="50" t="str">
        <f t="shared" si="4"/>
        <v>-</v>
      </c>
      <c r="AR16" s="181">
        <f t="shared" si="4"/>
        <v>1106</v>
      </c>
      <c r="AS16" s="182">
        <f t="shared" si="5"/>
        <v>0.76066024759284734</v>
      </c>
      <c r="AT16" s="19"/>
      <c r="AU16" s="19"/>
      <c r="AV16" s="50" t="str">
        <f>VLOOKUP($AC16,デモテーブル[#All],3,FALSE)</f>
        <v>1株式・投信等</v>
      </c>
      <c r="AW16" s="50" t="str">
        <f>VLOOKUP($AC16,デモテーブル[#All],4,FALSE)</f>
        <v>1株式</v>
      </c>
      <c r="AX16" s="50" t="str">
        <f>VLOOKUP($AC16,デモテーブル[#All],5,FALSE)</f>
        <v>不動産</v>
      </c>
      <c r="AY16" s="50" t="str">
        <f>VLOOKUP($AC16,デモテーブル[#All],6,FALSE)</f>
        <v>米国・リート</v>
      </c>
      <c r="AZ16" s="50" t="str">
        <f>VLOOKUP($AC16,デモテーブル[#All],7,FALSE)</f>
        <v>01 日本円</v>
      </c>
      <c r="BA16" s="50" t="str">
        <f>VLOOKUP($AC16,デモテーブル[#All],12,FALSE)</f>
        <v>リスク・有</v>
      </c>
    </row>
    <row r="17" spans="2:53" x14ac:dyDescent="0.4">
      <c r="B17" s="21">
        <v>44728</v>
      </c>
      <c r="C17" s="22">
        <v>16</v>
      </c>
      <c r="D17" s="23" t="s">
        <v>330</v>
      </c>
      <c r="E17" t="s">
        <v>506</v>
      </c>
      <c r="H17" s="43" t="s">
        <v>533</v>
      </c>
      <c r="I17" s="43">
        <v>1678</v>
      </c>
      <c r="J17" s="43" t="s">
        <v>539</v>
      </c>
      <c r="K17" s="43" t="s">
        <v>538</v>
      </c>
      <c r="L17" s="43">
        <v>100</v>
      </c>
      <c r="M17" s="43" t="s">
        <v>534</v>
      </c>
      <c r="N17" s="43">
        <v>247.8</v>
      </c>
      <c r="O17" s="43" t="s">
        <v>535</v>
      </c>
      <c r="P17" s="43">
        <v>238.7</v>
      </c>
      <c r="Q17" s="43" t="s">
        <v>535</v>
      </c>
      <c r="R17" s="43"/>
      <c r="S17" s="43"/>
      <c r="T17" s="43">
        <v>-1.6</v>
      </c>
      <c r="U17" s="43" t="s">
        <v>535</v>
      </c>
      <c r="V17" s="43">
        <v>23870</v>
      </c>
      <c r="W17" s="43" t="s">
        <v>536</v>
      </c>
      <c r="X17" s="43">
        <v>-910</v>
      </c>
      <c r="Y17" s="43">
        <v>-3.67</v>
      </c>
      <c r="Z17" s="174"/>
      <c r="AA17" s="174"/>
      <c r="AB17" s="50" t="str">
        <f t="shared" si="2"/>
        <v>国内株式</v>
      </c>
      <c r="AC17" s="50" t="str">
        <f t="shared" si="3"/>
        <v>1678</v>
      </c>
      <c r="AD17" s="50" t="str">
        <f>VLOOKUP($AC17,[1]!デモテーブル[#Data],2,FALSE)</f>
        <v>ＮＥＸＴ　ＦＵＮＤＳ　インド株式指数・Ｎｉｆｔｙ　５０連動型上場投信</v>
      </c>
      <c r="AE17" s="50" t="str">
        <f t="shared" si="4"/>
        <v>NISA</v>
      </c>
      <c r="AF17" s="50">
        <f t="shared" si="4"/>
        <v>100</v>
      </c>
      <c r="AG17" s="50" t="str">
        <f t="shared" si="4"/>
        <v>株</v>
      </c>
      <c r="AH17" s="50">
        <f t="shared" si="4"/>
        <v>247.8</v>
      </c>
      <c r="AI17" s="50" t="str">
        <f t="shared" si="4"/>
        <v>円</v>
      </c>
      <c r="AJ17" s="50">
        <f t="shared" si="4"/>
        <v>238.7</v>
      </c>
      <c r="AK17" s="50" t="str">
        <f t="shared" si="4"/>
        <v>円</v>
      </c>
      <c r="AL17" s="50">
        <f t="shared" si="4"/>
        <v>0</v>
      </c>
      <c r="AM17" s="50">
        <f t="shared" si="4"/>
        <v>0</v>
      </c>
      <c r="AN17" s="50">
        <f t="shared" si="4"/>
        <v>-1.6</v>
      </c>
      <c r="AO17" s="50" t="str">
        <f t="shared" si="4"/>
        <v>円</v>
      </c>
      <c r="AP17" s="180">
        <f t="shared" si="4"/>
        <v>23870</v>
      </c>
      <c r="AQ17" s="50" t="str">
        <f t="shared" si="4"/>
        <v>-</v>
      </c>
      <c r="AR17" s="181">
        <f t="shared" si="4"/>
        <v>-910</v>
      </c>
      <c r="AS17" s="182">
        <f t="shared" si="5"/>
        <v>-3.6723163841807911E-2</v>
      </c>
      <c r="AT17" s="19"/>
      <c r="AU17" s="19"/>
      <c r="AV17" s="50" t="str">
        <f>VLOOKUP($AC17,デモテーブル[#All],3,FALSE)</f>
        <v>1株式・投信等</v>
      </c>
      <c r="AW17" s="50" t="str">
        <f>VLOOKUP($AC17,デモテーブル[#All],4,FALSE)</f>
        <v>1株式</v>
      </c>
      <c r="AX17" s="50" t="str">
        <f>VLOOKUP($AC17,デモテーブル[#All],5,FALSE)</f>
        <v>新興国</v>
      </c>
      <c r="AY17" s="50" t="str">
        <f>VLOOKUP($AC17,デモテーブル[#All],6,FALSE)</f>
        <v>インド</v>
      </c>
      <c r="AZ17" s="50" t="str">
        <f>VLOOKUP($AC17,デモテーブル[#All],7,FALSE)</f>
        <v>01 日本円</v>
      </c>
      <c r="BA17" s="50" t="str">
        <f>VLOOKUP($AC17,デモテーブル[#All],12,FALSE)</f>
        <v>リスク・有</v>
      </c>
    </row>
    <row r="18" spans="2:53" x14ac:dyDescent="0.4">
      <c r="B18" s="21">
        <v>44728</v>
      </c>
      <c r="C18" s="22">
        <v>17</v>
      </c>
      <c r="D18" s="23" t="s">
        <v>330</v>
      </c>
      <c r="E18" t="s">
        <v>506</v>
      </c>
      <c r="H18" s="43" t="s">
        <v>533</v>
      </c>
      <c r="I18" s="43">
        <v>9142</v>
      </c>
      <c r="J18" s="43" t="s">
        <v>21</v>
      </c>
      <c r="K18" s="43" t="s">
        <v>538</v>
      </c>
      <c r="L18" s="43">
        <v>100</v>
      </c>
      <c r="M18" s="43" t="s">
        <v>534</v>
      </c>
      <c r="N18" s="43">
        <v>2137</v>
      </c>
      <c r="O18" s="43" t="s">
        <v>535</v>
      </c>
      <c r="P18" s="43">
        <v>2635</v>
      </c>
      <c r="Q18" s="43" t="s">
        <v>535</v>
      </c>
      <c r="R18" s="43"/>
      <c r="S18" s="43"/>
      <c r="T18" s="43">
        <v>-6</v>
      </c>
      <c r="U18" s="43" t="s">
        <v>535</v>
      </c>
      <c r="V18" s="43">
        <v>263500</v>
      </c>
      <c r="W18" s="43" t="s">
        <v>536</v>
      </c>
      <c r="X18" s="43">
        <v>49800</v>
      </c>
      <c r="Y18" s="43">
        <v>23.3</v>
      </c>
      <c r="Z18" s="174"/>
      <c r="AA18" s="174"/>
      <c r="AB18" s="50" t="str">
        <f t="shared" si="2"/>
        <v>国内株式</v>
      </c>
      <c r="AC18" s="50" t="str">
        <f t="shared" si="3"/>
        <v>9142</v>
      </c>
      <c r="AD18" s="50" t="str">
        <f>VLOOKUP($AC18,[1]!デモテーブル[#Data],2,FALSE)</f>
        <v>九州旅客鉄道</v>
      </c>
      <c r="AE18" s="50" t="str">
        <f t="shared" si="4"/>
        <v>NISA</v>
      </c>
      <c r="AF18" s="50">
        <f t="shared" si="4"/>
        <v>100</v>
      </c>
      <c r="AG18" s="50" t="str">
        <f t="shared" si="4"/>
        <v>株</v>
      </c>
      <c r="AH18" s="50">
        <f t="shared" si="4"/>
        <v>2137</v>
      </c>
      <c r="AI18" s="50" t="str">
        <f t="shared" si="4"/>
        <v>円</v>
      </c>
      <c r="AJ18" s="50">
        <f t="shared" si="4"/>
        <v>2635</v>
      </c>
      <c r="AK18" s="50" t="str">
        <f t="shared" si="4"/>
        <v>円</v>
      </c>
      <c r="AL18" s="50">
        <f t="shared" si="4"/>
        <v>0</v>
      </c>
      <c r="AM18" s="50">
        <f t="shared" si="4"/>
        <v>0</v>
      </c>
      <c r="AN18" s="50">
        <f t="shared" si="4"/>
        <v>-6</v>
      </c>
      <c r="AO18" s="50" t="str">
        <f t="shared" si="4"/>
        <v>円</v>
      </c>
      <c r="AP18" s="180">
        <f t="shared" si="4"/>
        <v>263500</v>
      </c>
      <c r="AQ18" s="50" t="str">
        <f t="shared" si="4"/>
        <v>-</v>
      </c>
      <c r="AR18" s="181">
        <f t="shared" si="4"/>
        <v>49800</v>
      </c>
      <c r="AS18" s="182">
        <f t="shared" si="5"/>
        <v>0.23303696771174542</v>
      </c>
      <c r="AT18" s="19"/>
      <c r="AU18" s="19"/>
      <c r="AV18" s="50" t="str">
        <f>VLOOKUP($AC18,デモテーブル[#All],3,FALSE)</f>
        <v>1株式・投信等</v>
      </c>
      <c r="AW18" s="50" t="str">
        <f>VLOOKUP($AC18,デモテーブル[#All],4,FALSE)</f>
        <v>1株式</v>
      </c>
      <c r="AX18" s="50" t="str">
        <f>VLOOKUP($AC18,デモテーブル[#All],5,FALSE)</f>
        <v>観光</v>
      </c>
      <c r="AY18" s="50" t="str">
        <f>VLOOKUP($AC18,デモテーブル[#All],6,FALSE)</f>
        <v>鉄道</v>
      </c>
      <c r="AZ18" s="50" t="str">
        <f>VLOOKUP($AC18,デモテーブル[#All],7,FALSE)</f>
        <v>01 日本円</v>
      </c>
      <c r="BA18" s="50" t="str">
        <f>VLOOKUP($AC18,デモテーブル[#All],12,FALSE)</f>
        <v>リスク・なし</v>
      </c>
    </row>
    <row r="19" spans="2:53" x14ac:dyDescent="0.4">
      <c r="B19" s="21">
        <v>44728</v>
      </c>
      <c r="C19" s="22">
        <v>18</v>
      </c>
      <c r="D19" s="23" t="s">
        <v>330</v>
      </c>
      <c r="E19" t="s">
        <v>506</v>
      </c>
      <c r="H19" s="43" t="s">
        <v>533</v>
      </c>
      <c r="I19" s="43">
        <v>9202</v>
      </c>
      <c r="J19" s="43" t="s">
        <v>22</v>
      </c>
      <c r="K19" s="43" t="s">
        <v>538</v>
      </c>
      <c r="L19" s="43">
        <v>100</v>
      </c>
      <c r="M19" s="43" t="s">
        <v>534</v>
      </c>
      <c r="N19" s="43">
        <v>2191</v>
      </c>
      <c r="O19" s="43" t="s">
        <v>535</v>
      </c>
      <c r="P19" s="43">
        <v>2432.5</v>
      </c>
      <c r="Q19" s="43" t="s">
        <v>535</v>
      </c>
      <c r="R19" s="43"/>
      <c r="S19" s="43"/>
      <c r="T19" s="43">
        <v>-24.5</v>
      </c>
      <c r="U19" s="43" t="s">
        <v>535</v>
      </c>
      <c r="V19" s="43">
        <v>243250</v>
      </c>
      <c r="W19" s="43" t="s">
        <v>536</v>
      </c>
      <c r="X19" s="43">
        <v>24150</v>
      </c>
      <c r="Y19" s="43">
        <v>11.02</v>
      </c>
      <c r="Z19" s="174"/>
      <c r="AA19" s="174"/>
      <c r="AB19" s="50" t="str">
        <f t="shared" si="2"/>
        <v>国内株式</v>
      </c>
      <c r="AC19" s="50" t="str">
        <f t="shared" si="3"/>
        <v>9202</v>
      </c>
      <c r="AD19" s="50" t="str">
        <f>VLOOKUP($AC19,[1]!デモテーブル[#Data],2,FALSE)</f>
        <v>ＡＮＡホールディングス</v>
      </c>
      <c r="AE19" s="50" t="str">
        <f t="shared" si="4"/>
        <v>NISA</v>
      </c>
      <c r="AF19" s="50">
        <f t="shared" si="4"/>
        <v>100</v>
      </c>
      <c r="AG19" s="50" t="str">
        <f t="shared" si="4"/>
        <v>株</v>
      </c>
      <c r="AH19" s="50">
        <f t="shared" si="4"/>
        <v>2191</v>
      </c>
      <c r="AI19" s="50" t="str">
        <f t="shared" si="4"/>
        <v>円</v>
      </c>
      <c r="AJ19" s="50">
        <f t="shared" si="4"/>
        <v>2432.5</v>
      </c>
      <c r="AK19" s="50" t="str">
        <f t="shared" si="4"/>
        <v>円</v>
      </c>
      <c r="AL19" s="50">
        <f t="shared" si="4"/>
        <v>0</v>
      </c>
      <c r="AM19" s="50">
        <f t="shared" si="4"/>
        <v>0</v>
      </c>
      <c r="AN19" s="50">
        <f t="shared" si="4"/>
        <v>-24.5</v>
      </c>
      <c r="AO19" s="50" t="str">
        <f t="shared" si="4"/>
        <v>円</v>
      </c>
      <c r="AP19" s="180">
        <f t="shared" si="4"/>
        <v>243250</v>
      </c>
      <c r="AQ19" s="50" t="str">
        <f t="shared" si="4"/>
        <v>-</v>
      </c>
      <c r="AR19" s="181">
        <f t="shared" si="4"/>
        <v>24150</v>
      </c>
      <c r="AS19" s="182">
        <f t="shared" si="5"/>
        <v>0.11022364217252396</v>
      </c>
      <c r="AT19" s="19"/>
      <c r="AU19" s="19"/>
      <c r="AV19" s="50" t="str">
        <f>VLOOKUP($AC19,デモテーブル[#All],3,FALSE)</f>
        <v>1株式・投信等</v>
      </c>
      <c r="AW19" s="50" t="str">
        <f>VLOOKUP($AC19,デモテーブル[#All],4,FALSE)</f>
        <v>1株式</v>
      </c>
      <c r="AX19" s="50" t="str">
        <f>VLOOKUP($AC19,デモテーブル[#All],5,FALSE)</f>
        <v>観光</v>
      </c>
      <c r="AY19" s="50" t="str">
        <f>VLOOKUP($AC19,デモテーブル[#All],6,FALSE)</f>
        <v>航空</v>
      </c>
      <c r="AZ19" s="50" t="str">
        <f>VLOOKUP($AC19,デモテーブル[#All],7,FALSE)</f>
        <v>01 日本円</v>
      </c>
      <c r="BA19" s="50" t="str">
        <f>VLOOKUP($AC19,デモテーブル[#All],12,FALSE)</f>
        <v>リスク・なし</v>
      </c>
    </row>
    <row r="20" spans="2:53" x14ac:dyDescent="0.4">
      <c r="B20" s="21">
        <v>44728</v>
      </c>
      <c r="C20" s="22">
        <v>19</v>
      </c>
      <c r="D20" s="23" t="s">
        <v>330</v>
      </c>
      <c r="E20" t="s">
        <v>506</v>
      </c>
      <c r="H20" s="43" t="s">
        <v>540</v>
      </c>
      <c r="I20" s="43" t="s">
        <v>23</v>
      </c>
      <c r="J20" s="43" t="s">
        <v>24</v>
      </c>
      <c r="K20" s="43" t="s">
        <v>17</v>
      </c>
      <c r="L20" s="43">
        <v>10</v>
      </c>
      <c r="M20" s="43" t="s">
        <v>534</v>
      </c>
      <c r="N20" s="43">
        <v>218.53</v>
      </c>
      <c r="O20" s="43" t="s">
        <v>541</v>
      </c>
      <c r="P20" s="43">
        <v>189.69</v>
      </c>
      <c r="Q20" s="43" t="s">
        <v>541</v>
      </c>
      <c r="R20" s="43"/>
      <c r="S20" s="43"/>
      <c r="T20" s="43">
        <v>2.77</v>
      </c>
      <c r="U20" s="43" t="s">
        <v>541</v>
      </c>
      <c r="V20" s="43">
        <v>253748</v>
      </c>
      <c r="W20" s="43" t="s">
        <v>542</v>
      </c>
      <c r="X20" s="43">
        <v>13824</v>
      </c>
      <c r="Y20" s="43">
        <v>5.76</v>
      </c>
      <c r="Z20" s="174"/>
      <c r="AA20" s="174"/>
      <c r="AB20" s="50" t="str">
        <f t="shared" si="2"/>
        <v>米国株式</v>
      </c>
      <c r="AC20" s="50" t="str">
        <f t="shared" si="3"/>
        <v>VTI</v>
      </c>
      <c r="AD20" s="50" t="str">
        <f>VLOOKUP($AC20,[1]!デモテーブル[#Data],2,FALSE)</f>
        <v>バンガード・トータル・ストック・マーケットETF</v>
      </c>
      <c r="AE20" s="50" t="str">
        <f t="shared" si="4"/>
        <v>特定</v>
      </c>
      <c r="AF20" s="50">
        <f t="shared" si="4"/>
        <v>10</v>
      </c>
      <c r="AG20" s="50" t="str">
        <f t="shared" si="4"/>
        <v>株</v>
      </c>
      <c r="AH20" s="50">
        <f t="shared" si="4"/>
        <v>218.53</v>
      </c>
      <c r="AI20" s="50" t="str">
        <f t="shared" si="4"/>
        <v>USD</v>
      </c>
      <c r="AJ20" s="50">
        <f t="shared" si="4"/>
        <v>189.69</v>
      </c>
      <c r="AK20" s="50" t="str">
        <f t="shared" si="4"/>
        <v>USD</v>
      </c>
      <c r="AL20" s="50">
        <f t="shared" si="4"/>
        <v>0</v>
      </c>
      <c r="AM20" s="50">
        <f t="shared" si="4"/>
        <v>0</v>
      </c>
      <c r="AN20" s="50">
        <f t="shared" si="4"/>
        <v>2.77</v>
      </c>
      <c r="AO20" s="50" t="str">
        <f t="shared" si="4"/>
        <v>USD</v>
      </c>
      <c r="AP20" s="180">
        <f t="shared" si="4"/>
        <v>253748</v>
      </c>
      <c r="AQ20" s="50" t="str">
        <f t="shared" si="4"/>
        <v>1,896.90 USD</v>
      </c>
      <c r="AR20" s="181">
        <f t="shared" si="4"/>
        <v>13824</v>
      </c>
      <c r="AS20" s="182">
        <f t="shared" si="5"/>
        <v>5.7618245777829646E-2</v>
      </c>
      <c r="AT20" s="19"/>
      <c r="AU20" s="19"/>
      <c r="AV20" s="50" t="str">
        <f>VLOOKUP($AC20,デモテーブル[#All],3,FALSE)</f>
        <v>1株式・投信等</v>
      </c>
      <c r="AW20" s="50" t="str">
        <f>VLOOKUP($AC20,デモテーブル[#All],4,FALSE)</f>
        <v>1株式</v>
      </c>
      <c r="AX20" s="50" t="str">
        <f>VLOOKUP($AC20,デモテーブル[#All],5,FALSE)</f>
        <v>指数</v>
      </c>
      <c r="AY20" s="50" t="str">
        <f>VLOOKUP($AC20,デモテーブル[#All],6,FALSE)</f>
        <v>全米国指数</v>
      </c>
      <c r="AZ20" s="50" t="str">
        <f>VLOOKUP($AC20,デモテーブル[#All],7,FALSE)</f>
        <v>02 米ドル（円換算）</v>
      </c>
      <c r="BA20" s="50" t="str">
        <f>VLOOKUP($AC20,デモテーブル[#All],12,FALSE)</f>
        <v>リスク・有</v>
      </c>
    </row>
    <row r="21" spans="2:53" x14ac:dyDescent="0.4">
      <c r="B21" s="21">
        <v>44728</v>
      </c>
      <c r="C21" s="22">
        <v>20</v>
      </c>
      <c r="D21" s="23" t="s">
        <v>330</v>
      </c>
      <c r="E21" t="s">
        <v>506</v>
      </c>
      <c r="H21" s="43" t="s">
        <v>540</v>
      </c>
      <c r="I21" s="43" t="s">
        <v>25</v>
      </c>
      <c r="J21" s="43" t="s">
        <v>26</v>
      </c>
      <c r="K21" s="43" t="s">
        <v>17</v>
      </c>
      <c r="L21" s="43">
        <v>10</v>
      </c>
      <c r="M21" s="43" t="s">
        <v>534</v>
      </c>
      <c r="N21" s="43">
        <v>43.945</v>
      </c>
      <c r="O21" s="43" t="s">
        <v>541</v>
      </c>
      <c r="P21" s="43">
        <v>42.6</v>
      </c>
      <c r="Q21" s="43" t="s">
        <v>541</v>
      </c>
      <c r="R21" s="43"/>
      <c r="S21" s="43"/>
      <c r="T21" s="43">
        <v>0.62</v>
      </c>
      <c r="U21" s="43" t="s">
        <v>541</v>
      </c>
      <c r="V21" s="43">
        <v>56986</v>
      </c>
      <c r="W21" s="43" t="s">
        <v>543</v>
      </c>
      <c r="X21" s="43">
        <v>9868</v>
      </c>
      <c r="Y21" s="43">
        <v>20.94</v>
      </c>
      <c r="Z21" s="174"/>
      <c r="AA21" s="174"/>
      <c r="AB21" s="50" t="str">
        <f t="shared" si="2"/>
        <v>米国株式</v>
      </c>
      <c r="AC21" s="50" t="str">
        <f t="shared" si="3"/>
        <v>VWO</v>
      </c>
      <c r="AD21" s="50" t="str">
        <f>VLOOKUP($AC21,[1]!デモテーブル[#Data],2,FALSE)</f>
        <v>バンガード・FTSE・エマージング・マーケッツETF</v>
      </c>
      <c r="AE21" s="50" t="str">
        <f t="shared" si="4"/>
        <v>特定</v>
      </c>
      <c r="AF21" s="50">
        <f t="shared" si="4"/>
        <v>10</v>
      </c>
      <c r="AG21" s="50" t="str">
        <f t="shared" si="4"/>
        <v>株</v>
      </c>
      <c r="AH21" s="50">
        <f t="shared" si="4"/>
        <v>43.945</v>
      </c>
      <c r="AI21" s="50" t="str">
        <f t="shared" si="4"/>
        <v>USD</v>
      </c>
      <c r="AJ21" s="50">
        <f t="shared" si="4"/>
        <v>42.6</v>
      </c>
      <c r="AK21" s="50" t="str">
        <f t="shared" si="4"/>
        <v>USD</v>
      </c>
      <c r="AL21" s="50">
        <f t="shared" si="4"/>
        <v>0</v>
      </c>
      <c r="AM21" s="50">
        <f t="shared" si="4"/>
        <v>0</v>
      </c>
      <c r="AN21" s="50">
        <f t="shared" si="4"/>
        <v>0.62</v>
      </c>
      <c r="AO21" s="50" t="str">
        <f t="shared" si="4"/>
        <v>USD</v>
      </c>
      <c r="AP21" s="180">
        <f t="shared" si="4"/>
        <v>56986</v>
      </c>
      <c r="AQ21" s="50" t="str">
        <f t="shared" si="4"/>
        <v>426.00 USD</v>
      </c>
      <c r="AR21" s="181">
        <f t="shared" si="4"/>
        <v>9868</v>
      </c>
      <c r="AS21" s="182">
        <f t="shared" si="5"/>
        <v>0.20943163971306084</v>
      </c>
      <c r="AT21" s="19"/>
      <c r="AU21" s="19"/>
      <c r="AV21" s="50" t="str">
        <f>VLOOKUP($AC21,デモテーブル[#All],3,FALSE)</f>
        <v>1株式・投信等</v>
      </c>
      <c r="AW21" s="50" t="str">
        <f>VLOOKUP($AC21,デモテーブル[#All],4,FALSE)</f>
        <v>1株式</v>
      </c>
      <c r="AX21" s="50" t="str">
        <f>VLOOKUP($AC21,デモテーブル[#All],5,FALSE)</f>
        <v>新興国</v>
      </c>
      <c r="AY21" s="50" t="str">
        <f>VLOOKUP($AC21,デモテーブル[#All],6,FALSE)</f>
        <v>新興国ETF</v>
      </c>
      <c r="AZ21" s="50" t="str">
        <f>VLOOKUP($AC21,デモテーブル[#All],7,FALSE)</f>
        <v>02 米ドル（円換算）</v>
      </c>
      <c r="BA21" s="50" t="str">
        <f>VLOOKUP($AC21,デモテーブル[#All],12,FALSE)</f>
        <v>リスク・有</v>
      </c>
    </row>
    <row r="22" spans="2:53" x14ac:dyDescent="0.4">
      <c r="B22" s="21">
        <v>44728</v>
      </c>
      <c r="C22" s="22">
        <v>21</v>
      </c>
      <c r="D22" s="23" t="s">
        <v>330</v>
      </c>
      <c r="E22" t="s">
        <v>506</v>
      </c>
      <c r="H22" s="43" t="s">
        <v>540</v>
      </c>
      <c r="I22" s="43" t="s">
        <v>27</v>
      </c>
      <c r="J22" s="43" t="s">
        <v>28</v>
      </c>
      <c r="K22" s="43" t="s">
        <v>538</v>
      </c>
      <c r="L22" s="43">
        <v>30</v>
      </c>
      <c r="M22" s="43" t="s">
        <v>534</v>
      </c>
      <c r="N22" s="43">
        <v>23.575600000000001</v>
      </c>
      <c r="O22" s="43" t="s">
        <v>541</v>
      </c>
      <c r="P22" s="43">
        <v>19.98</v>
      </c>
      <c r="Q22" s="43" t="s">
        <v>541</v>
      </c>
      <c r="R22" s="43"/>
      <c r="S22" s="43"/>
      <c r="T22" s="43">
        <v>0.61</v>
      </c>
      <c r="U22" s="43" t="s">
        <v>541</v>
      </c>
      <c r="V22" s="43">
        <v>80181</v>
      </c>
      <c r="W22" s="43" t="s">
        <v>544</v>
      </c>
      <c r="X22" s="43">
        <v>6461</v>
      </c>
      <c r="Y22" s="43">
        <v>8.76</v>
      </c>
      <c r="Z22" s="174"/>
      <c r="AA22" s="174"/>
      <c r="AB22" s="50" t="str">
        <f t="shared" si="2"/>
        <v>米国株式</v>
      </c>
      <c r="AC22" s="50" t="str">
        <f t="shared" si="3"/>
        <v>SLV</v>
      </c>
      <c r="AD22" s="50" t="str">
        <f>VLOOKUP($AC22,[1]!デモテーブル[#Data],2,FALSE)</f>
        <v>iシェアーズ シルバー・トラスト</v>
      </c>
      <c r="AE22" s="50" t="str">
        <f t="shared" si="4"/>
        <v>NISA</v>
      </c>
      <c r="AF22" s="50">
        <f t="shared" si="4"/>
        <v>30</v>
      </c>
      <c r="AG22" s="50" t="str">
        <f t="shared" si="4"/>
        <v>株</v>
      </c>
      <c r="AH22" s="50">
        <f t="shared" si="4"/>
        <v>23.575600000000001</v>
      </c>
      <c r="AI22" s="50" t="str">
        <f t="shared" si="4"/>
        <v>USD</v>
      </c>
      <c r="AJ22" s="50">
        <f t="shared" si="4"/>
        <v>19.98</v>
      </c>
      <c r="AK22" s="50" t="str">
        <f t="shared" si="4"/>
        <v>USD</v>
      </c>
      <c r="AL22" s="50">
        <f t="shared" si="4"/>
        <v>0</v>
      </c>
      <c r="AM22" s="50">
        <f t="shared" si="4"/>
        <v>0</v>
      </c>
      <c r="AN22" s="50">
        <f t="shared" si="4"/>
        <v>0.61</v>
      </c>
      <c r="AO22" s="50" t="str">
        <f t="shared" si="4"/>
        <v>USD</v>
      </c>
      <c r="AP22" s="180">
        <f t="shared" si="4"/>
        <v>80181</v>
      </c>
      <c r="AQ22" s="50" t="str">
        <f t="shared" si="4"/>
        <v>599.40 USD</v>
      </c>
      <c r="AR22" s="181">
        <f t="shared" si="4"/>
        <v>6461</v>
      </c>
      <c r="AS22" s="182">
        <f t="shared" si="5"/>
        <v>8.764243081931633E-2</v>
      </c>
      <c r="AT22" s="19"/>
      <c r="AU22" s="19"/>
      <c r="AV22" s="50" t="str">
        <f>VLOOKUP($AC22,デモテーブル[#All],3,FALSE)</f>
        <v>3貴金属･ｺﾓ・仮通</v>
      </c>
      <c r="AW22" s="50" t="str">
        <f>VLOOKUP($AC22,デモテーブル[#All],4,FALSE)</f>
        <v>3貴金属</v>
      </c>
      <c r="AX22" s="50" t="str">
        <f>VLOOKUP($AC22,デモテーブル[#All],5,FALSE)</f>
        <v>シルバー</v>
      </c>
      <c r="AY22" s="50" t="str">
        <f>VLOOKUP($AC22,デモテーブル[#All],6,FALSE)</f>
        <v>米国・シルバー</v>
      </c>
      <c r="AZ22" s="50" t="str">
        <f>VLOOKUP($AC22,デモテーブル[#All],7,FALSE)</f>
        <v>02 米ドル（円換算）</v>
      </c>
      <c r="BA22" s="50" t="str">
        <f>VLOOKUP($AC22,デモテーブル[#All],12,FALSE)</f>
        <v>リスク・有</v>
      </c>
    </row>
    <row r="23" spans="2:53" x14ac:dyDescent="0.4">
      <c r="B23" s="21">
        <v>44728</v>
      </c>
      <c r="C23" s="22">
        <v>22</v>
      </c>
      <c r="D23" s="23" t="s">
        <v>330</v>
      </c>
      <c r="E23" t="s">
        <v>506</v>
      </c>
      <c r="H23" s="43" t="s">
        <v>540</v>
      </c>
      <c r="I23" s="43" t="s">
        <v>29</v>
      </c>
      <c r="J23" s="43" t="s">
        <v>30</v>
      </c>
      <c r="K23" s="43" t="s">
        <v>538</v>
      </c>
      <c r="L23" s="43">
        <v>1</v>
      </c>
      <c r="M23" s="43" t="s">
        <v>534</v>
      </c>
      <c r="N23" s="43">
        <v>68.209999999999994</v>
      </c>
      <c r="O23" s="43" t="s">
        <v>541</v>
      </c>
      <c r="P23" s="43">
        <v>86.57</v>
      </c>
      <c r="Q23" s="43" t="s">
        <v>541</v>
      </c>
      <c r="R23" s="43"/>
      <c r="S23" s="43"/>
      <c r="T23" s="43">
        <v>1.32</v>
      </c>
      <c r="U23" s="43" t="s">
        <v>541</v>
      </c>
      <c r="V23" s="43">
        <v>11580</v>
      </c>
      <c r="W23" s="43" t="s">
        <v>545</v>
      </c>
      <c r="X23" s="43">
        <v>4505</v>
      </c>
      <c r="Y23" s="43">
        <v>63.67</v>
      </c>
      <c r="Z23" s="174"/>
      <c r="AA23" s="174"/>
      <c r="AB23" s="50" t="str">
        <f t="shared" si="2"/>
        <v>米国株式</v>
      </c>
      <c r="AC23" s="50" t="str">
        <f t="shared" si="3"/>
        <v>VT</v>
      </c>
      <c r="AD23" s="50" t="str">
        <f>VLOOKUP($AC23,[1]!デモテーブル[#Data],2,FALSE)</f>
        <v>バンガード・トータル・ワールド・ストックETF</v>
      </c>
      <c r="AE23" s="50" t="str">
        <f t="shared" si="4"/>
        <v>NISA</v>
      </c>
      <c r="AF23" s="50">
        <f t="shared" si="4"/>
        <v>1</v>
      </c>
      <c r="AG23" s="50" t="str">
        <f t="shared" si="4"/>
        <v>株</v>
      </c>
      <c r="AH23" s="50">
        <f t="shared" si="4"/>
        <v>68.209999999999994</v>
      </c>
      <c r="AI23" s="50" t="str">
        <f t="shared" si="4"/>
        <v>USD</v>
      </c>
      <c r="AJ23" s="50">
        <f t="shared" si="4"/>
        <v>86.57</v>
      </c>
      <c r="AK23" s="50" t="str">
        <f t="shared" si="4"/>
        <v>USD</v>
      </c>
      <c r="AL23" s="50">
        <f t="shared" si="4"/>
        <v>0</v>
      </c>
      <c r="AM23" s="50">
        <f t="shared" si="4"/>
        <v>0</v>
      </c>
      <c r="AN23" s="50">
        <f t="shared" si="4"/>
        <v>1.32</v>
      </c>
      <c r="AO23" s="50" t="str">
        <f t="shared" si="4"/>
        <v>USD</v>
      </c>
      <c r="AP23" s="180">
        <f t="shared" si="4"/>
        <v>11580</v>
      </c>
      <c r="AQ23" s="50" t="str">
        <f t="shared" si="4"/>
        <v>86.57 USD</v>
      </c>
      <c r="AR23" s="181">
        <f t="shared" si="4"/>
        <v>4505</v>
      </c>
      <c r="AS23" s="182">
        <f t="shared" si="5"/>
        <v>0.63674911660777389</v>
      </c>
      <c r="AT23" s="19"/>
      <c r="AU23" s="19"/>
      <c r="AV23" s="50" t="str">
        <f>VLOOKUP($AC23,デモテーブル[#All],3,FALSE)</f>
        <v>1株式・投信等</v>
      </c>
      <c r="AW23" s="50" t="str">
        <f>VLOOKUP($AC23,デモテーブル[#All],4,FALSE)</f>
        <v>1株式</v>
      </c>
      <c r="AX23" s="50" t="str">
        <f>VLOOKUP($AC23,デモテーブル[#All],5,FALSE)</f>
        <v>指数</v>
      </c>
      <c r="AY23" s="50" t="str">
        <f>VLOOKUP($AC23,デモテーブル[#All],6,FALSE)</f>
        <v>全世界指数</v>
      </c>
      <c r="AZ23" s="50" t="str">
        <f>VLOOKUP($AC23,デモテーブル[#All],7,FALSE)</f>
        <v>02 米ドル（円換算）</v>
      </c>
      <c r="BA23" s="50" t="str">
        <f>VLOOKUP($AC23,デモテーブル[#All],12,FALSE)</f>
        <v>リスク・有</v>
      </c>
    </row>
    <row r="24" spans="2:53" x14ac:dyDescent="0.4">
      <c r="B24" s="21">
        <v>44728</v>
      </c>
      <c r="C24" s="22">
        <v>23</v>
      </c>
      <c r="D24" s="23" t="s">
        <v>330</v>
      </c>
      <c r="E24" t="s">
        <v>506</v>
      </c>
      <c r="H24" s="43" t="s">
        <v>540</v>
      </c>
      <c r="I24" s="43" t="s">
        <v>31</v>
      </c>
      <c r="J24" s="43" t="s">
        <v>32</v>
      </c>
      <c r="K24" s="43" t="s">
        <v>17</v>
      </c>
      <c r="L24" s="43">
        <v>6</v>
      </c>
      <c r="M24" s="43" t="s">
        <v>534</v>
      </c>
      <c r="N24" s="43">
        <v>87.043300000000002</v>
      </c>
      <c r="O24" s="43" t="s">
        <v>541</v>
      </c>
      <c r="P24" s="43">
        <v>74.14</v>
      </c>
      <c r="Q24" s="43" t="s">
        <v>541</v>
      </c>
      <c r="R24" s="43"/>
      <c r="S24" s="43"/>
      <c r="T24" s="43">
        <v>0.84</v>
      </c>
      <c r="U24" s="43" t="s">
        <v>541</v>
      </c>
      <c r="V24" s="43">
        <v>59506</v>
      </c>
      <c r="W24" s="43" t="s">
        <v>546</v>
      </c>
      <c r="X24" s="43">
        <v>4378</v>
      </c>
      <c r="Y24" s="43">
        <v>7.94</v>
      </c>
      <c r="Z24" s="174"/>
      <c r="AA24" s="174"/>
      <c r="AB24" s="50" t="str">
        <f t="shared" si="2"/>
        <v>米国株式</v>
      </c>
      <c r="AC24" s="50" t="str">
        <f t="shared" si="3"/>
        <v>BND</v>
      </c>
      <c r="AD24" s="50" t="str">
        <f>VLOOKUP($AC24,[1]!デモテーブル[#Data],2,FALSE)</f>
        <v>バンガード・米国トータル債券市場ETF</v>
      </c>
      <c r="AE24" s="50" t="str">
        <f t="shared" si="4"/>
        <v>特定</v>
      </c>
      <c r="AF24" s="50">
        <f t="shared" si="4"/>
        <v>6</v>
      </c>
      <c r="AG24" s="50" t="str">
        <f t="shared" si="4"/>
        <v>株</v>
      </c>
      <c r="AH24" s="50">
        <f t="shared" si="4"/>
        <v>87.043300000000002</v>
      </c>
      <c r="AI24" s="50" t="str">
        <f t="shared" si="4"/>
        <v>USD</v>
      </c>
      <c r="AJ24" s="50">
        <f t="shared" si="4"/>
        <v>74.14</v>
      </c>
      <c r="AK24" s="50" t="str">
        <f t="shared" si="4"/>
        <v>USD</v>
      </c>
      <c r="AL24" s="50">
        <f t="shared" si="4"/>
        <v>0</v>
      </c>
      <c r="AM24" s="50">
        <f t="shared" si="4"/>
        <v>0</v>
      </c>
      <c r="AN24" s="50">
        <f t="shared" si="4"/>
        <v>0.84</v>
      </c>
      <c r="AO24" s="50" t="str">
        <f t="shared" si="4"/>
        <v>USD</v>
      </c>
      <c r="AP24" s="180">
        <f t="shared" si="4"/>
        <v>59506</v>
      </c>
      <c r="AQ24" s="50" t="str">
        <f t="shared" si="4"/>
        <v>444.84 USD</v>
      </c>
      <c r="AR24" s="181">
        <f t="shared" si="4"/>
        <v>4378</v>
      </c>
      <c r="AS24" s="182">
        <f t="shared" si="5"/>
        <v>7.941517921927152E-2</v>
      </c>
      <c r="AT24" s="19"/>
      <c r="AU24" s="19"/>
      <c r="AV24" s="50" t="str">
        <f>VLOOKUP($AC24,デモテーブル[#All],3,FALSE)</f>
        <v>2現金・米国債など</v>
      </c>
      <c r="AW24" s="50" t="str">
        <f>VLOOKUP($AC24,デモテーブル[#All],4,FALSE)</f>
        <v>2米国債など</v>
      </c>
      <c r="AX24" s="50" t="str">
        <f>VLOOKUP($AC24,デモテーブル[#All],5,FALSE)</f>
        <v>債券</v>
      </c>
      <c r="AY24" s="50" t="str">
        <f>VLOOKUP($AC24,デモテーブル[#All],6,FALSE)</f>
        <v>米国債</v>
      </c>
      <c r="AZ24" s="50" t="str">
        <f>VLOOKUP($AC24,デモテーブル[#All],7,FALSE)</f>
        <v>02 米ドル（円換算）</v>
      </c>
      <c r="BA24" s="50" t="str">
        <f>VLOOKUP($AC24,デモテーブル[#All],12,FALSE)</f>
        <v>リスク・有</v>
      </c>
    </row>
    <row r="25" spans="2:53" x14ac:dyDescent="0.4">
      <c r="B25" s="21">
        <v>44728</v>
      </c>
      <c r="C25" s="22">
        <v>24</v>
      </c>
      <c r="D25" s="23" t="s">
        <v>330</v>
      </c>
      <c r="E25" t="s">
        <v>506</v>
      </c>
      <c r="H25" s="43" t="s">
        <v>540</v>
      </c>
      <c r="I25" s="43" t="s">
        <v>33</v>
      </c>
      <c r="J25" s="43" t="s">
        <v>34</v>
      </c>
      <c r="K25" s="43" t="s">
        <v>17</v>
      </c>
      <c r="L25" s="43">
        <v>17</v>
      </c>
      <c r="M25" s="43" t="s">
        <v>534</v>
      </c>
      <c r="N25" s="43">
        <v>42.514699999999998</v>
      </c>
      <c r="O25" s="43" t="s">
        <v>541</v>
      </c>
      <c r="P25" s="43">
        <v>37.89</v>
      </c>
      <c r="Q25" s="43" t="s">
        <v>541</v>
      </c>
      <c r="R25" s="43"/>
      <c r="S25" s="43"/>
      <c r="T25" s="43">
        <v>0.9</v>
      </c>
      <c r="U25" s="43" t="s">
        <v>541</v>
      </c>
      <c r="V25" s="43">
        <v>86165</v>
      </c>
      <c r="W25" s="43" t="s">
        <v>547</v>
      </c>
      <c r="X25" s="43">
        <v>9699</v>
      </c>
      <c r="Y25" s="43">
        <v>12.68</v>
      </c>
      <c r="Z25" s="174"/>
      <c r="AA25" s="174"/>
      <c r="AB25" s="50" t="str">
        <f t="shared" si="2"/>
        <v>米国株式</v>
      </c>
      <c r="AC25" s="50" t="str">
        <f t="shared" si="3"/>
        <v>UAL</v>
      </c>
      <c r="AD25" s="50" t="str">
        <f>VLOOKUP($AC25,[1]!デモテーブル[#Data],2,FALSE)</f>
        <v>ユナイテッド・エアラインズ・ホールディングス</v>
      </c>
      <c r="AE25" s="50" t="str">
        <f t="shared" si="4"/>
        <v>特定</v>
      </c>
      <c r="AF25" s="50">
        <f t="shared" si="4"/>
        <v>17</v>
      </c>
      <c r="AG25" s="50" t="str">
        <f t="shared" si="4"/>
        <v>株</v>
      </c>
      <c r="AH25" s="50">
        <f t="shared" si="4"/>
        <v>42.514699999999998</v>
      </c>
      <c r="AI25" s="50" t="str">
        <f t="shared" si="4"/>
        <v>USD</v>
      </c>
      <c r="AJ25" s="50">
        <f t="shared" si="4"/>
        <v>37.89</v>
      </c>
      <c r="AK25" s="50" t="str">
        <f t="shared" si="4"/>
        <v>USD</v>
      </c>
      <c r="AL25" s="50">
        <f t="shared" si="4"/>
        <v>0</v>
      </c>
      <c r="AM25" s="50">
        <f t="shared" si="4"/>
        <v>0</v>
      </c>
      <c r="AN25" s="50">
        <f t="shared" si="4"/>
        <v>0.9</v>
      </c>
      <c r="AO25" s="50" t="str">
        <f t="shared" si="4"/>
        <v>USD</v>
      </c>
      <c r="AP25" s="180">
        <f t="shared" si="4"/>
        <v>86165</v>
      </c>
      <c r="AQ25" s="50" t="str">
        <f t="shared" si="4"/>
        <v>644.13 USD</v>
      </c>
      <c r="AR25" s="181">
        <f t="shared" si="4"/>
        <v>9699</v>
      </c>
      <c r="AS25" s="182">
        <f t="shared" si="5"/>
        <v>0.12684068736431878</v>
      </c>
      <c r="AT25" s="19"/>
      <c r="AU25" s="19"/>
      <c r="AV25" s="50" t="str">
        <f>VLOOKUP($AC25,デモテーブル[#All],3,FALSE)</f>
        <v>1株式・投信等</v>
      </c>
      <c r="AW25" s="50" t="str">
        <f>VLOOKUP($AC25,デモテーブル[#All],4,FALSE)</f>
        <v>1株式</v>
      </c>
      <c r="AX25" s="50" t="str">
        <f>VLOOKUP($AC25,デモテーブル[#All],5,FALSE)</f>
        <v>観光</v>
      </c>
      <c r="AY25" s="50" t="str">
        <f>VLOOKUP($AC25,デモテーブル[#All],6,FALSE)</f>
        <v>航空・米国</v>
      </c>
      <c r="AZ25" s="50" t="str">
        <f>VLOOKUP($AC25,デモテーブル[#All],7,FALSE)</f>
        <v>02 米ドル（円換算）</v>
      </c>
      <c r="BA25" s="50" t="str">
        <f>VLOOKUP($AC25,デモテーブル[#All],12,FALSE)</f>
        <v>リスク・有</v>
      </c>
    </row>
    <row r="26" spans="2:53" x14ac:dyDescent="0.4">
      <c r="B26" s="21">
        <v>44728</v>
      </c>
      <c r="C26" s="22">
        <v>25</v>
      </c>
      <c r="D26" s="23" t="s">
        <v>330</v>
      </c>
      <c r="E26" t="s">
        <v>506</v>
      </c>
      <c r="H26" s="43" t="s">
        <v>540</v>
      </c>
      <c r="I26" s="43" t="s">
        <v>33</v>
      </c>
      <c r="J26" s="43" t="s">
        <v>34</v>
      </c>
      <c r="K26" s="43" t="s">
        <v>538</v>
      </c>
      <c r="L26" s="43">
        <v>10</v>
      </c>
      <c r="M26" s="43" t="s">
        <v>534</v>
      </c>
      <c r="N26" s="43">
        <v>46.667999999999999</v>
      </c>
      <c r="O26" s="43" t="s">
        <v>541</v>
      </c>
      <c r="P26" s="43">
        <v>37.89</v>
      </c>
      <c r="Q26" s="43" t="s">
        <v>541</v>
      </c>
      <c r="R26" s="43"/>
      <c r="S26" s="43"/>
      <c r="T26" s="43">
        <v>0.9</v>
      </c>
      <c r="U26" s="43" t="s">
        <v>541</v>
      </c>
      <c r="V26" s="43">
        <v>50685</v>
      </c>
      <c r="W26" s="43" t="s">
        <v>548</v>
      </c>
      <c r="X26" s="43">
        <v>-3659</v>
      </c>
      <c r="Y26" s="43">
        <v>-6.73</v>
      </c>
      <c r="Z26" s="174"/>
      <c r="AA26" s="174"/>
      <c r="AB26" s="50" t="str">
        <f t="shared" si="2"/>
        <v>米国株式</v>
      </c>
      <c r="AC26" s="50" t="str">
        <f t="shared" si="3"/>
        <v>UAL</v>
      </c>
      <c r="AD26" s="50" t="str">
        <f>VLOOKUP($AC26,[1]!デモテーブル[#Data],2,FALSE)</f>
        <v>ユナイテッド・エアラインズ・ホールディングス</v>
      </c>
      <c r="AE26" s="50" t="str">
        <f t="shared" si="4"/>
        <v>NISA</v>
      </c>
      <c r="AF26" s="50">
        <f t="shared" si="4"/>
        <v>10</v>
      </c>
      <c r="AG26" s="50" t="str">
        <f t="shared" si="4"/>
        <v>株</v>
      </c>
      <c r="AH26" s="50">
        <f t="shared" si="4"/>
        <v>46.667999999999999</v>
      </c>
      <c r="AI26" s="50" t="str">
        <f t="shared" si="4"/>
        <v>USD</v>
      </c>
      <c r="AJ26" s="50">
        <f t="shared" si="4"/>
        <v>37.89</v>
      </c>
      <c r="AK26" s="50" t="str">
        <f t="shared" si="4"/>
        <v>USD</v>
      </c>
      <c r="AL26" s="50">
        <f t="shared" si="4"/>
        <v>0</v>
      </c>
      <c r="AM26" s="50">
        <f t="shared" si="4"/>
        <v>0</v>
      </c>
      <c r="AN26" s="50">
        <f t="shared" si="4"/>
        <v>0.9</v>
      </c>
      <c r="AO26" s="50" t="str">
        <f t="shared" si="4"/>
        <v>USD</v>
      </c>
      <c r="AP26" s="180">
        <f t="shared" si="4"/>
        <v>50685</v>
      </c>
      <c r="AQ26" s="50" t="str">
        <f t="shared" si="4"/>
        <v>378.90 USD</v>
      </c>
      <c r="AR26" s="181">
        <f t="shared" si="4"/>
        <v>-3659</v>
      </c>
      <c r="AS26" s="182">
        <f t="shared" si="5"/>
        <v>-6.7330340055939936E-2</v>
      </c>
      <c r="AT26" s="19"/>
      <c r="AU26" s="19"/>
      <c r="AV26" s="50" t="str">
        <f>VLOOKUP($AC26,デモテーブル[#All],3,FALSE)</f>
        <v>1株式・投信等</v>
      </c>
      <c r="AW26" s="50" t="str">
        <f>VLOOKUP($AC26,デモテーブル[#All],4,FALSE)</f>
        <v>1株式</v>
      </c>
      <c r="AX26" s="50" t="str">
        <f>VLOOKUP($AC26,デモテーブル[#All],5,FALSE)</f>
        <v>観光</v>
      </c>
      <c r="AY26" s="50" t="str">
        <f>VLOOKUP($AC26,デモテーブル[#All],6,FALSE)</f>
        <v>航空・米国</v>
      </c>
      <c r="AZ26" s="50" t="str">
        <f>VLOOKUP($AC26,デモテーブル[#All],7,FALSE)</f>
        <v>02 米ドル（円換算）</v>
      </c>
      <c r="BA26" s="50" t="str">
        <f>VLOOKUP($AC26,デモテーブル[#All],12,FALSE)</f>
        <v>リスク・有</v>
      </c>
    </row>
    <row r="27" spans="2:53" x14ac:dyDescent="0.4">
      <c r="B27" s="21">
        <v>44728</v>
      </c>
      <c r="C27" s="22">
        <v>26</v>
      </c>
      <c r="D27" s="23" t="s">
        <v>330</v>
      </c>
      <c r="E27" t="s">
        <v>506</v>
      </c>
      <c r="H27" s="43" t="s">
        <v>540</v>
      </c>
      <c r="I27" s="43" t="s">
        <v>35</v>
      </c>
      <c r="J27" s="43" t="s">
        <v>36</v>
      </c>
      <c r="K27" s="43" t="s">
        <v>17</v>
      </c>
      <c r="L27" s="43">
        <v>34</v>
      </c>
      <c r="M27" s="43" t="s">
        <v>534</v>
      </c>
      <c r="N27" s="43">
        <v>22.920200000000001</v>
      </c>
      <c r="O27" s="43" t="s">
        <v>541</v>
      </c>
      <c r="P27" s="43">
        <v>22.9</v>
      </c>
      <c r="Q27" s="43" t="s">
        <v>541</v>
      </c>
      <c r="R27" s="43"/>
      <c r="S27" s="43"/>
      <c r="T27" s="43">
        <v>0.05</v>
      </c>
      <c r="U27" s="43" t="s">
        <v>541</v>
      </c>
      <c r="V27" s="43">
        <v>104153</v>
      </c>
      <c r="W27" s="43" t="s">
        <v>549</v>
      </c>
      <c r="X27" s="43">
        <v>20853</v>
      </c>
      <c r="Y27" s="43">
        <v>25.03</v>
      </c>
      <c r="Z27" s="174"/>
      <c r="AA27" s="174"/>
      <c r="AB27" s="50" t="str">
        <f t="shared" si="2"/>
        <v>米国株式</v>
      </c>
      <c r="AC27" s="50" t="str">
        <f t="shared" si="3"/>
        <v>EIDO</v>
      </c>
      <c r="AD27" s="50" t="str">
        <f>VLOOKUP($AC27,[1]!デモテーブル[#Data],2,FALSE)</f>
        <v>iシェアーズ MSCI インドネシア ETF</v>
      </c>
      <c r="AE27" s="50" t="str">
        <f t="shared" si="4"/>
        <v>特定</v>
      </c>
      <c r="AF27" s="50">
        <f t="shared" si="4"/>
        <v>34</v>
      </c>
      <c r="AG27" s="50" t="str">
        <f t="shared" si="4"/>
        <v>株</v>
      </c>
      <c r="AH27" s="50">
        <f t="shared" si="4"/>
        <v>22.920200000000001</v>
      </c>
      <c r="AI27" s="50" t="str">
        <f t="shared" si="4"/>
        <v>USD</v>
      </c>
      <c r="AJ27" s="50">
        <f t="shared" si="4"/>
        <v>22.9</v>
      </c>
      <c r="AK27" s="50" t="str">
        <f t="shared" si="4"/>
        <v>USD</v>
      </c>
      <c r="AL27" s="50">
        <f t="shared" si="4"/>
        <v>0</v>
      </c>
      <c r="AM27" s="50">
        <f t="shared" si="4"/>
        <v>0</v>
      </c>
      <c r="AN27" s="50">
        <f t="shared" si="4"/>
        <v>0.05</v>
      </c>
      <c r="AO27" s="50" t="str">
        <f t="shared" si="4"/>
        <v>USD</v>
      </c>
      <c r="AP27" s="180">
        <f t="shared" si="4"/>
        <v>104153</v>
      </c>
      <c r="AQ27" s="50" t="str">
        <f t="shared" si="4"/>
        <v>778.60 USD</v>
      </c>
      <c r="AR27" s="181">
        <f t="shared" si="4"/>
        <v>20853</v>
      </c>
      <c r="AS27" s="182">
        <f t="shared" si="5"/>
        <v>0.2503361344537815</v>
      </c>
      <c r="AT27" s="19"/>
      <c r="AU27" s="19"/>
      <c r="AV27" s="50" t="str">
        <f>VLOOKUP($AC27,デモテーブル[#All],3,FALSE)</f>
        <v>1株式・投信等</v>
      </c>
      <c r="AW27" s="50" t="str">
        <f>VLOOKUP($AC27,デモテーブル[#All],4,FALSE)</f>
        <v>1株式</v>
      </c>
      <c r="AX27" s="50" t="str">
        <f>VLOOKUP($AC27,デモテーブル[#All],5,FALSE)</f>
        <v>新興国</v>
      </c>
      <c r="AY27" s="50" t="str">
        <f>VLOOKUP($AC27,デモテーブル[#All],6,FALSE)</f>
        <v>インドネシア</v>
      </c>
      <c r="AZ27" s="50" t="str">
        <f>VLOOKUP($AC27,デモテーブル[#All],7,FALSE)</f>
        <v>02 米ドル（円換算）</v>
      </c>
      <c r="BA27" s="50" t="str">
        <f>VLOOKUP($AC27,デモテーブル[#All],12,FALSE)</f>
        <v>リスク・有</v>
      </c>
    </row>
    <row r="28" spans="2:53" x14ac:dyDescent="0.4">
      <c r="B28" s="21">
        <v>44728</v>
      </c>
      <c r="C28" s="22">
        <v>27</v>
      </c>
      <c r="D28" s="23" t="s">
        <v>330</v>
      </c>
      <c r="E28" t="s">
        <v>506</v>
      </c>
      <c r="H28" s="43" t="s">
        <v>540</v>
      </c>
      <c r="I28" s="43" t="s">
        <v>37</v>
      </c>
      <c r="J28" s="43" t="s">
        <v>38</v>
      </c>
      <c r="K28" s="43" t="s">
        <v>17</v>
      </c>
      <c r="L28" s="43">
        <v>4</v>
      </c>
      <c r="M28" s="43" t="s">
        <v>534</v>
      </c>
      <c r="N28" s="43">
        <v>75.222499999999997</v>
      </c>
      <c r="O28" s="43" t="s">
        <v>541</v>
      </c>
      <c r="P28" s="43">
        <v>70.739999999999995</v>
      </c>
      <c r="Q28" s="43" t="s">
        <v>541</v>
      </c>
      <c r="R28" s="43"/>
      <c r="S28" s="43"/>
      <c r="T28" s="43">
        <v>0.45</v>
      </c>
      <c r="U28" s="43" t="s">
        <v>541</v>
      </c>
      <c r="V28" s="43">
        <v>37851</v>
      </c>
      <c r="W28" s="43" t="s">
        <v>550</v>
      </c>
      <c r="X28" s="43">
        <v>6644</v>
      </c>
      <c r="Y28" s="43">
        <v>21.29</v>
      </c>
      <c r="Z28" s="174"/>
      <c r="AA28" s="174"/>
      <c r="AB28" s="50" t="str">
        <f t="shared" si="2"/>
        <v>米国株式</v>
      </c>
      <c r="AC28" s="50" t="str">
        <f t="shared" si="3"/>
        <v>THD</v>
      </c>
      <c r="AD28" s="50" t="str">
        <f>VLOOKUP($AC28,[1]!デモテーブル[#Data],2,FALSE)</f>
        <v>iシェアーズ MSCI タイ ETF</v>
      </c>
      <c r="AE28" s="50" t="str">
        <f t="shared" si="4"/>
        <v>特定</v>
      </c>
      <c r="AF28" s="50">
        <f t="shared" si="4"/>
        <v>4</v>
      </c>
      <c r="AG28" s="50" t="str">
        <f t="shared" si="4"/>
        <v>株</v>
      </c>
      <c r="AH28" s="50">
        <f t="shared" si="4"/>
        <v>75.222499999999997</v>
      </c>
      <c r="AI28" s="50" t="str">
        <f t="shared" si="4"/>
        <v>USD</v>
      </c>
      <c r="AJ28" s="50">
        <f t="shared" si="4"/>
        <v>70.739999999999995</v>
      </c>
      <c r="AK28" s="50" t="str">
        <f t="shared" si="4"/>
        <v>USD</v>
      </c>
      <c r="AL28" s="50">
        <f t="shared" si="4"/>
        <v>0</v>
      </c>
      <c r="AM28" s="50">
        <f t="shared" si="4"/>
        <v>0</v>
      </c>
      <c r="AN28" s="50">
        <f t="shared" si="4"/>
        <v>0.45</v>
      </c>
      <c r="AO28" s="50" t="str">
        <f t="shared" si="4"/>
        <v>USD</v>
      </c>
      <c r="AP28" s="180">
        <f t="shared" si="4"/>
        <v>37851</v>
      </c>
      <c r="AQ28" s="50" t="str">
        <f t="shared" si="4"/>
        <v>282.96 USD</v>
      </c>
      <c r="AR28" s="181">
        <f t="shared" si="4"/>
        <v>6644</v>
      </c>
      <c r="AS28" s="182">
        <f t="shared" si="5"/>
        <v>0.21290095170955234</v>
      </c>
      <c r="AT28" s="19"/>
      <c r="AU28" s="19"/>
      <c r="AV28" s="50" t="str">
        <f>VLOOKUP($AC28,デモテーブル[#All],3,FALSE)</f>
        <v>1株式・投信等</v>
      </c>
      <c r="AW28" s="50" t="str">
        <f>VLOOKUP($AC28,デモテーブル[#All],4,FALSE)</f>
        <v>1株式</v>
      </c>
      <c r="AX28" s="50" t="str">
        <f>VLOOKUP($AC28,デモテーブル[#All],5,FALSE)</f>
        <v>新興国</v>
      </c>
      <c r="AY28" s="50" t="str">
        <f>VLOOKUP($AC28,デモテーブル[#All],6,FALSE)</f>
        <v>タイ</v>
      </c>
      <c r="AZ28" s="50" t="str">
        <f>VLOOKUP($AC28,デモテーブル[#All],7,FALSE)</f>
        <v>02 米ドル（円換算）</v>
      </c>
      <c r="BA28" s="50" t="str">
        <f>VLOOKUP($AC28,デモテーブル[#All],12,FALSE)</f>
        <v>リスク・有</v>
      </c>
    </row>
    <row r="29" spans="2:53" x14ac:dyDescent="0.4">
      <c r="B29" s="21">
        <v>44728</v>
      </c>
      <c r="C29" s="22">
        <v>28</v>
      </c>
      <c r="D29" s="23" t="s">
        <v>330</v>
      </c>
      <c r="E29" t="s">
        <v>506</v>
      </c>
      <c r="H29" s="43" t="s">
        <v>540</v>
      </c>
      <c r="I29" s="43" t="s">
        <v>39</v>
      </c>
      <c r="J29" s="43" t="s">
        <v>40</v>
      </c>
      <c r="K29" s="43" t="s">
        <v>17</v>
      </c>
      <c r="L29" s="43">
        <v>16</v>
      </c>
      <c r="M29" s="43" t="s">
        <v>534</v>
      </c>
      <c r="N29" s="43">
        <v>31.824999999999999</v>
      </c>
      <c r="O29" s="43" t="s">
        <v>541</v>
      </c>
      <c r="P29" s="43">
        <v>26.55</v>
      </c>
      <c r="Q29" s="43" t="s">
        <v>541</v>
      </c>
      <c r="R29" s="43"/>
      <c r="S29" s="43"/>
      <c r="T29" s="43">
        <v>-0.33</v>
      </c>
      <c r="U29" s="43" t="s">
        <v>541</v>
      </c>
      <c r="V29" s="43">
        <v>56825</v>
      </c>
      <c r="W29" s="43" t="s">
        <v>551</v>
      </c>
      <c r="X29" s="43">
        <v>3257</v>
      </c>
      <c r="Y29" s="43">
        <v>6.08</v>
      </c>
      <c r="Z29" s="174"/>
      <c r="AA29" s="174"/>
      <c r="AB29" s="50" t="str">
        <f t="shared" si="2"/>
        <v>米国株式</v>
      </c>
      <c r="AC29" s="50" t="str">
        <f t="shared" si="3"/>
        <v>EPHE</v>
      </c>
      <c r="AD29" s="50" t="str">
        <f>VLOOKUP($AC29,[1]!デモテーブル[#Data],2,FALSE)</f>
        <v>iシェアーズ MSCI フィリピン ETF</v>
      </c>
      <c r="AE29" s="50" t="str">
        <f t="shared" ref="AE29:AR47" si="6">K29</f>
        <v>特定</v>
      </c>
      <c r="AF29" s="50">
        <f t="shared" si="6"/>
        <v>16</v>
      </c>
      <c r="AG29" s="50" t="str">
        <f t="shared" si="6"/>
        <v>株</v>
      </c>
      <c r="AH29" s="50">
        <f t="shared" si="6"/>
        <v>31.824999999999999</v>
      </c>
      <c r="AI29" s="50" t="str">
        <f t="shared" si="6"/>
        <v>USD</v>
      </c>
      <c r="AJ29" s="50">
        <f t="shared" si="6"/>
        <v>26.55</v>
      </c>
      <c r="AK29" s="50" t="str">
        <f t="shared" si="6"/>
        <v>USD</v>
      </c>
      <c r="AL29" s="50">
        <f t="shared" si="6"/>
        <v>0</v>
      </c>
      <c r="AM29" s="50">
        <f t="shared" si="6"/>
        <v>0</v>
      </c>
      <c r="AN29" s="50">
        <f t="shared" si="6"/>
        <v>-0.33</v>
      </c>
      <c r="AO29" s="50" t="str">
        <f t="shared" si="6"/>
        <v>USD</v>
      </c>
      <c r="AP29" s="180">
        <f t="shared" si="6"/>
        <v>56825</v>
      </c>
      <c r="AQ29" s="50" t="str">
        <f t="shared" si="6"/>
        <v>424.80 USD</v>
      </c>
      <c r="AR29" s="181">
        <f t="shared" si="6"/>
        <v>3257</v>
      </c>
      <c r="AS29" s="182">
        <f t="shared" si="5"/>
        <v>6.0801224611708483E-2</v>
      </c>
      <c r="AT29" s="19"/>
      <c r="AU29" s="19"/>
      <c r="AV29" s="50" t="str">
        <f>VLOOKUP($AC29,デモテーブル[#All],3,FALSE)</f>
        <v>1株式・投信等</v>
      </c>
      <c r="AW29" s="50" t="str">
        <f>VLOOKUP($AC29,デモテーブル[#All],4,FALSE)</f>
        <v>1株式</v>
      </c>
      <c r="AX29" s="50" t="str">
        <f>VLOOKUP($AC29,デモテーブル[#All],5,FALSE)</f>
        <v>新興国</v>
      </c>
      <c r="AY29" s="50" t="str">
        <f>VLOOKUP($AC29,デモテーブル[#All],6,FALSE)</f>
        <v>フィリピン</v>
      </c>
      <c r="AZ29" s="50" t="str">
        <f>VLOOKUP($AC29,デモテーブル[#All],7,FALSE)</f>
        <v>02 米ドル（円換算）</v>
      </c>
      <c r="BA29" s="50" t="str">
        <f>VLOOKUP($AC29,デモテーブル[#All],12,FALSE)</f>
        <v>リスク・有</v>
      </c>
    </row>
    <row r="30" spans="2:53" x14ac:dyDescent="0.4">
      <c r="B30" s="21">
        <v>44728</v>
      </c>
      <c r="C30" s="22">
        <v>29</v>
      </c>
      <c r="D30" s="23" t="s">
        <v>330</v>
      </c>
      <c r="E30" t="s">
        <v>506</v>
      </c>
      <c r="H30" s="43" t="s">
        <v>540</v>
      </c>
      <c r="I30" s="43" t="s">
        <v>39</v>
      </c>
      <c r="J30" s="43" t="s">
        <v>40</v>
      </c>
      <c r="K30" s="43" t="s">
        <v>538</v>
      </c>
      <c r="L30" s="43">
        <v>4</v>
      </c>
      <c r="M30" s="43" t="s">
        <v>534</v>
      </c>
      <c r="N30" s="43">
        <v>30.135000000000002</v>
      </c>
      <c r="O30" s="43" t="s">
        <v>541</v>
      </c>
      <c r="P30" s="43">
        <v>26.55</v>
      </c>
      <c r="Q30" s="43" t="s">
        <v>541</v>
      </c>
      <c r="R30" s="43"/>
      <c r="S30" s="43"/>
      <c r="T30" s="43">
        <v>-0.33</v>
      </c>
      <c r="U30" s="43" t="s">
        <v>541</v>
      </c>
      <c r="V30" s="43">
        <v>14206</v>
      </c>
      <c r="W30" s="43" t="s">
        <v>552</v>
      </c>
      <c r="X30" s="43">
        <v>1558</v>
      </c>
      <c r="Y30" s="43">
        <v>12.31</v>
      </c>
      <c r="Z30" s="174"/>
      <c r="AA30" s="174"/>
      <c r="AB30" s="50" t="str">
        <f t="shared" si="2"/>
        <v>米国株式</v>
      </c>
      <c r="AC30" s="50" t="str">
        <f t="shared" si="3"/>
        <v>EPHE</v>
      </c>
      <c r="AD30" s="50" t="str">
        <f>VLOOKUP($AC30,[1]!デモテーブル[#Data],2,FALSE)</f>
        <v>iシェアーズ MSCI フィリピン ETF</v>
      </c>
      <c r="AE30" s="50" t="str">
        <f t="shared" si="6"/>
        <v>NISA</v>
      </c>
      <c r="AF30" s="50">
        <f t="shared" si="6"/>
        <v>4</v>
      </c>
      <c r="AG30" s="50" t="str">
        <f t="shared" si="6"/>
        <v>株</v>
      </c>
      <c r="AH30" s="50">
        <f t="shared" si="6"/>
        <v>30.135000000000002</v>
      </c>
      <c r="AI30" s="50" t="str">
        <f t="shared" si="6"/>
        <v>USD</v>
      </c>
      <c r="AJ30" s="50">
        <f t="shared" si="6"/>
        <v>26.55</v>
      </c>
      <c r="AK30" s="50" t="str">
        <f t="shared" si="6"/>
        <v>USD</v>
      </c>
      <c r="AL30" s="50">
        <f t="shared" si="6"/>
        <v>0</v>
      </c>
      <c r="AM30" s="50">
        <f t="shared" si="6"/>
        <v>0</v>
      </c>
      <c r="AN30" s="50">
        <f t="shared" si="6"/>
        <v>-0.33</v>
      </c>
      <c r="AO30" s="50" t="str">
        <f t="shared" si="6"/>
        <v>USD</v>
      </c>
      <c r="AP30" s="180">
        <f t="shared" si="6"/>
        <v>14206</v>
      </c>
      <c r="AQ30" s="50" t="str">
        <f t="shared" si="6"/>
        <v>106.20 USD</v>
      </c>
      <c r="AR30" s="181">
        <f t="shared" si="6"/>
        <v>1558</v>
      </c>
      <c r="AS30" s="182">
        <f t="shared" si="5"/>
        <v>0.12318153067678685</v>
      </c>
      <c r="AT30" s="19"/>
      <c r="AU30" s="19"/>
      <c r="AV30" s="50" t="str">
        <f>VLOOKUP($AC30,デモテーブル[#All],3,FALSE)</f>
        <v>1株式・投信等</v>
      </c>
      <c r="AW30" s="50" t="str">
        <f>VLOOKUP($AC30,デモテーブル[#All],4,FALSE)</f>
        <v>1株式</v>
      </c>
      <c r="AX30" s="50" t="str">
        <f>VLOOKUP($AC30,デモテーブル[#All],5,FALSE)</f>
        <v>新興国</v>
      </c>
      <c r="AY30" s="50" t="str">
        <f>VLOOKUP($AC30,デモテーブル[#All],6,FALSE)</f>
        <v>フィリピン</v>
      </c>
      <c r="AZ30" s="50" t="str">
        <f>VLOOKUP($AC30,デモテーブル[#All],7,FALSE)</f>
        <v>02 米ドル（円換算）</v>
      </c>
      <c r="BA30" s="50" t="str">
        <f>VLOOKUP($AC30,デモテーブル[#All],12,FALSE)</f>
        <v>リスク・有</v>
      </c>
    </row>
    <row r="31" spans="2:53" x14ac:dyDescent="0.4">
      <c r="B31" s="21">
        <v>44728</v>
      </c>
      <c r="C31" s="22">
        <v>30</v>
      </c>
      <c r="D31" s="23" t="s">
        <v>330</v>
      </c>
      <c r="E31" t="s">
        <v>506</v>
      </c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174"/>
      <c r="AA31" s="174"/>
      <c r="AB31" s="50">
        <f t="shared" si="2"/>
        <v>0</v>
      </c>
      <c r="AC31" s="50" t="str">
        <f t="shared" si="3"/>
        <v>0</v>
      </c>
      <c r="AD31" s="50" t="e">
        <f>VLOOKUP($AC31,[1]!デモテーブル[#Data],2,FALSE)</f>
        <v>#N/A</v>
      </c>
      <c r="AE31" s="50">
        <f t="shared" si="6"/>
        <v>0</v>
      </c>
      <c r="AF31" s="50">
        <f t="shared" si="6"/>
        <v>0</v>
      </c>
      <c r="AG31" s="50">
        <f t="shared" si="6"/>
        <v>0</v>
      </c>
      <c r="AH31" s="50">
        <f t="shared" si="6"/>
        <v>0</v>
      </c>
      <c r="AI31" s="50">
        <f t="shared" si="6"/>
        <v>0</v>
      </c>
      <c r="AJ31" s="50">
        <f t="shared" si="6"/>
        <v>0</v>
      </c>
      <c r="AK31" s="50">
        <f t="shared" si="6"/>
        <v>0</v>
      </c>
      <c r="AL31" s="50">
        <f t="shared" si="6"/>
        <v>0</v>
      </c>
      <c r="AM31" s="50">
        <f t="shared" si="6"/>
        <v>0</v>
      </c>
      <c r="AN31" s="50">
        <f t="shared" si="6"/>
        <v>0</v>
      </c>
      <c r="AO31" s="50">
        <f t="shared" si="6"/>
        <v>0</v>
      </c>
      <c r="AP31" s="180">
        <f t="shared" si="6"/>
        <v>0</v>
      </c>
      <c r="AQ31" s="50">
        <f t="shared" si="6"/>
        <v>0</v>
      </c>
      <c r="AR31" s="181">
        <f t="shared" si="6"/>
        <v>0</v>
      </c>
      <c r="AS31" s="182" t="e">
        <f t="shared" si="5"/>
        <v>#DIV/0!</v>
      </c>
      <c r="AT31" s="19"/>
      <c r="AU31" s="19"/>
      <c r="AV31" s="50" t="e">
        <f>VLOOKUP($AC31,デモテーブル[#All],3,FALSE)</f>
        <v>#N/A</v>
      </c>
      <c r="AW31" s="50" t="e">
        <f>VLOOKUP($AC31,デモテーブル[#All],4,FALSE)</f>
        <v>#N/A</v>
      </c>
      <c r="AX31" s="50" t="e">
        <f>VLOOKUP($AC31,デモテーブル[#All],5,FALSE)</f>
        <v>#N/A</v>
      </c>
      <c r="AY31" s="50" t="e">
        <f>VLOOKUP($AC31,デモテーブル[#All],6,FALSE)</f>
        <v>#N/A</v>
      </c>
      <c r="AZ31" s="50" t="e">
        <f>VLOOKUP($AC31,デモテーブル[#All],7,FALSE)</f>
        <v>#N/A</v>
      </c>
      <c r="BA31" s="50" t="e">
        <f>VLOOKUP($AC31,デモテーブル[#All],12,FALSE)</f>
        <v>#N/A</v>
      </c>
    </row>
    <row r="32" spans="2:53" x14ac:dyDescent="0.4">
      <c r="B32" s="21">
        <v>44728</v>
      </c>
      <c r="C32" s="22">
        <v>31</v>
      </c>
      <c r="D32" s="23" t="s">
        <v>330</v>
      </c>
      <c r="E32" t="s">
        <v>506</v>
      </c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174"/>
      <c r="AA32" s="174"/>
      <c r="AB32" s="50">
        <f t="shared" si="2"/>
        <v>0</v>
      </c>
      <c r="AC32" s="50" t="str">
        <f t="shared" si="3"/>
        <v>0</v>
      </c>
      <c r="AD32" s="50" t="e">
        <f>VLOOKUP($AC32,[1]!デモテーブル[#Data],2,FALSE)</f>
        <v>#N/A</v>
      </c>
      <c r="AE32" s="50">
        <f t="shared" si="6"/>
        <v>0</v>
      </c>
      <c r="AF32" s="50">
        <f t="shared" si="6"/>
        <v>0</v>
      </c>
      <c r="AG32" s="50">
        <f t="shared" si="6"/>
        <v>0</v>
      </c>
      <c r="AH32" s="50">
        <f t="shared" si="6"/>
        <v>0</v>
      </c>
      <c r="AI32" s="50">
        <f t="shared" si="6"/>
        <v>0</v>
      </c>
      <c r="AJ32" s="50">
        <f t="shared" si="6"/>
        <v>0</v>
      </c>
      <c r="AK32" s="50">
        <f t="shared" si="6"/>
        <v>0</v>
      </c>
      <c r="AL32" s="50">
        <f t="shared" si="6"/>
        <v>0</v>
      </c>
      <c r="AM32" s="50">
        <f t="shared" si="6"/>
        <v>0</v>
      </c>
      <c r="AN32" s="50">
        <f t="shared" si="6"/>
        <v>0</v>
      </c>
      <c r="AO32" s="50">
        <f t="shared" si="6"/>
        <v>0</v>
      </c>
      <c r="AP32" s="180">
        <f t="shared" si="6"/>
        <v>0</v>
      </c>
      <c r="AQ32" s="50">
        <f t="shared" si="6"/>
        <v>0</v>
      </c>
      <c r="AR32" s="181">
        <f t="shared" si="6"/>
        <v>0</v>
      </c>
      <c r="AS32" s="182" t="e">
        <f t="shared" si="5"/>
        <v>#DIV/0!</v>
      </c>
      <c r="AT32" s="19"/>
      <c r="AU32" s="19"/>
      <c r="AV32" s="50" t="e">
        <f>VLOOKUP($AC32,デモテーブル[#All],3,FALSE)</f>
        <v>#N/A</v>
      </c>
      <c r="AW32" s="50" t="e">
        <f>VLOOKUP($AC32,デモテーブル[#All],4,FALSE)</f>
        <v>#N/A</v>
      </c>
      <c r="AX32" s="50" t="e">
        <f>VLOOKUP($AC32,デモテーブル[#All],5,FALSE)</f>
        <v>#N/A</v>
      </c>
      <c r="AY32" s="50" t="e">
        <f>VLOOKUP($AC32,デモテーブル[#All],6,FALSE)</f>
        <v>#N/A</v>
      </c>
      <c r="AZ32" s="50" t="e">
        <f>VLOOKUP($AC32,デモテーブル[#All],7,FALSE)</f>
        <v>#N/A</v>
      </c>
      <c r="BA32" s="50" t="e">
        <f>VLOOKUP($AC32,デモテーブル[#All],12,FALSE)</f>
        <v>#N/A</v>
      </c>
    </row>
    <row r="33" spans="2:53" x14ac:dyDescent="0.4">
      <c r="B33" s="21">
        <v>44728</v>
      </c>
      <c r="C33" s="22">
        <v>32</v>
      </c>
      <c r="D33" s="23" t="s">
        <v>330</v>
      </c>
      <c r="E33" t="s">
        <v>506</v>
      </c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174"/>
      <c r="AA33" s="174"/>
      <c r="AB33" s="50">
        <f t="shared" si="2"/>
        <v>0</v>
      </c>
      <c r="AC33" s="50" t="str">
        <f t="shared" si="3"/>
        <v>0</v>
      </c>
      <c r="AD33" s="50" t="e">
        <f>VLOOKUP($AC33,[1]!デモテーブル[#Data],2,FALSE)</f>
        <v>#N/A</v>
      </c>
      <c r="AE33" s="50">
        <f t="shared" si="6"/>
        <v>0</v>
      </c>
      <c r="AF33" s="50">
        <f t="shared" si="6"/>
        <v>0</v>
      </c>
      <c r="AG33" s="50">
        <f t="shared" si="6"/>
        <v>0</v>
      </c>
      <c r="AH33" s="50">
        <f t="shared" si="6"/>
        <v>0</v>
      </c>
      <c r="AI33" s="50">
        <f t="shared" si="6"/>
        <v>0</v>
      </c>
      <c r="AJ33" s="50">
        <f t="shared" si="6"/>
        <v>0</v>
      </c>
      <c r="AK33" s="50">
        <f t="shared" si="6"/>
        <v>0</v>
      </c>
      <c r="AL33" s="50">
        <f t="shared" si="6"/>
        <v>0</v>
      </c>
      <c r="AM33" s="50">
        <f t="shared" si="6"/>
        <v>0</v>
      </c>
      <c r="AN33" s="50">
        <f t="shared" si="6"/>
        <v>0</v>
      </c>
      <c r="AO33" s="50">
        <f t="shared" si="6"/>
        <v>0</v>
      </c>
      <c r="AP33" s="180">
        <f t="shared" si="6"/>
        <v>0</v>
      </c>
      <c r="AQ33" s="50">
        <f t="shared" si="6"/>
        <v>0</v>
      </c>
      <c r="AR33" s="181">
        <f t="shared" si="6"/>
        <v>0</v>
      </c>
      <c r="AS33" s="182" t="e">
        <f t="shared" si="5"/>
        <v>#DIV/0!</v>
      </c>
      <c r="AT33" s="19"/>
      <c r="AU33" s="19"/>
      <c r="AV33" s="50" t="e">
        <f>VLOOKUP($AC33,デモテーブル[#All],3,FALSE)</f>
        <v>#N/A</v>
      </c>
      <c r="AW33" s="50" t="e">
        <f>VLOOKUP($AC33,デモテーブル[#All],4,FALSE)</f>
        <v>#N/A</v>
      </c>
      <c r="AX33" s="50" t="e">
        <f>VLOOKUP($AC33,デモテーブル[#All],5,FALSE)</f>
        <v>#N/A</v>
      </c>
      <c r="AY33" s="50" t="e">
        <f>VLOOKUP($AC33,デモテーブル[#All],6,FALSE)</f>
        <v>#N/A</v>
      </c>
      <c r="AZ33" s="50" t="e">
        <f>VLOOKUP($AC33,デモテーブル[#All],7,FALSE)</f>
        <v>#N/A</v>
      </c>
      <c r="BA33" s="50" t="e">
        <f>VLOOKUP($AC33,デモテーブル[#All],12,FALSE)</f>
        <v>#N/A</v>
      </c>
    </row>
    <row r="34" spans="2:53" x14ac:dyDescent="0.4">
      <c r="B34" s="21">
        <v>44728</v>
      </c>
      <c r="C34" s="22">
        <v>33</v>
      </c>
      <c r="D34" s="23" t="s">
        <v>330</v>
      </c>
      <c r="E34" t="s">
        <v>506</v>
      </c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174"/>
      <c r="AA34" s="174"/>
      <c r="AB34" s="50">
        <f t="shared" si="2"/>
        <v>0</v>
      </c>
      <c r="AC34" s="50" t="str">
        <f t="shared" si="3"/>
        <v>0</v>
      </c>
      <c r="AD34" s="50" t="e">
        <f>VLOOKUP($AC34,[1]!デモテーブル[#Data],2,FALSE)</f>
        <v>#N/A</v>
      </c>
      <c r="AE34" s="50">
        <f t="shared" si="6"/>
        <v>0</v>
      </c>
      <c r="AF34" s="50">
        <f t="shared" si="6"/>
        <v>0</v>
      </c>
      <c r="AG34" s="50">
        <f t="shared" si="6"/>
        <v>0</v>
      </c>
      <c r="AH34" s="50">
        <f t="shared" si="6"/>
        <v>0</v>
      </c>
      <c r="AI34" s="50">
        <f t="shared" si="6"/>
        <v>0</v>
      </c>
      <c r="AJ34" s="50">
        <f t="shared" si="6"/>
        <v>0</v>
      </c>
      <c r="AK34" s="50">
        <f t="shared" si="6"/>
        <v>0</v>
      </c>
      <c r="AL34" s="50">
        <f t="shared" si="6"/>
        <v>0</v>
      </c>
      <c r="AM34" s="50">
        <f t="shared" si="6"/>
        <v>0</v>
      </c>
      <c r="AN34" s="50">
        <f t="shared" si="6"/>
        <v>0</v>
      </c>
      <c r="AO34" s="50">
        <f t="shared" si="6"/>
        <v>0</v>
      </c>
      <c r="AP34" s="180">
        <f t="shared" si="6"/>
        <v>0</v>
      </c>
      <c r="AQ34" s="50">
        <f t="shared" si="6"/>
        <v>0</v>
      </c>
      <c r="AR34" s="181">
        <f t="shared" si="6"/>
        <v>0</v>
      </c>
      <c r="AS34" s="182" t="e">
        <f t="shared" si="5"/>
        <v>#DIV/0!</v>
      </c>
      <c r="AT34" s="19"/>
      <c r="AU34" s="19"/>
      <c r="AV34" s="50" t="e">
        <f>VLOOKUP($AC34,デモテーブル[#All],3,FALSE)</f>
        <v>#N/A</v>
      </c>
      <c r="AW34" s="50" t="e">
        <f>VLOOKUP($AC34,デモテーブル[#All],4,FALSE)</f>
        <v>#N/A</v>
      </c>
      <c r="AX34" s="50" t="e">
        <f>VLOOKUP($AC34,デモテーブル[#All],5,FALSE)</f>
        <v>#N/A</v>
      </c>
      <c r="AY34" s="50" t="e">
        <f>VLOOKUP($AC34,デモテーブル[#All],6,FALSE)</f>
        <v>#N/A</v>
      </c>
      <c r="AZ34" s="50" t="e">
        <f>VLOOKUP($AC34,デモテーブル[#All],7,FALSE)</f>
        <v>#N/A</v>
      </c>
      <c r="BA34" s="50" t="e">
        <f>VLOOKUP($AC34,デモテーブル[#All],12,FALSE)</f>
        <v>#N/A</v>
      </c>
    </row>
    <row r="35" spans="2:53" x14ac:dyDescent="0.4">
      <c r="B35" s="21">
        <v>44728</v>
      </c>
      <c r="C35" s="22">
        <v>34</v>
      </c>
      <c r="D35" s="23" t="s">
        <v>330</v>
      </c>
      <c r="E35" t="s">
        <v>506</v>
      </c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174"/>
      <c r="AA35" s="174"/>
      <c r="AB35" s="50">
        <f t="shared" si="2"/>
        <v>0</v>
      </c>
      <c r="AC35" s="50" t="str">
        <f t="shared" si="3"/>
        <v>0</v>
      </c>
      <c r="AD35" s="50" t="e">
        <f>VLOOKUP($AC35,[1]!デモテーブル[#Data],2,FALSE)</f>
        <v>#N/A</v>
      </c>
      <c r="AE35" s="50">
        <f t="shared" si="6"/>
        <v>0</v>
      </c>
      <c r="AF35" s="50">
        <f t="shared" si="6"/>
        <v>0</v>
      </c>
      <c r="AG35" s="50">
        <f t="shared" si="6"/>
        <v>0</v>
      </c>
      <c r="AH35" s="50">
        <f t="shared" si="6"/>
        <v>0</v>
      </c>
      <c r="AI35" s="50">
        <f t="shared" si="6"/>
        <v>0</v>
      </c>
      <c r="AJ35" s="50">
        <f t="shared" si="6"/>
        <v>0</v>
      </c>
      <c r="AK35" s="50">
        <f t="shared" si="6"/>
        <v>0</v>
      </c>
      <c r="AL35" s="50">
        <f t="shared" si="6"/>
        <v>0</v>
      </c>
      <c r="AM35" s="50">
        <f t="shared" si="6"/>
        <v>0</v>
      </c>
      <c r="AN35" s="50">
        <f t="shared" si="6"/>
        <v>0</v>
      </c>
      <c r="AO35" s="50">
        <f t="shared" si="6"/>
        <v>0</v>
      </c>
      <c r="AP35" s="180">
        <f t="shared" si="6"/>
        <v>0</v>
      </c>
      <c r="AQ35" s="50">
        <f t="shared" si="6"/>
        <v>0</v>
      </c>
      <c r="AR35" s="181">
        <f t="shared" si="6"/>
        <v>0</v>
      </c>
      <c r="AS35" s="182" t="e">
        <f t="shared" si="5"/>
        <v>#DIV/0!</v>
      </c>
      <c r="AT35" s="19"/>
      <c r="AU35" s="19"/>
      <c r="AV35" s="50" t="e">
        <f>VLOOKUP($AC35,デモテーブル[#All],3,FALSE)</f>
        <v>#N/A</v>
      </c>
      <c r="AW35" s="50" t="e">
        <f>VLOOKUP($AC35,デモテーブル[#All],4,FALSE)</f>
        <v>#N/A</v>
      </c>
      <c r="AX35" s="50" t="e">
        <f>VLOOKUP($AC35,デモテーブル[#All],5,FALSE)</f>
        <v>#N/A</v>
      </c>
      <c r="AY35" s="50" t="e">
        <f>VLOOKUP($AC35,デモテーブル[#All],6,FALSE)</f>
        <v>#N/A</v>
      </c>
      <c r="AZ35" s="50" t="e">
        <f>VLOOKUP($AC35,デモテーブル[#All],7,FALSE)</f>
        <v>#N/A</v>
      </c>
      <c r="BA35" s="50" t="e">
        <f>VLOOKUP($AC35,デモテーブル[#All],12,FALSE)</f>
        <v>#N/A</v>
      </c>
    </row>
    <row r="36" spans="2:53" x14ac:dyDescent="0.4">
      <c r="B36" s="21">
        <v>44728</v>
      </c>
      <c r="C36" s="22">
        <v>35</v>
      </c>
      <c r="D36" s="23" t="s">
        <v>330</v>
      </c>
      <c r="E36" t="s">
        <v>506</v>
      </c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174"/>
      <c r="AA36" s="174"/>
      <c r="AB36" s="50">
        <f t="shared" si="2"/>
        <v>0</v>
      </c>
      <c r="AC36" s="50" t="str">
        <f t="shared" si="3"/>
        <v>0</v>
      </c>
      <c r="AD36" s="50" t="e">
        <f>VLOOKUP($AC36,[1]!デモテーブル[#Data],2,FALSE)</f>
        <v>#N/A</v>
      </c>
      <c r="AE36" s="50">
        <f t="shared" si="6"/>
        <v>0</v>
      </c>
      <c r="AF36" s="50">
        <f t="shared" si="6"/>
        <v>0</v>
      </c>
      <c r="AG36" s="50">
        <f t="shared" si="6"/>
        <v>0</v>
      </c>
      <c r="AH36" s="50">
        <f t="shared" si="6"/>
        <v>0</v>
      </c>
      <c r="AI36" s="50">
        <f t="shared" si="6"/>
        <v>0</v>
      </c>
      <c r="AJ36" s="50">
        <f t="shared" si="6"/>
        <v>0</v>
      </c>
      <c r="AK36" s="50">
        <f t="shared" si="6"/>
        <v>0</v>
      </c>
      <c r="AL36" s="50">
        <f t="shared" si="6"/>
        <v>0</v>
      </c>
      <c r="AM36" s="50">
        <f t="shared" si="6"/>
        <v>0</v>
      </c>
      <c r="AN36" s="50">
        <f t="shared" si="6"/>
        <v>0</v>
      </c>
      <c r="AO36" s="50">
        <f t="shared" si="6"/>
        <v>0</v>
      </c>
      <c r="AP36" s="180">
        <f t="shared" si="6"/>
        <v>0</v>
      </c>
      <c r="AQ36" s="50">
        <f t="shared" si="6"/>
        <v>0</v>
      </c>
      <c r="AR36" s="181">
        <f t="shared" si="6"/>
        <v>0</v>
      </c>
      <c r="AS36" s="182" t="e">
        <f t="shared" si="5"/>
        <v>#DIV/0!</v>
      </c>
      <c r="AT36" s="19"/>
      <c r="AU36" s="19"/>
      <c r="AV36" s="50" t="e">
        <f>VLOOKUP($AC36,デモテーブル[#All],3,FALSE)</f>
        <v>#N/A</v>
      </c>
      <c r="AW36" s="50" t="e">
        <f>VLOOKUP($AC36,デモテーブル[#All],4,FALSE)</f>
        <v>#N/A</v>
      </c>
      <c r="AX36" s="50" t="e">
        <f>VLOOKUP($AC36,デモテーブル[#All],5,FALSE)</f>
        <v>#N/A</v>
      </c>
      <c r="AY36" s="50" t="e">
        <f>VLOOKUP($AC36,デモテーブル[#All],6,FALSE)</f>
        <v>#N/A</v>
      </c>
      <c r="AZ36" s="50" t="e">
        <f>VLOOKUP($AC36,デモテーブル[#All],7,FALSE)</f>
        <v>#N/A</v>
      </c>
      <c r="BA36" s="50" t="e">
        <f>VLOOKUP($AC36,デモテーブル[#All],12,FALSE)</f>
        <v>#N/A</v>
      </c>
    </row>
    <row r="37" spans="2:53" x14ac:dyDescent="0.4">
      <c r="B37" s="21">
        <v>44728</v>
      </c>
      <c r="C37" s="22">
        <v>36</v>
      </c>
      <c r="D37" s="23" t="s">
        <v>330</v>
      </c>
      <c r="E37" t="s">
        <v>506</v>
      </c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174"/>
      <c r="AA37" s="174"/>
      <c r="AB37" s="50">
        <f t="shared" si="2"/>
        <v>0</v>
      </c>
      <c r="AC37" s="50" t="str">
        <f t="shared" si="3"/>
        <v>0</v>
      </c>
      <c r="AD37" s="50" t="e">
        <f>VLOOKUP($AC37,[1]!デモテーブル[#Data],2,FALSE)</f>
        <v>#N/A</v>
      </c>
      <c r="AE37" s="50">
        <f t="shared" si="6"/>
        <v>0</v>
      </c>
      <c r="AF37" s="50">
        <f t="shared" si="6"/>
        <v>0</v>
      </c>
      <c r="AG37" s="50">
        <f t="shared" si="6"/>
        <v>0</v>
      </c>
      <c r="AH37" s="50">
        <f t="shared" si="6"/>
        <v>0</v>
      </c>
      <c r="AI37" s="50">
        <f t="shared" si="6"/>
        <v>0</v>
      </c>
      <c r="AJ37" s="50">
        <f t="shared" si="6"/>
        <v>0</v>
      </c>
      <c r="AK37" s="50">
        <f t="shared" si="6"/>
        <v>0</v>
      </c>
      <c r="AL37" s="50">
        <f t="shared" si="6"/>
        <v>0</v>
      </c>
      <c r="AM37" s="50">
        <f t="shared" si="6"/>
        <v>0</v>
      </c>
      <c r="AN37" s="50">
        <f t="shared" si="6"/>
        <v>0</v>
      </c>
      <c r="AO37" s="50">
        <f t="shared" si="6"/>
        <v>0</v>
      </c>
      <c r="AP37" s="180">
        <f t="shared" si="6"/>
        <v>0</v>
      </c>
      <c r="AQ37" s="50">
        <f t="shared" si="6"/>
        <v>0</v>
      </c>
      <c r="AR37" s="181">
        <f t="shared" si="6"/>
        <v>0</v>
      </c>
      <c r="AS37" s="182" t="e">
        <f t="shared" si="5"/>
        <v>#DIV/0!</v>
      </c>
      <c r="AT37" s="19"/>
      <c r="AU37" s="19"/>
      <c r="AV37" s="50" t="e">
        <f>VLOOKUP($AC37,デモテーブル[#All],3,FALSE)</f>
        <v>#N/A</v>
      </c>
      <c r="AW37" s="50" t="e">
        <f>VLOOKUP($AC37,デモテーブル[#All],4,FALSE)</f>
        <v>#N/A</v>
      </c>
      <c r="AX37" s="50" t="e">
        <f>VLOOKUP($AC37,デモテーブル[#All],5,FALSE)</f>
        <v>#N/A</v>
      </c>
      <c r="AY37" s="50" t="e">
        <f>VLOOKUP($AC37,デモテーブル[#All],6,FALSE)</f>
        <v>#N/A</v>
      </c>
      <c r="AZ37" s="50" t="e">
        <f>VLOOKUP($AC37,デモテーブル[#All],7,FALSE)</f>
        <v>#N/A</v>
      </c>
      <c r="BA37" s="50" t="e">
        <f>VLOOKUP($AC37,デモテーブル[#All],12,FALSE)</f>
        <v>#N/A</v>
      </c>
    </row>
    <row r="38" spans="2:53" x14ac:dyDescent="0.4">
      <c r="B38" s="21">
        <v>44728</v>
      </c>
      <c r="C38" s="22">
        <v>37</v>
      </c>
      <c r="D38" s="23" t="s">
        <v>330</v>
      </c>
      <c r="E38" t="s">
        <v>506</v>
      </c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174"/>
      <c r="AA38" s="174"/>
      <c r="AB38" s="50">
        <f t="shared" si="2"/>
        <v>0</v>
      </c>
      <c r="AC38" s="50" t="str">
        <f t="shared" si="3"/>
        <v>0</v>
      </c>
      <c r="AD38" s="50" t="e">
        <f>VLOOKUP($AC38,[1]!デモテーブル[#Data],2,FALSE)</f>
        <v>#N/A</v>
      </c>
      <c r="AE38" s="50">
        <f t="shared" si="6"/>
        <v>0</v>
      </c>
      <c r="AF38" s="50">
        <f t="shared" si="6"/>
        <v>0</v>
      </c>
      <c r="AG38" s="50">
        <f t="shared" si="6"/>
        <v>0</v>
      </c>
      <c r="AH38" s="50">
        <f t="shared" si="6"/>
        <v>0</v>
      </c>
      <c r="AI38" s="50">
        <f t="shared" si="6"/>
        <v>0</v>
      </c>
      <c r="AJ38" s="50">
        <f t="shared" si="6"/>
        <v>0</v>
      </c>
      <c r="AK38" s="50">
        <f t="shared" si="6"/>
        <v>0</v>
      </c>
      <c r="AL38" s="50">
        <f t="shared" si="6"/>
        <v>0</v>
      </c>
      <c r="AM38" s="50">
        <f t="shared" si="6"/>
        <v>0</v>
      </c>
      <c r="AN38" s="50">
        <f t="shared" si="6"/>
        <v>0</v>
      </c>
      <c r="AO38" s="50">
        <f t="shared" si="6"/>
        <v>0</v>
      </c>
      <c r="AP38" s="180">
        <f t="shared" si="6"/>
        <v>0</v>
      </c>
      <c r="AQ38" s="50">
        <f t="shared" si="6"/>
        <v>0</v>
      </c>
      <c r="AR38" s="181">
        <f t="shared" si="6"/>
        <v>0</v>
      </c>
      <c r="AS38" s="182" t="e">
        <f t="shared" si="5"/>
        <v>#DIV/0!</v>
      </c>
      <c r="AT38" s="19"/>
      <c r="AU38" s="19"/>
      <c r="AV38" s="50" t="e">
        <f>VLOOKUP($AC38,デモテーブル[#All],3,FALSE)</f>
        <v>#N/A</v>
      </c>
      <c r="AW38" s="50" t="e">
        <f>VLOOKUP($AC38,デモテーブル[#All],4,FALSE)</f>
        <v>#N/A</v>
      </c>
      <c r="AX38" s="50" t="e">
        <f>VLOOKUP($AC38,デモテーブル[#All],5,FALSE)</f>
        <v>#N/A</v>
      </c>
      <c r="AY38" s="50" t="e">
        <f>VLOOKUP($AC38,デモテーブル[#All],6,FALSE)</f>
        <v>#N/A</v>
      </c>
      <c r="AZ38" s="50" t="e">
        <f>VLOOKUP($AC38,デモテーブル[#All],7,FALSE)</f>
        <v>#N/A</v>
      </c>
      <c r="BA38" s="50" t="e">
        <f>VLOOKUP($AC38,デモテーブル[#All],12,FALSE)</f>
        <v>#N/A</v>
      </c>
    </row>
    <row r="39" spans="2:53" x14ac:dyDescent="0.4">
      <c r="B39" s="21">
        <v>44728</v>
      </c>
      <c r="C39" s="22">
        <v>38</v>
      </c>
      <c r="D39" s="23" t="s">
        <v>330</v>
      </c>
      <c r="E39" t="s">
        <v>506</v>
      </c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174"/>
      <c r="AA39" s="174"/>
      <c r="AB39" s="50">
        <f t="shared" si="2"/>
        <v>0</v>
      </c>
      <c r="AC39" s="50" t="str">
        <f t="shared" si="3"/>
        <v>0</v>
      </c>
      <c r="AD39" s="50" t="e">
        <f>VLOOKUP($AC39,[1]!デモテーブル[#Data],2,FALSE)</f>
        <v>#N/A</v>
      </c>
      <c r="AE39" s="50">
        <f t="shared" si="6"/>
        <v>0</v>
      </c>
      <c r="AF39" s="50">
        <f t="shared" si="6"/>
        <v>0</v>
      </c>
      <c r="AG39" s="50">
        <f t="shared" si="6"/>
        <v>0</v>
      </c>
      <c r="AH39" s="50">
        <f t="shared" si="6"/>
        <v>0</v>
      </c>
      <c r="AI39" s="50">
        <f t="shared" si="6"/>
        <v>0</v>
      </c>
      <c r="AJ39" s="50">
        <f t="shared" si="6"/>
        <v>0</v>
      </c>
      <c r="AK39" s="50">
        <f t="shared" si="6"/>
        <v>0</v>
      </c>
      <c r="AL39" s="50">
        <f t="shared" si="6"/>
        <v>0</v>
      </c>
      <c r="AM39" s="50">
        <f t="shared" si="6"/>
        <v>0</v>
      </c>
      <c r="AN39" s="50">
        <f t="shared" si="6"/>
        <v>0</v>
      </c>
      <c r="AO39" s="50">
        <f t="shared" si="6"/>
        <v>0</v>
      </c>
      <c r="AP39" s="180">
        <f t="shared" si="6"/>
        <v>0</v>
      </c>
      <c r="AQ39" s="50">
        <f t="shared" si="6"/>
        <v>0</v>
      </c>
      <c r="AR39" s="181">
        <f t="shared" si="6"/>
        <v>0</v>
      </c>
      <c r="AS39" s="182" t="e">
        <f t="shared" si="5"/>
        <v>#DIV/0!</v>
      </c>
      <c r="AT39" s="19"/>
      <c r="AU39" s="19"/>
      <c r="AV39" s="50" t="e">
        <f>VLOOKUP($AC39,デモテーブル[#All],3,FALSE)</f>
        <v>#N/A</v>
      </c>
      <c r="AW39" s="50" t="e">
        <f>VLOOKUP($AC39,デモテーブル[#All],4,FALSE)</f>
        <v>#N/A</v>
      </c>
      <c r="AX39" s="50" t="e">
        <f>VLOOKUP($AC39,デモテーブル[#All],5,FALSE)</f>
        <v>#N/A</v>
      </c>
      <c r="AY39" s="50" t="e">
        <f>VLOOKUP($AC39,デモテーブル[#All],6,FALSE)</f>
        <v>#N/A</v>
      </c>
      <c r="AZ39" s="50" t="e">
        <f>VLOOKUP($AC39,デモテーブル[#All],7,FALSE)</f>
        <v>#N/A</v>
      </c>
      <c r="BA39" s="50" t="e">
        <f>VLOOKUP($AC39,デモテーブル[#All],12,FALSE)</f>
        <v>#N/A</v>
      </c>
    </row>
    <row r="40" spans="2:53" x14ac:dyDescent="0.4">
      <c r="B40" s="21">
        <v>44728</v>
      </c>
      <c r="C40" s="22">
        <v>39</v>
      </c>
      <c r="D40" s="23" t="s">
        <v>330</v>
      </c>
      <c r="E40" t="s">
        <v>506</v>
      </c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174"/>
      <c r="AA40" s="174"/>
      <c r="AB40" s="50">
        <f t="shared" si="2"/>
        <v>0</v>
      </c>
      <c r="AC40" s="50" t="str">
        <f t="shared" si="3"/>
        <v>0</v>
      </c>
      <c r="AD40" s="50" t="e">
        <f>VLOOKUP($AC40,[1]!デモテーブル[#Data],2,FALSE)</f>
        <v>#N/A</v>
      </c>
      <c r="AE40" s="50">
        <f t="shared" si="6"/>
        <v>0</v>
      </c>
      <c r="AF40" s="50">
        <f t="shared" si="6"/>
        <v>0</v>
      </c>
      <c r="AG40" s="50">
        <f t="shared" si="6"/>
        <v>0</v>
      </c>
      <c r="AH40" s="50">
        <f t="shared" si="6"/>
        <v>0</v>
      </c>
      <c r="AI40" s="50">
        <f t="shared" si="6"/>
        <v>0</v>
      </c>
      <c r="AJ40" s="50">
        <f t="shared" si="6"/>
        <v>0</v>
      </c>
      <c r="AK40" s="50">
        <f t="shared" si="6"/>
        <v>0</v>
      </c>
      <c r="AL40" s="50">
        <f t="shared" si="6"/>
        <v>0</v>
      </c>
      <c r="AM40" s="50">
        <f t="shared" si="6"/>
        <v>0</v>
      </c>
      <c r="AN40" s="50">
        <f t="shared" si="6"/>
        <v>0</v>
      </c>
      <c r="AO40" s="50">
        <f t="shared" si="6"/>
        <v>0</v>
      </c>
      <c r="AP40" s="180">
        <f t="shared" si="6"/>
        <v>0</v>
      </c>
      <c r="AQ40" s="50">
        <f t="shared" si="6"/>
        <v>0</v>
      </c>
      <c r="AR40" s="181">
        <f t="shared" si="6"/>
        <v>0</v>
      </c>
      <c r="AS40" s="182" t="e">
        <f t="shared" si="5"/>
        <v>#DIV/0!</v>
      </c>
      <c r="AT40" s="19"/>
      <c r="AU40" s="19"/>
      <c r="AV40" s="50" t="e">
        <f>VLOOKUP($AC40,デモテーブル[#All],3,FALSE)</f>
        <v>#N/A</v>
      </c>
      <c r="AW40" s="50" t="e">
        <f>VLOOKUP($AC40,デモテーブル[#All],4,FALSE)</f>
        <v>#N/A</v>
      </c>
      <c r="AX40" s="50" t="e">
        <f>VLOOKUP($AC40,デモテーブル[#All],5,FALSE)</f>
        <v>#N/A</v>
      </c>
      <c r="AY40" s="50" t="e">
        <f>VLOOKUP($AC40,デモテーブル[#All],6,FALSE)</f>
        <v>#N/A</v>
      </c>
      <c r="AZ40" s="50" t="e">
        <f>VLOOKUP($AC40,デモテーブル[#All],7,FALSE)</f>
        <v>#N/A</v>
      </c>
      <c r="BA40" s="50" t="e">
        <f>VLOOKUP($AC40,デモテーブル[#All],12,FALSE)</f>
        <v>#N/A</v>
      </c>
    </row>
    <row r="41" spans="2:53" x14ac:dyDescent="0.4">
      <c r="B41" s="21">
        <v>44728</v>
      </c>
      <c r="C41" s="22">
        <v>40</v>
      </c>
      <c r="D41" s="23" t="s">
        <v>330</v>
      </c>
      <c r="E41" t="s">
        <v>506</v>
      </c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174"/>
      <c r="AA41" s="174"/>
      <c r="AB41" s="50">
        <f t="shared" si="2"/>
        <v>0</v>
      </c>
      <c r="AC41" s="50" t="str">
        <f t="shared" si="3"/>
        <v>0</v>
      </c>
      <c r="AD41" s="50" t="e">
        <f>VLOOKUP($AC41,[1]!デモテーブル[#Data],2,FALSE)</f>
        <v>#N/A</v>
      </c>
      <c r="AE41" s="50">
        <f t="shared" si="6"/>
        <v>0</v>
      </c>
      <c r="AF41" s="50">
        <f t="shared" si="6"/>
        <v>0</v>
      </c>
      <c r="AG41" s="50">
        <f t="shared" si="6"/>
        <v>0</v>
      </c>
      <c r="AH41" s="50">
        <f t="shared" si="6"/>
        <v>0</v>
      </c>
      <c r="AI41" s="50">
        <f t="shared" si="6"/>
        <v>0</v>
      </c>
      <c r="AJ41" s="50">
        <f t="shared" si="6"/>
        <v>0</v>
      </c>
      <c r="AK41" s="50">
        <f t="shared" si="6"/>
        <v>0</v>
      </c>
      <c r="AL41" s="50">
        <f t="shared" si="6"/>
        <v>0</v>
      </c>
      <c r="AM41" s="50">
        <f t="shared" si="6"/>
        <v>0</v>
      </c>
      <c r="AN41" s="50">
        <f t="shared" si="6"/>
        <v>0</v>
      </c>
      <c r="AO41" s="50">
        <f t="shared" si="6"/>
        <v>0</v>
      </c>
      <c r="AP41" s="180">
        <f t="shared" si="6"/>
        <v>0</v>
      </c>
      <c r="AQ41" s="50">
        <f t="shared" si="6"/>
        <v>0</v>
      </c>
      <c r="AR41" s="181">
        <f t="shared" si="6"/>
        <v>0</v>
      </c>
      <c r="AS41" s="182" t="e">
        <f t="shared" si="5"/>
        <v>#DIV/0!</v>
      </c>
      <c r="AT41" s="19"/>
      <c r="AU41" s="19"/>
      <c r="AV41" s="50" t="e">
        <f>VLOOKUP($AC41,デモテーブル[#All],3,FALSE)</f>
        <v>#N/A</v>
      </c>
      <c r="AW41" s="50" t="e">
        <f>VLOOKUP($AC41,デモテーブル[#All],4,FALSE)</f>
        <v>#N/A</v>
      </c>
      <c r="AX41" s="50" t="e">
        <f>VLOOKUP($AC41,デモテーブル[#All],5,FALSE)</f>
        <v>#N/A</v>
      </c>
      <c r="AY41" s="50" t="e">
        <f>VLOOKUP($AC41,デモテーブル[#All],6,FALSE)</f>
        <v>#N/A</v>
      </c>
      <c r="AZ41" s="50" t="e">
        <f>VLOOKUP($AC41,デモテーブル[#All],7,FALSE)</f>
        <v>#N/A</v>
      </c>
      <c r="BA41" s="50" t="e">
        <f>VLOOKUP($AC41,デモテーブル[#All],12,FALSE)</f>
        <v>#N/A</v>
      </c>
    </row>
    <row r="42" spans="2:53" x14ac:dyDescent="0.4">
      <c r="B42" s="21">
        <v>44728</v>
      </c>
      <c r="C42" s="22">
        <v>41</v>
      </c>
      <c r="D42" s="23" t="s">
        <v>330</v>
      </c>
      <c r="E42" t="s">
        <v>506</v>
      </c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174"/>
      <c r="AA42" s="174"/>
      <c r="AB42" s="50">
        <f t="shared" si="2"/>
        <v>0</v>
      </c>
      <c r="AC42" s="50" t="str">
        <f t="shared" si="3"/>
        <v>0</v>
      </c>
      <c r="AD42" s="50" t="e">
        <f>VLOOKUP($AC42,[1]!デモテーブル[#Data],2,FALSE)</f>
        <v>#N/A</v>
      </c>
      <c r="AE42" s="50">
        <f t="shared" si="6"/>
        <v>0</v>
      </c>
      <c r="AF42" s="50">
        <f t="shared" si="6"/>
        <v>0</v>
      </c>
      <c r="AG42" s="50">
        <f t="shared" si="6"/>
        <v>0</v>
      </c>
      <c r="AH42" s="50">
        <f t="shared" si="6"/>
        <v>0</v>
      </c>
      <c r="AI42" s="50">
        <f t="shared" si="6"/>
        <v>0</v>
      </c>
      <c r="AJ42" s="50">
        <f t="shared" si="6"/>
        <v>0</v>
      </c>
      <c r="AK42" s="50">
        <f t="shared" si="6"/>
        <v>0</v>
      </c>
      <c r="AL42" s="50">
        <f t="shared" si="6"/>
        <v>0</v>
      </c>
      <c r="AM42" s="50">
        <f t="shared" si="6"/>
        <v>0</v>
      </c>
      <c r="AN42" s="50">
        <f t="shared" si="6"/>
        <v>0</v>
      </c>
      <c r="AO42" s="50">
        <f t="shared" si="6"/>
        <v>0</v>
      </c>
      <c r="AP42" s="180">
        <f t="shared" si="6"/>
        <v>0</v>
      </c>
      <c r="AQ42" s="50">
        <f t="shared" si="6"/>
        <v>0</v>
      </c>
      <c r="AR42" s="181">
        <f t="shared" si="6"/>
        <v>0</v>
      </c>
      <c r="AS42" s="182" t="e">
        <f t="shared" si="5"/>
        <v>#DIV/0!</v>
      </c>
      <c r="AT42" s="19"/>
      <c r="AU42" s="19"/>
      <c r="AV42" s="50" t="e">
        <f>VLOOKUP($AC42,デモテーブル[#All],3,FALSE)</f>
        <v>#N/A</v>
      </c>
      <c r="AW42" s="50" t="e">
        <f>VLOOKUP($AC42,デモテーブル[#All],4,FALSE)</f>
        <v>#N/A</v>
      </c>
      <c r="AX42" s="50" t="e">
        <f>VLOOKUP($AC42,デモテーブル[#All],5,FALSE)</f>
        <v>#N/A</v>
      </c>
      <c r="AY42" s="50" t="e">
        <f>VLOOKUP($AC42,デモテーブル[#All],6,FALSE)</f>
        <v>#N/A</v>
      </c>
      <c r="AZ42" s="50" t="e">
        <f>VLOOKUP($AC42,デモテーブル[#All],7,FALSE)</f>
        <v>#N/A</v>
      </c>
      <c r="BA42" s="50" t="e">
        <f>VLOOKUP($AC42,デモテーブル[#All],12,FALSE)</f>
        <v>#N/A</v>
      </c>
    </row>
    <row r="43" spans="2:53" x14ac:dyDescent="0.4">
      <c r="B43" s="21">
        <v>44728</v>
      </c>
      <c r="C43" s="22">
        <v>42</v>
      </c>
      <c r="D43" s="23" t="s">
        <v>330</v>
      </c>
      <c r="E43" t="s">
        <v>506</v>
      </c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174"/>
      <c r="AA43" s="174"/>
      <c r="AB43" s="50">
        <f t="shared" si="2"/>
        <v>0</v>
      </c>
      <c r="AC43" s="50" t="str">
        <f t="shared" si="3"/>
        <v>0</v>
      </c>
      <c r="AD43" s="50" t="e">
        <f>VLOOKUP($AC43,[1]!デモテーブル[#Data],2,FALSE)</f>
        <v>#N/A</v>
      </c>
      <c r="AE43" s="50">
        <f t="shared" si="6"/>
        <v>0</v>
      </c>
      <c r="AF43" s="50">
        <f t="shared" si="6"/>
        <v>0</v>
      </c>
      <c r="AG43" s="50">
        <f t="shared" si="6"/>
        <v>0</v>
      </c>
      <c r="AH43" s="50">
        <f t="shared" si="6"/>
        <v>0</v>
      </c>
      <c r="AI43" s="50">
        <f t="shared" si="6"/>
        <v>0</v>
      </c>
      <c r="AJ43" s="50">
        <f t="shared" si="6"/>
        <v>0</v>
      </c>
      <c r="AK43" s="50">
        <f t="shared" si="6"/>
        <v>0</v>
      </c>
      <c r="AL43" s="50">
        <f t="shared" si="6"/>
        <v>0</v>
      </c>
      <c r="AM43" s="50">
        <f t="shared" si="6"/>
        <v>0</v>
      </c>
      <c r="AN43" s="50">
        <f t="shared" si="6"/>
        <v>0</v>
      </c>
      <c r="AO43" s="50">
        <f t="shared" si="6"/>
        <v>0</v>
      </c>
      <c r="AP43" s="180">
        <f t="shared" si="6"/>
        <v>0</v>
      </c>
      <c r="AQ43" s="50">
        <f t="shared" si="6"/>
        <v>0</v>
      </c>
      <c r="AR43" s="181">
        <f t="shared" si="6"/>
        <v>0</v>
      </c>
      <c r="AS43" s="182" t="e">
        <f t="shared" si="5"/>
        <v>#DIV/0!</v>
      </c>
      <c r="AT43" s="19"/>
      <c r="AU43" s="19"/>
      <c r="AV43" s="50" t="e">
        <f>VLOOKUP($AC43,デモテーブル[#All],3,FALSE)</f>
        <v>#N/A</v>
      </c>
      <c r="AW43" s="50" t="e">
        <f>VLOOKUP($AC43,デモテーブル[#All],4,FALSE)</f>
        <v>#N/A</v>
      </c>
      <c r="AX43" s="50" t="e">
        <f>VLOOKUP($AC43,デモテーブル[#All],5,FALSE)</f>
        <v>#N/A</v>
      </c>
      <c r="AY43" s="50" t="e">
        <f>VLOOKUP($AC43,デモテーブル[#All],6,FALSE)</f>
        <v>#N/A</v>
      </c>
      <c r="AZ43" s="50" t="e">
        <f>VLOOKUP($AC43,デモテーブル[#All],7,FALSE)</f>
        <v>#N/A</v>
      </c>
      <c r="BA43" s="50" t="e">
        <f>VLOOKUP($AC43,デモテーブル[#All],12,FALSE)</f>
        <v>#N/A</v>
      </c>
    </row>
    <row r="44" spans="2:53" x14ac:dyDescent="0.4">
      <c r="B44" s="21">
        <v>44728</v>
      </c>
      <c r="C44" s="22">
        <v>43</v>
      </c>
      <c r="D44" s="23" t="s">
        <v>330</v>
      </c>
      <c r="E44" t="s">
        <v>506</v>
      </c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174"/>
      <c r="AA44" s="174"/>
      <c r="AB44" s="50">
        <f t="shared" si="2"/>
        <v>0</v>
      </c>
      <c r="AC44" s="50" t="str">
        <f t="shared" si="3"/>
        <v>0</v>
      </c>
      <c r="AD44" s="50" t="e">
        <f>VLOOKUP($AC44,[1]!デモテーブル[#Data],2,FALSE)</f>
        <v>#N/A</v>
      </c>
      <c r="AE44" s="50">
        <f t="shared" si="6"/>
        <v>0</v>
      </c>
      <c r="AF44" s="50">
        <f t="shared" si="6"/>
        <v>0</v>
      </c>
      <c r="AG44" s="50">
        <f t="shared" si="6"/>
        <v>0</v>
      </c>
      <c r="AH44" s="50">
        <f t="shared" si="6"/>
        <v>0</v>
      </c>
      <c r="AI44" s="50">
        <f t="shared" si="6"/>
        <v>0</v>
      </c>
      <c r="AJ44" s="50">
        <f t="shared" si="6"/>
        <v>0</v>
      </c>
      <c r="AK44" s="50">
        <f t="shared" si="6"/>
        <v>0</v>
      </c>
      <c r="AL44" s="50">
        <f t="shared" si="6"/>
        <v>0</v>
      </c>
      <c r="AM44" s="50">
        <f t="shared" si="6"/>
        <v>0</v>
      </c>
      <c r="AN44" s="50">
        <f t="shared" si="6"/>
        <v>0</v>
      </c>
      <c r="AO44" s="50">
        <f t="shared" si="6"/>
        <v>0</v>
      </c>
      <c r="AP44" s="180">
        <f t="shared" si="6"/>
        <v>0</v>
      </c>
      <c r="AQ44" s="50">
        <f t="shared" si="6"/>
        <v>0</v>
      </c>
      <c r="AR44" s="181">
        <f t="shared" si="6"/>
        <v>0</v>
      </c>
      <c r="AS44" s="182" t="e">
        <f t="shared" si="5"/>
        <v>#DIV/0!</v>
      </c>
      <c r="AT44" s="19"/>
      <c r="AU44" s="19"/>
      <c r="AV44" s="50" t="e">
        <f>VLOOKUP($AC44,デモテーブル[#All],3,FALSE)</f>
        <v>#N/A</v>
      </c>
      <c r="AW44" s="50" t="e">
        <f>VLOOKUP($AC44,デモテーブル[#All],4,FALSE)</f>
        <v>#N/A</v>
      </c>
      <c r="AX44" s="50" t="e">
        <f>VLOOKUP($AC44,デモテーブル[#All],5,FALSE)</f>
        <v>#N/A</v>
      </c>
      <c r="AY44" s="50" t="e">
        <f>VLOOKUP($AC44,デモテーブル[#All],6,FALSE)</f>
        <v>#N/A</v>
      </c>
      <c r="AZ44" s="50" t="e">
        <f>VLOOKUP($AC44,デモテーブル[#All],7,FALSE)</f>
        <v>#N/A</v>
      </c>
      <c r="BA44" s="50" t="e">
        <f>VLOOKUP($AC44,デモテーブル[#All],12,FALSE)</f>
        <v>#N/A</v>
      </c>
    </row>
    <row r="45" spans="2:53" x14ac:dyDescent="0.4">
      <c r="B45" s="21">
        <v>44728</v>
      </c>
      <c r="C45" s="22">
        <v>44</v>
      </c>
      <c r="D45" s="23" t="s">
        <v>330</v>
      </c>
      <c r="E45" t="s">
        <v>506</v>
      </c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174"/>
      <c r="AA45" s="174"/>
      <c r="AB45" s="50">
        <f t="shared" si="2"/>
        <v>0</v>
      </c>
      <c r="AC45" s="50" t="str">
        <f t="shared" si="3"/>
        <v>0</v>
      </c>
      <c r="AD45" s="50" t="e">
        <f>VLOOKUP($AC45,[1]!デモテーブル[#Data],2,FALSE)</f>
        <v>#N/A</v>
      </c>
      <c r="AE45" s="50">
        <f t="shared" si="6"/>
        <v>0</v>
      </c>
      <c r="AF45" s="50">
        <f t="shared" si="6"/>
        <v>0</v>
      </c>
      <c r="AG45" s="50">
        <f t="shared" si="6"/>
        <v>0</v>
      </c>
      <c r="AH45" s="50">
        <f t="shared" si="6"/>
        <v>0</v>
      </c>
      <c r="AI45" s="50">
        <f t="shared" si="6"/>
        <v>0</v>
      </c>
      <c r="AJ45" s="50">
        <f t="shared" si="6"/>
        <v>0</v>
      </c>
      <c r="AK45" s="50">
        <f t="shared" si="6"/>
        <v>0</v>
      </c>
      <c r="AL45" s="50">
        <f t="shared" si="6"/>
        <v>0</v>
      </c>
      <c r="AM45" s="50">
        <f t="shared" si="6"/>
        <v>0</v>
      </c>
      <c r="AN45" s="50">
        <f t="shared" si="6"/>
        <v>0</v>
      </c>
      <c r="AO45" s="50">
        <f t="shared" si="6"/>
        <v>0</v>
      </c>
      <c r="AP45" s="180">
        <f t="shared" si="6"/>
        <v>0</v>
      </c>
      <c r="AQ45" s="50">
        <f t="shared" si="6"/>
        <v>0</v>
      </c>
      <c r="AR45" s="181">
        <f t="shared" si="6"/>
        <v>0</v>
      </c>
      <c r="AS45" s="182" t="e">
        <f t="shared" si="5"/>
        <v>#DIV/0!</v>
      </c>
      <c r="AT45" s="19"/>
      <c r="AU45" s="19"/>
      <c r="AV45" s="50" t="e">
        <f>VLOOKUP($AC45,デモテーブル[#All],3,FALSE)</f>
        <v>#N/A</v>
      </c>
      <c r="AW45" s="50" t="e">
        <f>VLOOKUP($AC45,デモテーブル[#All],4,FALSE)</f>
        <v>#N/A</v>
      </c>
      <c r="AX45" s="50" t="e">
        <f>VLOOKUP($AC45,デモテーブル[#All],5,FALSE)</f>
        <v>#N/A</v>
      </c>
      <c r="AY45" s="50" t="e">
        <f>VLOOKUP($AC45,デモテーブル[#All],6,FALSE)</f>
        <v>#N/A</v>
      </c>
      <c r="AZ45" s="50" t="e">
        <f>VLOOKUP($AC45,デモテーブル[#All],7,FALSE)</f>
        <v>#N/A</v>
      </c>
      <c r="BA45" s="50" t="e">
        <f>VLOOKUP($AC45,デモテーブル[#All],12,FALSE)</f>
        <v>#N/A</v>
      </c>
    </row>
    <row r="46" spans="2:53" x14ac:dyDescent="0.4">
      <c r="B46" s="21">
        <v>44728</v>
      </c>
      <c r="C46" s="22">
        <v>45</v>
      </c>
      <c r="D46" s="23" t="s">
        <v>330</v>
      </c>
      <c r="E46" t="s">
        <v>506</v>
      </c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174"/>
      <c r="AA46" s="174"/>
      <c r="AB46" s="50">
        <f t="shared" si="2"/>
        <v>0</v>
      </c>
      <c r="AC46" s="50" t="str">
        <f t="shared" si="3"/>
        <v>0</v>
      </c>
      <c r="AD46" s="50" t="e">
        <f>VLOOKUP($AC46,[1]!デモテーブル[#Data],2,FALSE)</f>
        <v>#N/A</v>
      </c>
      <c r="AE46" s="50">
        <f t="shared" si="6"/>
        <v>0</v>
      </c>
      <c r="AF46" s="50">
        <f t="shared" si="6"/>
        <v>0</v>
      </c>
      <c r="AG46" s="50">
        <f t="shared" si="6"/>
        <v>0</v>
      </c>
      <c r="AH46" s="50">
        <f t="shared" si="6"/>
        <v>0</v>
      </c>
      <c r="AI46" s="50">
        <f t="shared" si="6"/>
        <v>0</v>
      </c>
      <c r="AJ46" s="50">
        <f t="shared" si="6"/>
        <v>0</v>
      </c>
      <c r="AK46" s="50">
        <f t="shared" si="6"/>
        <v>0</v>
      </c>
      <c r="AL46" s="50">
        <f t="shared" si="6"/>
        <v>0</v>
      </c>
      <c r="AM46" s="50">
        <f t="shared" si="6"/>
        <v>0</v>
      </c>
      <c r="AN46" s="50">
        <f t="shared" si="6"/>
        <v>0</v>
      </c>
      <c r="AO46" s="50">
        <f t="shared" si="6"/>
        <v>0</v>
      </c>
      <c r="AP46" s="180">
        <f t="shared" si="6"/>
        <v>0</v>
      </c>
      <c r="AQ46" s="50">
        <f t="shared" si="6"/>
        <v>0</v>
      </c>
      <c r="AR46" s="181">
        <f t="shared" si="6"/>
        <v>0</v>
      </c>
      <c r="AS46" s="182" t="e">
        <f t="shared" si="5"/>
        <v>#DIV/0!</v>
      </c>
      <c r="AT46" s="19"/>
      <c r="AU46" s="19"/>
      <c r="AV46" s="50" t="e">
        <f>VLOOKUP($AC46,デモテーブル[#All],3,FALSE)</f>
        <v>#N/A</v>
      </c>
      <c r="AW46" s="50" t="e">
        <f>VLOOKUP($AC46,デモテーブル[#All],4,FALSE)</f>
        <v>#N/A</v>
      </c>
      <c r="AX46" s="50" t="e">
        <f>VLOOKUP($AC46,デモテーブル[#All],5,FALSE)</f>
        <v>#N/A</v>
      </c>
      <c r="AY46" s="50" t="e">
        <f>VLOOKUP($AC46,デモテーブル[#All],6,FALSE)</f>
        <v>#N/A</v>
      </c>
      <c r="AZ46" s="50" t="e">
        <f>VLOOKUP($AC46,デモテーブル[#All],7,FALSE)</f>
        <v>#N/A</v>
      </c>
      <c r="BA46" s="50" t="e">
        <f>VLOOKUP($AC46,デモテーブル[#All],12,FALSE)</f>
        <v>#N/A</v>
      </c>
    </row>
    <row r="47" spans="2:53" ht="19.5" thickBot="1" x14ac:dyDescent="0.45">
      <c r="B47" s="21">
        <v>44728</v>
      </c>
      <c r="C47" s="22">
        <v>46</v>
      </c>
      <c r="D47" s="23" t="s">
        <v>330</v>
      </c>
      <c r="E47" t="s">
        <v>506</v>
      </c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174"/>
      <c r="AA47" s="174"/>
      <c r="AB47" s="50">
        <f t="shared" si="2"/>
        <v>0</v>
      </c>
      <c r="AC47" s="50" t="str">
        <f t="shared" si="3"/>
        <v>0</v>
      </c>
      <c r="AD47" s="50" t="e">
        <f>VLOOKUP($AC47,[1]!デモテーブル[#Data],2,FALSE)</f>
        <v>#N/A</v>
      </c>
      <c r="AE47" s="50">
        <f t="shared" si="6"/>
        <v>0</v>
      </c>
      <c r="AF47" s="50">
        <f t="shared" si="6"/>
        <v>0</v>
      </c>
      <c r="AG47" s="50">
        <f t="shared" si="6"/>
        <v>0</v>
      </c>
      <c r="AH47" s="50">
        <f t="shared" ref="AH47:AR47" si="7">N47</f>
        <v>0</v>
      </c>
      <c r="AI47" s="50">
        <f t="shared" si="7"/>
        <v>0</v>
      </c>
      <c r="AJ47" s="50">
        <f t="shared" si="7"/>
        <v>0</v>
      </c>
      <c r="AK47" s="50">
        <f t="shared" si="7"/>
        <v>0</v>
      </c>
      <c r="AL47" s="50">
        <f t="shared" si="7"/>
        <v>0</v>
      </c>
      <c r="AM47" s="50">
        <f t="shared" si="7"/>
        <v>0</v>
      </c>
      <c r="AN47" s="50">
        <f t="shared" si="7"/>
        <v>0</v>
      </c>
      <c r="AO47" s="50">
        <f t="shared" si="7"/>
        <v>0</v>
      </c>
      <c r="AP47" s="180">
        <f t="shared" si="7"/>
        <v>0</v>
      </c>
      <c r="AQ47" s="50">
        <f t="shared" si="7"/>
        <v>0</v>
      </c>
      <c r="AR47" s="181">
        <f t="shared" si="7"/>
        <v>0</v>
      </c>
      <c r="AS47" s="182" t="e">
        <f t="shared" si="5"/>
        <v>#DIV/0!</v>
      </c>
      <c r="AT47" s="19"/>
      <c r="AU47" s="19"/>
      <c r="AV47" s="50" t="e">
        <f>VLOOKUP($AC47,デモテーブル[#All],3,FALSE)</f>
        <v>#N/A</v>
      </c>
      <c r="AW47" s="50" t="e">
        <f>VLOOKUP($AC47,デモテーブル[#All],4,FALSE)</f>
        <v>#N/A</v>
      </c>
      <c r="AX47" s="50" t="e">
        <f>VLOOKUP($AC47,デモテーブル[#All],5,FALSE)</f>
        <v>#N/A</v>
      </c>
      <c r="AY47" s="50" t="e">
        <f>VLOOKUP($AC47,デモテーブル[#All],6,FALSE)</f>
        <v>#N/A</v>
      </c>
      <c r="AZ47" s="50" t="e">
        <f>VLOOKUP($AC47,デモテーブル[#All],7,FALSE)</f>
        <v>#N/A</v>
      </c>
      <c r="BA47" s="50" t="e">
        <f>VLOOKUP($AC47,デモテーブル[#All],12,FALSE)</f>
        <v>#N/A</v>
      </c>
    </row>
    <row r="48" spans="2:53" ht="19.5" thickBot="1" x14ac:dyDescent="0.45">
      <c r="B48" s="21">
        <v>44728</v>
      </c>
      <c r="C48" s="22">
        <v>47</v>
      </c>
      <c r="D48" s="184" t="s">
        <v>337</v>
      </c>
      <c r="E48" s="24" t="s">
        <v>331</v>
      </c>
      <c r="F48" s="24" t="s">
        <v>332</v>
      </c>
      <c r="G48" s="25" t="s">
        <v>52</v>
      </c>
      <c r="H48" s="24" t="s">
        <v>308</v>
      </c>
      <c r="I48" s="26" t="s">
        <v>309</v>
      </c>
      <c r="J48" s="27" t="s">
        <v>310</v>
      </c>
      <c r="K48" s="27" t="s">
        <v>311</v>
      </c>
      <c r="L48" s="27" t="s">
        <v>312</v>
      </c>
      <c r="M48" s="27" t="s">
        <v>313</v>
      </c>
      <c r="N48" s="27" t="s">
        <v>314</v>
      </c>
      <c r="O48" s="27" t="s">
        <v>315</v>
      </c>
      <c r="P48" s="27" t="s">
        <v>316</v>
      </c>
      <c r="Q48" s="27" t="s">
        <v>317</v>
      </c>
      <c r="R48" s="27" t="s">
        <v>318</v>
      </c>
      <c r="S48" s="27" t="s">
        <v>319</v>
      </c>
      <c r="T48" s="27" t="s">
        <v>320</v>
      </c>
      <c r="U48" s="27" t="s">
        <v>321</v>
      </c>
      <c r="V48" s="27" t="s">
        <v>322</v>
      </c>
      <c r="W48" s="27" t="s">
        <v>323</v>
      </c>
      <c r="X48" s="27" t="s">
        <v>324</v>
      </c>
      <c r="Y48" s="27" t="s">
        <v>325</v>
      </c>
      <c r="Z48" s="173"/>
      <c r="AA48" s="173"/>
      <c r="AB48" s="27" t="s">
        <v>333</v>
      </c>
      <c r="AC48" s="28"/>
      <c r="AD48" s="27"/>
      <c r="AE48" s="27"/>
      <c r="AF48" s="27"/>
      <c r="AG48" s="27"/>
      <c r="AH48" s="29"/>
      <c r="AI48" s="27"/>
      <c r="AJ48" s="29"/>
      <c r="AK48" s="27"/>
      <c r="AL48" s="27"/>
      <c r="AM48" s="27"/>
      <c r="AN48" s="27"/>
      <c r="AO48" s="27"/>
      <c r="AP48" s="30"/>
      <c r="AQ48" s="27"/>
      <c r="AR48" s="31"/>
      <c r="AS48" s="32"/>
      <c r="AT48" s="33"/>
      <c r="AU48" s="33"/>
      <c r="AV48" s="27"/>
      <c r="AW48" s="27"/>
      <c r="AX48" s="27"/>
      <c r="AY48" s="27"/>
      <c r="AZ48" s="27"/>
      <c r="BA48" s="27"/>
    </row>
    <row r="49" spans="2:53" ht="15.6" customHeight="1" thickBot="1" x14ac:dyDescent="0.45">
      <c r="B49" s="21">
        <v>44728</v>
      </c>
      <c r="C49" s="22">
        <v>48</v>
      </c>
      <c r="D49" s="184" t="s">
        <v>337</v>
      </c>
      <c r="E49" s="34" t="s">
        <v>331</v>
      </c>
      <c r="F49" s="35" t="s">
        <v>334</v>
      </c>
      <c r="G49" s="8" t="s">
        <v>52</v>
      </c>
      <c r="H49" s="36" t="s">
        <v>4</v>
      </c>
      <c r="I49" s="37">
        <v>100000</v>
      </c>
      <c r="J49" s="8" t="s">
        <v>343</v>
      </c>
      <c r="K49" s="8"/>
      <c r="L49" s="8"/>
      <c r="M49" s="8"/>
      <c r="N49" s="8"/>
      <c r="O49" s="8"/>
      <c r="Z49" s="174"/>
      <c r="AA49" s="174"/>
      <c r="AB49" s="8"/>
      <c r="AC49" s="38" t="s">
        <v>335</v>
      </c>
      <c r="AD49" s="8" t="str">
        <f>VLOOKUP($AC49,[1]!デモテーブル[#Data],2,FALSE)</f>
        <v>楽天銀行・普通口座</v>
      </c>
      <c r="AE49" s="8" t="s">
        <v>336</v>
      </c>
      <c r="AF49" s="8"/>
      <c r="AG49" s="8"/>
      <c r="AH49" s="39"/>
      <c r="AI49" s="8"/>
      <c r="AJ49" s="39"/>
      <c r="AK49" s="8"/>
      <c r="AL49" s="8"/>
      <c r="AM49" s="8"/>
      <c r="AN49" s="8"/>
      <c r="AO49" s="8"/>
      <c r="AP49" s="40">
        <f>I49</f>
        <v>100000</v>
      </c>
      <c r="AQ49" s="8"/>
      <c r="AR49" s="41"/>
      <c r="AS49" s="42">
        <f t="shared" ref="AS49:AS94" si="8">AR49/(AP49-AR49)</f>
        <v>0</v>
      </c>
      <c r="AT49" s="19"/>
      <c r="AU49" s="19"/>
      <c r="AV49" s="43" t="str">
        <f>VLOOKUP($AC49,デモテーブル[#All],3,FALSE)</f>
        <v>2現金・米国債など</v>
      </c>
      <c r="AW49" s="43" t="str">
        <f>VLOOKUP($AC49,デモテーブル[#All],4,FALSE)</f>
        <v>2現金</v>
      </c>
      <c r="AX49" s="43" t="str">
        <f>VLOOKUP($AC49,デモテーブル[#All],5,FALSE)</f>
        <v>現預金</v>
      </c>
      <c r="AY49" s="43" t="str">
        <f>VLOOKUP($AC49,デモテーブル[#All],6,FALSE)</f>
        <v>現預金</v>
      </c>
      <c r="AZ49" s="43" t="str">
        <f>VLOOKUP($AC49,デモテーブル[#All],7,FALSE)</f>
        <v>01 日本円</v>
      </c>
      <c r="BA49" s="43" t="str">
        <f>VLOOKUP($AC49,デモテーブル[#All],12,FALSE)</f>
        <v>リスク・なし</v>
      </c>
    </row>
    <row r="50" spans="2:53" ht="19.5" thickBot="1" x14ac:dyDescent="0.45">
      <c r="B50" s="21">
        <v>44728</v>
      </c>
      <c r="C50" s="22">
        <v>49</v>
      </c>
      <c r="D50" s="184" t="s">
        <v>337</v>
      </c>
      <c r="E50" s="34" t="s">
        <v>331</v>
      </c>
      <c r="F50" s="34"/>
      <c r="G50" s="8" t="s">
        <v>52</v>
      </c>
      <c r="H50" s="8"/>
      <c r="I50" s="8"/>
      <c r="J50" s="8"/>
      <c r="K50" s="8"/>
      <c r="L50" s="8"/>
      <c r="M50" s="8"/>
      <c r="N50" s="8"/>
      <c r="O50" s="8"/>
      <c r="Z50" s="174"/>
      <c r="AA50" s="174"/>
      <c r="AB50" s="8"/>
      <c r="AC50" s="44"/>
      <c r="AD50" s="8"/>
      <c r="AE50" s="8" t="s">
        <v>336</v>
      </c>
      <c r="AF50" s="8"/>
      <c r="AG50" s="8"/>
      <c r="AH50" s="39"/>
      <c r="AI50" s="8"/>
      <c r="AJ50" s="39"/>
      <c r="AK50" s="8"/>
      <c r="AL50" s="8"/>
      <c r="AM50" s="8"/>
      <c r="AN50" s="8"/>
      <c r="AO50" s="8"/>
      <c r="AP50" s="45"/>
      <c r="AQ50" s="8"/>
      <c r="AR50" s="41"/>
      <c r="AS50" s="42" t="e">
        <f t="shared" si="8"/>
        <v>#DIV/0!</v>
      </c>
      <c r="AT50" s="19"/>
      <c r="AU50" s="19"/>
      <c r="AV50" s="43" t="e">
        <f>VLOOKUP($AC50,デモテーブル[#All],3,FALSE)</f>
        <v>#N/A</v>
      </c>
      <c r="AW50" s="43" t="e">
        <f>VLOOKUP($AC50,デモテーブル[#All],4,FALSE)</f>
        <v>#N/A</v>
      </c>
      <c r="AX50" s="43" t="e">
        <f>VLOOKUP($AC50,デモテーブル[#All],5,FALSE)</f>
        <v>#N/A</v>
      </c>
      <c r="AY50" s="43" t="e">
        <f>VLOOKUP($AC50,デモテーブル[#All],6,FALSE)</f>
        <v>#N/A</v>
      </c>
      <c r="AZ50" s="43" t="e">
        <f>VLOOKUP($AC50,デモテーブル[#All],7,FALSE)</f>
        <v>#N/A</v>
      </c>
      <c r="BA50" s="43" t="e">
        <f>VLOOKUP($AC50,デモテーブル[#All],12,FALSE)</f>
        <v>#N/A</v>
      </c>
    </row>
    <row r="51" spans="2:53" ht="19.5" thickBot="1" x14ac:dyDescent="0.45">
      <c r="B51" s="21">
        <v>44728</v>
      </c>
      <c r="C51" s="22">
        <v>50</v>
      </c>
      <c r="D51" s="184" t="s">
        <v>337</v>
      </c>
      <c r="E51" s="175" t="s">
        <v>506</v>
      </c>
      <c r="F51" s="175" t="s">
        <v>507</v>
      </c>
      <c r="G51" s="25" t="s">
        <v>508</v>
      </c>
      <c r="H51" s="176" t="s">
        <v>509</v>
      </c>
      <c r="I51" s="176" t="s">
        <v>510</v>
      </c>
      <c r="J51" s="176" t="s">
        <v>511</v>
      </c>
      <c r="K51" s="176" t="s">
        <v>512</v>
      </c>
      <c r="L51" s="176" t="s">
        <v>513</v>
      </c>
      <c r="M51" s="176" t="s">
        <v>514</v>
      </c>
      <c r="N51" s="176" t="s">
        <v>515</v>
      </c>
      <c r="O51" s="176" t="s">
        <v>516</v>
      </c>
      <c r="P51" s="176" t="s">
        <v>517</v>
      </c>
      <c r="Q51" s="176" t="s">
        <v>518</v>
      </c>
      <c r="R51" s="176" t="s">
        <v>519</v>
      </c>
      <c r="S51" s="176" t="s">
        <v>520</v>
      </c>
      <c r="T51" s="176" t="s">
        <v>521</v>
      </c>
      <c r="U51" s="176" t="s">
        <v>522</v>
      </c>
      <c r="V51" s="176" t="s">
        <v>523</v>
      </c>
      <c r="W51" s="176" t="s">
        <v>524</v>
      </c>
      <c r="X51" s="176" t="s">
        <v>525</v>
      </c>
      <c r="Y51" s="176" t="s">
        <v>526</v>
      </c>
      <c r="Z51" s="173"/>
      <c r="AA51" s="173"/>
      <c r="AB51" s="27" t="s">
        <v>527</v>
      </c>
      <c r="AC51" s="28"/>
      <c r="AD51" s="27"/>
      <c r="AE51" s="27"/>
      <c r="AF51" s="27"/>
      <c r="AG51" s="27"/>
      <c r="AH51" s="29"/>
      <c r="AI51" s="27"/>
      <c r="AJ51" s="29"/>
      <c r="AK51" s="27"/>
      <c r="AL51" s="27"/>
      <c r="AM51" s="27"/>
      <c r="AN51" s="27"/>
      <c r="AO51" s="27"/>
      <c r="AP51" s="30"/>
      <c r="AQ51" s="27"/>
      <c r="AR51" s="31"/>
      <c r="AS51" s="32"/>
      <c r="AT51" s="33"/>
      <c r="AU51" s="33"/>
      <c r="AV51" s="27"/>
      <c r="AW51" s="27"/>
      <c r="AX51" s="27"/>
      <c r="AY51" s="27"/>
      <c r="AZ51" s="27"/>
      <c r="BA51" s="27"/>
    </row>
    <row r="52" spans="2:53" ht="19.5" thickBot="1" x14ac:dyDescent="0.45">
      <c r="B52" s="21">
        <v>44728</v>
      </c>
      <c r="C52" s="22">
        <v>51</v>
      </c>
      <c r="D52" s="184" t="s">
        <v>337</v>
      </c>
      <c r="E52" t="s">
        <v>506</v>
      </c>
      <c r="F52" s="35" t="s">
        <v>334</v>
      </c>
      <c r="G52" s="8" t="s">
        <v>52</v>
      </c>
      <c r="H52" s="177" t="s">
        <v>3</v>
      </c>
      <c r="I52" s="178">
        <v>200000</v>
      </c>
      <c r="J52" s="8" t="s">
        <v>343</v>
      </c>
      <c r="K52" s="8"/>
      <c r="L52" s="8" t="s">
        <v>528</v>
      </c>
      <c r="M52" s="8" t="s">
        <v>528</v>
      </c>
      <c r="N52" s="8" t="s">
        <v>528</v>
      </c>
      <c r="O52" s="8"/>
      <c r="Z52" s="174"/>
      <c r="AA52" s="174"/>
      <c r="AB52" s="8"/>
      <c r="AC52" s="38" t="s">
        <v>529</v>
      </c>
      <c r="AD52" s="8" t="str">
        <f>VLOOKUP($AC52,[1]!デモテーブル[#Data],2,FALSE)</f>
        <v>楽天証券・預り金</v>
      </c>
      <c r="AE52" s="8" t="s">
        <v>336</v>
      </c>
      <c r="AF52" s="8"/>
      <c r="AG52" s="8"/>
      <c r="AH52" s="39"/>
      <c r="AI52" s="8"/>
      <c r="AJ52" s="39"/>
      <c r="AK52" s="8"/>
      <c r="AL52" s="8"/>
      <c r="AM52" s="8"/>
      <c r="AN52" s="8"/>
      <c r="AO52" s="8"/>
      <c r="AP52" s="40">
        <f>I52</f>
        <v>200000</v>
      </c>
      <c r="AQ52" s="8"/>
      <c r="AR52" s="41"/>
      <c r="AS52" s="42">
        <f t="shared" ref="AS52:AS53" si="9">AR52/(AP52-AR52)</f>
        <v>0</v>
      </c>
      <c r="AT52" s="19"/>
      <c r="AU52" s="19"/>
      <c r="AV52" s="43" t="str">
        <f>VLOOKUP($AC52,デモテーブル[#All],3,FALSE)</f>
        <v>2現金・米国債など</v>
      </c>
      <c r="AW52" s="43" t="str">
        <f>VLOOKUP($AC52,デモテーブル[#All],4,FALSE)</f>
        <v>2現金</v>
      </c>
      <c r="AX52" s="43" t="str">
        <f>VLOOKUP($AC52,デモテーブル[#All],5,FALSE)</f>
        <v>預り金</v>
      </c>
      <c r="AY52" s="43" t="str">
        <f>VLOOKUP($AC52,デモテーブル[#All],6,FALSE)</f>
        <v>預り金</v>
      </c>
      <c r="AZ52" s="43" t="str">
        <f>VLOOKUP($AC52,デモテーブル[#All],7,FALSE)</f>
        <v>01 日本円</v>
      </c>
      <c r="BA52" s="43" t="str">
        <f>VLOOKUP($AC52,デモテーブル[#All],12,FALSE)</f>
        <v>リスク・なし</v>
      </c>
    </row>
    <row r="53" spans="2:53" ht="19.5" thickBot="1" x14ac:dyDescent="0.45">
      <c r="B53" s="21">
        <v>44728</v>
      </c>
      <c r="C53" s="22">
        <v>52</v>
      </c>
      <c r="D53" s="184" t="s">
        <v>337</v>
      </c>
      <c r="E53" t="s">
        <v>506</v>
      </c>
      <c r="F53" s="8"/>
      <c r="G53" s="8" t="s">
        <v>52</v>
      </c>
      <c r="H53" s="36" t="s">
        <v>530</v>
      </c>
      <c r="I53" s="179">
        <v>3000000</v>
      </c>
      <c r="J53" s="8" t="s">
        <v>343</v>
      </c>
      <c r="K53" s="8"/>
      <c r="L53" s="8"/>
      <c r="M53" s="8"/>
      <c r="N53" s="8"/>
      <c r="O53" s="8"/>
      <c r="Z53" s="174"/>
      <c r="AA53" s="174"/>
      <c r="AB53" s="8"/>
      <c r="AC53" s="38" t="s">
        <v>531</v>
      </c>
      <c r="AD53" s="8" t="str">
        <f>VLOOKUP($AC53,[1]!デモテーブル[#Data],2,FALSE)</f>
        <v>楽天証券・外貨預り金</v>
      </c>
      <c r="AE53" s="8" t="s">
        <v>336</v>
      </c>
      <c r="AF53" s="8"/>
      <c r="AG53" s="8"/>
      <c r="AH53" s="39"/>
      <c r="AI53" s="8"/>
      <c r="AJ53" s="39"/>
      <c r="AK53" s="8"/>
      <c r="AL53" s="8"/>
      <c r="AM53" s="8"/>
      <c r="AN53" s="8"/>
      <c r="AO53" s="8"/>
      <c r="AP53" s="40">
        <f>I53</f>
        <v>3000000</v>
      </c>
      <c r="AQ53" s="8"/>
      <c r="AR53" s="41"/>
      <c r="AS53" s="42">
        <f t="shared" si="9"/>
        <v>0</v>
      </c>
      <c r="AT53" s="19"/>
      <c r="AU53" s="19"/>
      <c r="AV53" s="43" t="str">
        <f>VLOOKUP($AC53,デモテーブル[#All],3,FALSE)</f>
        <v>2現金・米国債など</v>
      </c>
      <c r="AW53" s="43" t="str">
        <f>VLOOKUP($AC53,デモテーブル[#All],4,FALSE)</f>
        <v>2現金</v>
      </c>
      <c r="AX53" s="43" t="str">
        <f>VLOOKUP($AC53,デモテーブル[#All],5,FALSE)</f>
        <v>預り金</v>
      </c>
      <c r="AY53" s="43" t="str">
        <f>VLOOKUP($AC53,デモテーブル[#All],6,FALSE)</f>
        <v>預り金</v>
      </c>
      <c r="AZ53" s="43" t="str">
        <f>VLOOKUP($AC53,デモテーブル[#All],7,FALSE)</f>
        <v>02 米ドル（円換算）</v>
      </c>
      <c r="BA53" s="43" t="str">
        <f>VLOOKUP($AC53,デモテーブル[#All],12,FALSE)</f>
        <v>リスク・有</v>
      </c>
    </row>
    <row r="54" spans="2:53" x14ac:dyDescent="0.4">
      <c r="B54" s="21">
        <v>44728</v>
      </c>
      <c r="C54" s="22">
        <v>53</v>
      </c>
      <c r="D54" s="184" t="s">
        <v>337</v>
      </c>
      <c r="E54" t="s">
        <v>506</v>
      </c>
      <c r="F54" s="8"/>
      <c r="G54" s="8" t="s">
        <v>52</v>
      </c>
      <c r="H54" s="8"/>
      <c r="I54" s="8"/>
      <c r="J54" s="8"/>
      <c r="K54" s="8"/>
      <c r="L54" s="8"/>
      <c r="M54" s="8"/>
      <c r="N54" s="8"/>
      <c r="O54" s="8"/>
      <c r="Z54" s="174"/>
      <c r="AA54" s="174"/>
      <c r="AB54" s="8"/>
      <c r="AC54" s="44"/>
      <c r="AD54" s="8"/>
      <c r="AE54" s="8" t="s">
        <v>336</v>
      </c>
      <c r="AF54" s="8"/>
      <c r="AG54" s="8"/>
      <c r="AH54" s="39"/>
      <c r="AI54" s="8"/>
      <c r="AJ54" s="39"/>
      <c r="AK54" s="8"/>
      <c r="AL54" s="8"/>
      <c r="AM54" s="8"/>
      <c r="AN54" s="8"/>
      <c r="AO54" s="8"/>
      <c r="AP54" s="45"/>
      <c r="AQ54" s="8"/>
      <c r="AR54" s="41"/>
      <c r="AS54" s="42" t="e">
        <f t="shared" si="8"/>
        <v>#DIV/0!</v>
      </c>
      <c r="AT54" s="19"/>
      <c r="AU54" s="19"/>
      <c r="AV54" s="43" t="e">
        <f>VLOOKUP($AC54,デモテーブル[#All],3,FALSE)</f>
        <v>#N/A</v>
      </c>
      <c r="AW54" s="43" t="e">
        <f>VLOOKUP($AC54,デモテーブル[#All],4,FALSE)</f>
        <v>#N/A</v>
      </c>
      <c r="AX54" s="43" t="e">
        <f>VLOOKUP($AC54,デモテーブル[#All],5,FALSE)</f>
        <v>#N/A</v>
      </c>
      <c r="AY54" s="43" t="e">
        <f>VLOOKUP($AC54,デモテーブル[#All],6,FALSE)</f>
        <v>#N/A</v>
      </c>
      <c r="AZ54" s="43" t="e">
        <f>VLOOKUP($AC54,デモテーブル[#All],7,FALSE)</f>
        <v>#N/A</v>
      </c>
      <c r="BA54" s="43" t="e">
        <f>VLOOKUP($AC54,デモテーブル[#All],12,FALSE)</f>
        <v>#N/A</v>
      </c>
    </row>
    <row r="55" spans="2:53" ht="19.5" thickBot="1" x14ac:dyDescent="0.45">
      <c r="B55" s="21">
        <v>44728</v>
      </c>
      <c r="C55" s="22">
        <v>54</v>
      </c>
      <c r="D55" s="184" t="s">
        <v>337</v>
      </c>
      <c r="E55" t="s">
        <v>506</v>
      </c>
      <c r="F55" s="8"/>
      <c r="G55" s="8" t="s">
        <v>52</v>
      </c>
      <c r="H55" s="8"/>
      <c r="I55" s="8"/>
      <c r="J55" s="8"/>
      <c r="K55" s="8"/>
      <c r="L55" s="8"/>
      <c r="M55" s="8"/>
      <c r="N55" s="8"/>
      <c r="O55" s="8"/>
      <c r="Z55" s="174"/>
      <c r="AA55" s="174"/>
      <c r="AB55" s="8"/>
      <c r="AC55" s="44"/>
      <c r="AD55" s="8"/>
      <c r="AE55" s="8" t="s">
        <v>336</v>
      </c>
      <c r="AF55" s="8"/>
      <c r="AG55" s="8"/>
      <c r="AH55" s="39"/>
      <c r="AI55" s="8"/>
      <c r="AJ55" s="39"/>
      <c r="AK55" s="8"/>
      <c r="AL55" s="8"/>
      <c r="AM55" s="8"/>
      <c r="AN55" s="8"/>
      <c r="AO55" s="8"/>
      <c r="AP55" s="45"/>
      <c r="AQ55" s="8"/>
      <c r="AR55" s="41"/>
      <c r="AS55" s="42" t="e">
        <f t="shared" si="8"/>
        <v>#DIV/0!</v>
      </c>
      <c r="AT55" s="19"/>
      <c r="AU55" s="19"/>
      <c r="AV55" s="43" t="e">
        <f>VLOOKUP($AC55,デモテーブル[#All],3,FALSE)</f>
        <v>#N/A</v>
      </c>
      <c r="AW55" s="43" t="e">
        <f>VLOOKUP($AC55,デモテーブル[#All],4,FALSE)</f>
        <v>#N/A</v>
      </c>
      <c r="AX55" s="43" t="e">
        <f>VLOOKUP($AC55,デモテーブル[#All],5,FALSE)</f>
        <v>#N/A</v>
      </c>
      <c r="AY55" s="43" t="e">
        <f>VLOOKUP($AC55,デモテーブル[#All],6,FALSE)</f>
        <v>#N/A</v>
      </c>
      <c r="AZ55" s="43" t="e">
        <f>VLOOKUP($AC55,デモテーブル[#All],7,FALSE)</f>
        <v>#N/A</v>
      </c>
      <c r="BA55" s="43" t="e">
        <f>VLOOKUP($AC55,デモテーブル[#All],12,FALSE)</f>
        <v>#N/A</v>
      </c>
    </row>
    <row r="56" spans="2:53" ht="19.5" thickBot="1" x14ac:dyDescent="0.45">
      <c r="B56" s="21">
        <v>44728</v>
      </c>
      <c r="C56" s="22">
        <v>55</v>
      </c>
      <c r="D56" s="184" t="s">
        <v>337</v>
      </c>
      <c r="E56" t="s">
        <v>506</v>
      </c>
      <c r="F56" s="175" t="s">
        <v>507</v>
      </c>
      <c r="G56" s="25" t="s">
        <v>508</v>
      </c>
      <c r="H56" s="176" t="s">
        <v>509</v>
      </c>
      <c r="I56" s="176" t="s">
        <v>510</v>
      </c>
      <c r="J56" s="176" t="s">
        <v>511</v>
      </c>
      <c r="K56" s="176" t="s">
        <v>512</v>
      </c>
      <c r="L56" s="176" t="s">
        <v>513</v>
      </c>
      <c r="M56" s="176" t="s">
        <v>514</v>
      </c>
      <c r="N56" s="176" t="s">
        <v>515</v>
      </c>
      <c r="O56" s="176" t="s">
        <v>516</v>
      </c>
      <c r="P56" s="176" t="s">
        <v>517</v>
      </c>
      <c r="Q56" s="176" t="s">
        <v>518</v>
      </c>
      <c r="R56" s="176" t="s">
        <v>519</v>
      </c>
      <c r="S56" s="176" t="s">
        <v>520</v>
      </c>
      <c r="T56" s="176" t="s">
        <v>521</v>
      </c>
      <c r="U56" s="176" t="s">
        <v>522</v>
      </c>
      <c r="V56" s="176" t="s">
        <v>523</v>
      </c>
      <c r="W56" s="176" t="s">
        <v>524</v>
      </c>
      <c r="X56" s="176" t="s">
        <v>525</v>
      </c>
      <c r="Y56" s="176" t="s">
        <v>526</v>
      </c>
      <c r="Z56" s="173"/>
      <c r="AA56" s="173"/>
      <c r="AB56" s="27" t="s">
        <v>527</v>
      </c>
      <c r="AC56" s="28"/>
      <c r="AD56" s="27"/>
      <c r="AE56" s="27"/>
      <c r="AF56" s="27"/>
      <c r="AG56" s="27"/>
      <c r="AH56" s="29"/>
      <c r="AI56" s="27"/>
      <c r="AJ56" s="29"/>
      <c r="AK56" s="27"/>
      <c r="AL56" s="27"/>
      <c r="AM56" s="27"/>
      <c r="AN56" s="27"/>
      <c r="AO56" s="27"/>
      <c r="AP56" s="30"/>
      <c r="AQ56" s="27"/>
      <c r="AR56" s="31"/>
      <c r="AS56" s="32"/>
      <c r="AT56" s="33"/>
      <c r="AU56" s="33"/>
      <c r="AV56" s="27"/>
      <c r="AW56" s="27"/>
      <c r="AX56" s="27"/>
      <c r="AY56" s="27"/>
      <c r="AZ56" s="27"/>
      <c r="BA56" s="27"/>
    </row>
    <row r="57" spans="2:53" x14ac:dyDescent="0.4">
      <c r="B57" s="21">
        <v>44728</v>
      </c>
      <c r="C57" s="22">
        <v>56</v>
      </c>
      <c r="D57" s="184" t="s">
        <v>337</v>
      </c>
      <c r="E57" t="s">
        <v>506</v>
      </c>
      <c r="F57" s="46" t="s">
        <v>532</v>
      </c>
      <c r="G57" s="47"/>
      <c r="H57" s="43" t="s">
        <v>533</v>
      </c>
      <c r="I57" s="43">
        <v>1540</v>
      </c>
      <c r="J57" s="43" t="s">
        <v>16</v>
      </c>
      <c r="K57" s="48" t="s">
        <v>17</v>
      </c>
      <c r="L57" s="43">
        <v>1</v>
      </c>
      <c r="M57" s="43" t="s">
        <v>534</v>
      </c>
      <c r="N57" s="43">
        <v>5900</v>
      </c>
      <c r="O57" s="49" t="s">
        <v>535</v>
      </c>
      <c r="P57" s="43">
        <v>7503</v>
      </c>
      <c r="Q57" s="43" t="s">
        <v>535</v>
      </c>
      <c r="R57" s="43"/>
      <c r="S57" s="43"/>
      <c r="T57" s="43">
        <v>-14</v>
      </c>
      <c r="U57" s="43" t="s">
        <v>535</v>
      </c>
      <c r="V57" s="43">
        <v>7503</v>
      </c>
      <c r="W57" s="43" t="s">
        <v>536</v>
      </c>
      <c r="X57" s="43">
        <v>1603</v>
      </c>
      <c r="Y57" s="43">
        <v>27.16</v>
      </c>
      <c r="Z57" s="174"/>
      <c r="AA57" s="174"/>
      <c r="AB57" s="50" t="str">
        <f t="shared" ref="AB57:AB94" si="10">H57</f>
        <v>国内株式</v>
      </c>
      <c r="AC57" s="50" t="str">
        <f t="shared" ref="AC57:AC94" si="11">TEXT(IF(I57="",J57,I57),"@")</f>
        <v>1540</v>
      </c>
      <c r="AD57" s="50" t="str">
        <f>VLOOKUP($AC57,[1]!デモテーブル[#Data],2,FALSE)</f>
        <v>純金上場信託</v>
      </c>
      <c r="AE57" s="50" t="str">
        <f t="shared" ref="AE57:AR74" si="12">K57</f>
        <v>特定</v>
      </c>
      <c r="AF57" s="50">
        <f t="shared" si="12"/>
        <v>1</v>
      </c>
      <c r="AG57" s="50" t="str">
        <f t="shared" si="12"/>
        <v>株</v>
      </c>
      <c r="AH57" s="50">
        <f t="shared" si="12"/>
        <v>5900</v>
      </c>
      <c r="AI57" s="50" t="str">
        <f t="shared" si="12"/>
        <v>円</v>
      </c>
      <c r="AJ57" s="50">
        <f t="shared" si="12"/>
        <v>7503</v>
      </c>
      <c r="AK57" s="50" t="str">
        <f t="shared" si="12"/>
        <v>円</v>
      </c>
      <c r="AL57" s="50">
        <f t="shared" si="12"/>
        <v>0</v>
      </c>
      <c r="AM57" s="50">
        <f t="shared" si="12"/>
        <v>0</v>
      </c>
      <c r="AN57" s="50">
        <f t="shared" si="12"/>
        <v>-14</v>
      </c>
      <c r="AO57" s="50" t="str">
        <f t="shared" si="12"/>
        <v>円</v>
      </c>
      <c r="AP57" s="180">
        <f t="shared" si="12"/>
        <v>7503</v>
      </c>
      <c r="AQ57" s="50" t="str">
        <f t="shared" si="12"/>
        <v>-</v>
      </c>
      <c r="AR57" s="181">
        <f t="shared" si="12"/>
        <v>1603</v>
      </c>
      <c r="AS57" s="182">
        <f t="shared" si="8"/>
        <v>0.27169491525423728</v>
      </c>
      <c r="AT57" s="19"/>
      <c r="AU57" s="19"/>
      <c r="AV57" s="50" t="str">
        <f>VLOOKUP($AC57,デモテーブル[#All],3,FALSE)</f>
        <v>3貴金属･ｺﾓ・仮通</v>
      </c>
      <c r="AW57" s="50" t="str">
        <f>VLOOKUP($AC57,デモテーブル[#All],4,FALSE)</f>
        <v>3貴金属</v>
      </c>
      <c r="AX57" s="50" t="str">
        <f>VLOOKUP($AC57,デモテーブル[#All],5,FALSE)</f>
        <v>ゴールド</v>
      </c>
      <c r="AY57" s="50" t="str">
        <f>VLOOKUP($AC57,デモテーブル[#All],6,FALSE)</f>
        <v>国内・ゴールド</v>
      </c>
      <c r="AZ57" s="50" t="str">
        <f>VLOOKUP($AC57,デモテーブル[#All],7,FALSE)</f>
        <v>01 日本円</v>
      </c>
      <c r="BA57" s="50" t="str">
        <f>VLOOKUP($AC57,デモテーブル[#All],12,FALSE)</f>
        <v>リスク・なし</v>
      </c>
    </row>
    <row r="58" spans="2:53" x14ac:dyDescent="0.4">
      <c r="B58" s="21">
        <v>44728</v>
      </c>
      <c r="C58" s="22">
        <v>57</v>
      </c>
      <c r="D58" s="184" t="s">
        <v>337</v>
      </c>
      <c r="E58" t="s">
        <v>506</v>
      </c>
      <c r="F58" s="46" t="s">
        <v>537</v>
      </c>
      <c r="H58" s="43" t="s">
        <v>533</v>
      </c>
      <c r="I58" s="43">
        <v>1540</v>
      </c>
      <c r="J58" s="43" t="s">
        <v>16</v>
      </c>
      <c r="K58" s="43" t="s">
        <v>538</v>
      </c>
      <c r="L58" s="43">
        <v>20</v>
      </c>
      <c r="M58" s="43" t="s">
        <v>534</v>
      </c>
      <c r="N58" s="43">
        <v>5954</v>
      </c>
      <c r="O58" s="43" t="s">
        <v>535</v>
      </c>
      <c r="P58" s="43">
        <v>7503</v>
      </c>
      <c r="Q58" s="43" t="s">
        <v>535</v>
      </c>
      <c r="R58" s="43"/>
      <c r="S58" s="43"/>
      <c r="T58" s="43">
        <v>-14</v>
      </c>
      <c r="U58" s="43" t="s">
        <v>535</v>
      </c>
      <c r="V58" s="43">
        <v>150060</v>
      </c>
      <c r="W58" s="43" t="s">
        <v>536</v>
      </c>
      <c r="X58" s="43">
        <v>30980</v>
      </c>
      <c r="Y58" s="43">
        <v>26.01</v>
      </c>
      <c r="Z58" s="174"/>
      <c r="AA58" s="174"/>
      <c r="AB58" s="50" t="str">
        <f t="shared" si="10"/>
        <v>国内株式</v>
      </c>
      <c r="AC58" s="50" t="str">
        <f t="shared" si="11"/>
        <v>1540</v>
      </c>
      <c r="AD58" s="50" t="str">
        <f>VLOOKUP($AC58,[1]!デモテーブル[#Data],2,FALSE)</f>
        <v>純金上場信託</v>
      </c>
      <c r="AE58" s="50" t="str">
        <f t="shared" si="12"/>
        <v>NISA</v>
      </c>
      <c r="AF58" s="50">
        <f t="shared" si="12"/>
        <v>20</v>
      </c>
      <c r="AG58" s="50" t="str">
        <f t="shared" si="12"/>
        <v>株</v>
      </c>
      <c r="AH58" s="50">
        <f t="shared" si="12"/>
        <v>5954</v>
      </c>
      <c r="AI58" s="50" t="str">
        <f t="shared" si="12"/>
        <v>円</v>
      </c>
      <c r="AJ58" s="50">
        <f t="shared" si="12"/>
        <v>7503</v>
      </c>
      <c r="AK58" s="50" t="str">
        <f t="shared" si="12"/>
        <v>円</v>
      </c>
      <c r="AL58" s="50">
        <f t="shared" si="12"/>
        <v>0</v>
      </c>
      <c r="AM58" s="50">
        <f t="shared" si="12"/>
        <v>0</v>
      </c>
      <c r="AN58" s="50">
        <f t="shared" si="12"/>
        <v>-14</v>
      </c>
      <c r="AO58" s="50" t="str">
        <f t="shared" si="12"/>
        <v>円</v>
      </c>
      <c r="AP58" s="180">
        <f t="shared" si="12"/>
        <v>150060</v>
      </c>
      <c r="AQ58" s="50" t="str">
        <f t="shared" si="12"/>
        <v>-</v>
      </c>
      <c r="AR58" s="181">
        <f t="shared" si="12"/>
        <v>30980</v>
      </c>
      <c r="AS58" s="182">
        <f t="shared" si="8"/>
        <v>0.2601612361437689</v>
      </c>
      <c r="AT58" s="19"/>
      <c r="AU58" s="19"/>
      <c r="AV58" s="50" t="str">
        <f>VLOOKUP($AC58,デモテーブル[#All],3,FALSE)</f>
        <v>3貴金属･ｺﾓ・仮通</v>
      </c>
      <c r="AW58" s="50" t="str">
        <f>VLOOKUP($AC58,デモテーブル[#All],4,FALSE)</f>
        <v>3貴金属</v>
      </c>
      <c r="AX58" s="50" t="str">
        <f>VLOOKUP($AC58,デモテーブル[#All],5,FALSE)</f>
        <v>ゴールド</v>
      </c>
      <c r="AY58" s="50" t="str">
        <f>VLOOKUP($AC58,デモテーブル[#All],6,FALSE)</f>
        <v>国内・ゴールド</v>
      </c>
      <c r="AZ58" s="50" t="str">
        <f>VLOOKUP($AC58,デモテーブル[#All],7,FALSE)</f>
        <v>01 日本円</v>
      </c>
      <c r="BA58" s="50" t="str">
        <f>VLOOKUP($AC58,デモテーブル[#All],12,FALSE)</f>
        <v>リスク・なし</v>
      </c>
    </row>
    <row r="59" spans="2:53" x14ac:dyDescent="0.4">
      <c r="B59" s="21">
        <v>44728</v>
      </c>
      <c r="C59" s="22">
        <v>58</v>
      </c>
      <c r="D59" s="184" t="s">
        <v>337</v>
      </c>
      <c r="E59" t="s">
        <v>506</v>
      </c>
      <c r="H59" s="43" t="s">
        <v>533</v>
      </c>
      <c r="I59" s="43">
        <v>1541</v>
      </c>
      <c r="J59" s="43" t="s">
        <v>18</v>
      </c>
      <c r="K59" s="43" t="s">
        <v>17</v>
      </c>
      <c r="L59" s="43">
        <v>6</v>
      </c>
      <c r="M59" s="43" t="s">
        <v>534</v>
      </c>
      <c r="N59" s="43">
        <v>3270</v>
      </c>
      <c r="O59" s="43" t="s">
        <v>535</v>
      </c>
      <c r="P59" s="43">
        <v>3735</v>
      </c>
      <c r="Q59" s="43" t="s">
        <v>535</v>
      </c>
      <c r="R59" s="43"/>
      <c r="S59" s="43"/>
      <c r="T59" s="43">
        <v>-50</v>
      </c>
      <c r="U59" s="43" t="s">
        <v>535</v>
      </c>
      <c r="V59" s="43">
        <v>22410</v>
      </c>
      <c r="W59" s="43" t="s">
        <v>536</v>
      </c>
      <c r="X59" s="43">
        <v>2790</v>
      </c>
      <c r="Y59" s="43">
        <v>14.22</v>
      </c>
      <c r="Z59" s="174"/>
      <c r="AA59" s="174"/>
      <c r="AB59" s="50" t="str">
        <f t="shared" si="10"/>
        <v>国内株式</v>
      </c>
      <c r="AC59" s="50" t="str">
        <f t="shared" si="11"/>
        <v>1541</v>
      </c>
      <c r="AD59" s="50" t="str">
        <f>VLOOKUP($AC59,[1]!デモテーブル[#Data],2,FALSE)</f>
        <v>純プラチナ上場信託</v>
      </c>
      <c r="AE59" s="50" t="str">
        <f t="shared" si="12"/>
        <v>特定</v>
      </c>
      <c r="AF59" s="50">
        <f t="shared" si="12"/>
        <v>6</v>
      </c>
      <c r="AG59" s="50" t="str">
        <f t="shared" si="12"/>
        <v>株</v>
      </c>
      <c r="AH59" s="50">
        <f t="shared" si="12"/>
        <v>3270</v>
      </c>
      <c r="AI59" s="50" t="str">
        <f t="shared" si="12"/>
        <v>円</v>
      </c>
      <c r="AJ59" s="50">
        <f t="shared" si="12"/>
        <v>3735</v>
      </c>
      <c r="AK59" s="50" t="str">
        <f t="shared" si="12"/>
        <v>円</v>
      </c>
      <c r="AL59" s="50">
        <f t="shared" si="12"/>
        <v>0</v>
      </c>
      <c r="AM59" s="50">
        <f t="shared" si="12"/>
        <v>0</v>
      </c>
      <c r="AN59" s="50">
        <f t="shared" si="12"/>
        <v>-50</v>
      </c>
      <c r="AO59" s="50" t="str">
        <f t="shared" si="12"/>
        <v>円</v>
      </c>
      <c r="AP59" s="180">
        <f t="shared" si="12"/>
        <v>22410</v>
      </c>
      <c r="AQ59" s="50" t="str">
        <f t="shared" si="12"/>
        <v>-</v>
      </c>
      <c r="AR59" s="181">
        <f t="shared" si="12"/>
        <v>2790</v>
      </c>
      <c r="AS59" s="182">
        <f t="shared" si="8"/>
        <v>0.14220183486238533</v>
      </c>
      <c r="AT59" s="19"/>
      <c r="AU59" s="19"/>
      <c r="AV59" s="50" t="str">
        <f>VLOOKUP($AC59,デモテーブル[#All],3,FALSE)</f>
        <v>3貴金属･ｺﾓ・仮通</v>
      </c>
      <c r="AW59" s="50" t="str">
        <f>VLOOKUP($AC59,デモテーブル[#All],4,FALSE)</f>
        <v>3貴金属</v>
      </c>
      <c r="AX59" s="50" t="str">
        <f>VLOOKUP($AC59,デモテーブル[#All],5,FALSE)</f>
        <v>プラチナ</v>
      </c>
      <c r="AY59" s="50" t="str">
        <f>VLOOKUP($AC59,デモテーブル[#All],6,FALSE)</f>
        <v>国内・プラチナ</v>
      </c>
      <c r="AZ59" s="50" t="str">
        <f>VLOOKUP($AC59,デモテーブル[#All],7,FALSE)</f>
        <v>01 日本円</v>
      </c>
      <c r="BA59" s="50" t="str">
        <f>VLOOKUP($AC59,デモテーブル[#All],12,FALSE)</f>
        <v>リスク・なし</v>
      </c>
    </row>
    <row r="60" spans="2:53" x14ac:dyDescent="0.4">
      <c r="B60" s="21">
        <v>44728</v>
      </c>
      <c r="C60" s="22">
        <v>59</v>
      </c>
      <c r="D60" s="184" t="s">
        <v>337</v>
      </c>
      <c r="E60" t="s">
        <v>506</v>
      </c>
      <c r="G60" s="183"/>
      <c r="H60" s="43" t="s">
        <v>533</v>
      </c>
      <c r="I60" s="43">
        <v>1615</v>
      </c>
      <c r="J60" s="43" t="s">
        <v>19</v>
      </c>
      <c r="K60" s="43" t="s">
        <v>17</v>
      </c>
      <c r="L60" s="43">
        <v>600</v>
      </c>
      <c r="M60" s="43" t="s">
        <v>534</v>
      </c>
      <c r="N60" s="43">
        <v>168</v>
      </c>
      <c r="O60" s="43" t="s">
        <v>535</v>
      </c>
      <c r="P60" s="43">
        <v>168.2</v>
      </c>
      <c r="Q60" s="43" t="s">
        <v>535</v>
      </c>
      <c r="R60" s="43"/>
      <c r="S60" s="43"/>
      <c r="T60" s="43">
        <v>0.8</v>
      </c>
      <c r="U60" s="43" t="s">
        <v>535</v>
      </c>
      <c r="V60" s="43">
        <v>100920</v>
      </c>
      <c r="W60" s="43" t="s">
        <v>536</v>
      </c>
      <c r="X60" s="43">
        <v>120</v>
      </c>
      <c r="Y60" s="43">
        <v>0.11</v>
      </c>
      <c r="Z60" s="174"/>
      <c r="AA60" s="174"/>
      <c r="AB60" s="50" t="str">
        <f t="shared" si="10"/>
        <v>国内株式</v>
      </c>
      <c r="AC60" s="50" t="str">
        <f t="shared" si="11"/>
        <v>1615</v>
      </c>
      <c r="AD60" s="50" t="str">
        <f>VLOOKUP($AC60,[1]!デモテーブル[#Data],2,FALSE)</f>
        <v>ＮＦ銀行業</v>
      </c>
      <c r="AE60" s="50" t="str">
        <f t="shared" si="12"/>
        <v>特定</v>
      </c>
      <c r="AF60" s="50">
        <f t="shared" si="12"/>
        <v>600</v>
      </c>
      <c r="AG60" s="50" t="str">
        <f t="shared" si="12"/>
        <v>株</v>
      </c>
      <c r="AH60" s="50">
        <f t="shared" si="12"/>
        <v>168</v>
      </c>
      <c r="AI60" s="50" t="str">
        <f t="shared" si="12"/>
        <v>円</v>
      </c>
      <c r="AJ60" s="50">
        <f t="shared" si="12"/>
        <v>168.2</v>
      </c>
      <c r="AK60" s="50" t="str">
        <f t="shared" si="12"/>
        <v>円</v>
      </c>
      <c r="AL60" s="50">
        <f t="shared" si="12"/>
        <v>0</v>
      </c>
      <c r="AM60" s="50">
        <f t="shared" si="12"/>
        <v>0</v>
      </c>
      <c r="AN60" s="50">
        <f t="shared" si="12"/>
        <v>0.8</v>
      </c>
      <c r="AO60" s="50" t="str">
        <f t="shared" si="12"/>
        <v>円</v>
      </c>
      <c r="AP60" s="180">
        <f t="shared" si="12"/>
        <v>100920</v>
      </c>
      <c r="AQ60" s="50" t="str">
        <f t="shared" si="12"/>
        <v>-</v>
      </c>
      <c r="AR60" s="181">
        <f t="shared" si="12"/>
        <v>120</v>
      </c>
      <c r="AS60" s="182">
        <f t="shared" si="8"/>
        <v>1.1904761904761906E-3</v>
      </c>
      <c r="AT60" s="19"/>
      <c r="AU60" s="19"/>
      <c r="AV60" s="50" t="str">
        <f>VLOOKUP($AC60,デモテーブル[#All],3,FALSE)</f>
        <v>1株式・投信等</v>
      </c>
      <c r="AW60" s="50" t="str">
        <f>VLOOKUP($AC60,デモテーブル[#All],4,FALSE)</f>
        <v>1株式</v>
      </c>
      <c r="AX60" s="50" t="str">
        <f>VLOOKUP($AC60,デモテーブル[#All],5,FALSE)</f>
        <v>金融</v>
      </c>
      <c r="AY60" s="50" t="str">
        <f>VLOOKUP($AC60,デモテーブル[#All],6,FALSE)</f>
        <v>銀行業</v>
      </c>
      <c r="AZ60" s="50" t="str">
        <f>VLOOKUP($AC60,デモテーブル[#All],7,FALSE)</f>
        <v>01 日本円</v>
      </c>
      <c r="BA60" s="50" t="str">
        <f>VLOOKUP($AC60,デモテーブル[#All],12,FALSE)</f>
        <v>リスク・なし</v>
      </c>
    </row>
    <row r="61" spans="2:53" x14ac:dyDescent="0.4">
      <c r="B61" s="21">
        <v>44728</v>
      </c>
      <c r="C61" s="22">
        <v>60</v>
      </c>
      <c r="D61" s="184" t="s">
        <v>337</v>
      </c>
      <c r="E61" t="s">
        <v>506</v>
      </c>
      <c r="H61" s="43" t="s">
        <v>533</v>
      </c>
      <c r="I61" s="43">
        <v>1659</v>
      </c>
      <c r="J61" s="43" t="s">
        <v>20</v>
      </c>
      <c r="K61" s="43" t="s">
        <v>17</v>
      </c>
      <c r="L61" s="43">
        <v>100</v>
      </c>
      <c r="M61" s="43" t="s">
        <v>534</v>
      </c>
      <c r="N61" s="43">
        <v>1456.97</v>
      </c>
      <c r="O61" s="43" t="s">
        <v>535</v>
      </c>
      <c r="P61" s="43">
        <v>2560</v>
      </c>
      <c r="Q61" s="43" t="s">
        <v>535</v>
      </c>
      <c r="R61" s="43"/>
      <c r="S61" s="43"/>
      <c r="T61" s="43">
        <v>-27</v>
      </c>
      <c r="U61" s="43" t="s">
        <v>535</v>
      </c>
      <c r="V61" s="43">
        <v>256000</v>
      </c>
      <c r="W61" s="43" t="s">
        <v>536</v>
      </c>
      <c r="X61" s="43">
        <v>110303</v>
      </c>
      <c r="Y61" s="43">
        <v>75.7</v>
      </c>
      <c r="Z61" s="174"/>
      <c r="AA61" s="174"/>
      <c r="AB61" s="50" t="str">
        <f t="shared" si="10"/>
        <v>国内株式</v>
      </c>
      <c r="AC61" s="50" t="str">
        <f t="shared" si="11"/>
        <v>1659</v>
      </c>
      <c r="AD61" s="50" t="str">
        <f>VLOOKUP($AC61,[1]!デモテーブル[#Data],2,FALSE)</f>
        <v>ＩＳ米国リートＥＴＦ</v>
      </c>
      <c r="AE61" s="50" t="str">
        <f t="shared" si="12"/>
        <v>特定</v>
      </c>
      <c r="AF61" s="50">
        <f t="shared" si="12"/>
        <v>100</v>
      </c>
      <c r="AG61" s="50" t="str">
        <f t="shared" si="12"/>
        <v>株</v>
      </c>
      <c r="AH61" s="50">
        <f t="shared" si="12"/>
        <v>1456.97</v>
      </c>
      <c r="AI61" s="50" t="str">
        <f t="shared" si="12"/>
        <v>円</v>
      </c>
      <c r="AJ61" s="50">
        <f t="shared" si="12"/>
        <v>2560</v>
      </c>
      <c r="AK61" s="50" t="str">
        <f t="shared" si="12"/>
        <v>円</v>
      </c>
      <c r="AL61" s="50">
        <f t="shared" si="12"/>
        <v>0</v>
      </c>
      <c r="AM61" s="50">
        <f t="shared" si="12"/>
        <v>0</v>
      </c>
      <c r="AN61" s="50">
        <f t="shared" si="12"/>
        <v>-27</v>
      </c>
      <c r="AO61" s="50" t="str">
        <f t="shared" si="12"/>
        <v>円</v>
      </c>
      <c r="AP61" s="180">
        <f t="shared" si="12"/>
        <v>256000</v>
      </c>
      <c r="AQ61" s="50" t="str">
        <f t="shared" si="12"/>
        <v>-</v>
      </c>
      <c r="AR61" s="181">
        <f t="shared" si="12"/>
        <v>110303</v>
      </c>
      <c r="AS61" s="182">
        <f t="shared" si="8"/>
        <v>0.75707118197354784</v>
      </c>
      <c r="AT61" s="19"/>
      <c r="AU61" s="19"/>
      <c r="AV61" s="50" t="str">
        <f>VLOOKUP($AC61,デモテーブル[#All],3,FALSE)</f>
        <v>1株式・投信等</v>
      </c>
      <c r="AW61" s="50" t="str">
        <f>VLOOKUP($AC61,デモテーブル[#All],4,FALSE)</f>
        <v>1株式</v>
      </c>
      <c r="AX61" s="50" t="str">
        <f>VLOOKUP($AC61,デモテーブル[#All],5,FALSE)</f>
        <v>不動産</v>
      </c>
      <c r="AY61" s="50" t="str">
        <f>VLOOKUP($AC61,デモテーブル[#All],6,FALSE)</f>
        <v>米国・リート</v>
      </c>
      <c r="AZ61" s="50" t="str">
        <f>VLOOKUP($AC61,デモテーブル[#All],7,FALSE)</f>
        <v>01 日本円</v>
      </c>
      <c r="BA61" s="50" t="str">
        <f>VLOOKUP($AC61,デモテーブル[#All],12,FALSE)</f>
        <v>リスク・有</v>
      </c>
    </row>
    <row r="62" spans="2:53" x14ac:dyDescent="0.4">
      <c r="B62" s="21">
        <v>44728</v>
      </c>
      <c r="C62" s="22">
        <v>61</v>
      </c>
      <c r="D62" s="184" t="s">
        <v>337</v>
      </c>
      <c r="E62" t="s">
        <v>506</v>
      </c>
      <c r="H62" s="43" t="s">
        <v>533</v>
      </c>
      <c r="I62" s="43">
        <v>1659</v>
      </c>
      <c r="J62" s="43" t="s">
        <v>20</v>
      </c>
      <c r="K62" s="43" t="s">
        <v>538</v>
      </c>
      <c r="L62" s="43">
        <v>1</v>
      </c>
      <c r="M62" s="43" t="s">
        <v>534</v>
      </c>
      <c r="N62" s="43">
        <v>1454</v>
      </c>
      <c r="O62" s="43" t="s">
        <v>535</v>
      </c>
      <c r="P62" s="43">
        <v>2560</v>
      </c>
      <c r="Q62" s="43" t="s">
        <v>535</v>
      </c>
      <c r="R62" s="43"/>
      <c r="S62" s="43"/>
      <c r="T62" s="43">
        <v>-27</v>
      </c>
      <c r="U62" s="43" t="s">
        <v>535</v>
      </c>
      <c r="V62" s="43">
        <v>2560</v>
      </c>
      <c r="W62" s="43" t="s">
        <v>536</v>
      </c>
      <c r="X62" s="43">
        <v>1106</v>
      </c>
      <c r="Y62" s="43">
        <v>76.06</v>
      </c>
      <c r="Z62" s="174"/>
      <c r="AA62" s="174"/>
      <c r="AB62" s="50" t="str">
        <f t="shared" si="10"/>
        <v>国内株式</v>
      </c>
      <c r="AC62" s="50" t="str">
        <f t="shared" si="11"/>
        <v>1659</v>
      </c>
      <c r="AD62" s="50" t="str">
        <f>VLOOKUP($AC62,[1]!デモテーブル[#Data],2,FALSE)</f>
        <v>ＩＳ米国リートＥＴＦ</v>
      </c>
      <c r="AE62" s="50" t="str">
        <f t="shared" si="12"/>
        <v>NISA</v>
      </c>
      <c r="AF62" s="50">
        <f t="shared" si="12"/>
        <v>1</v>
      </c>
      <c r="AG62" s="50" t="str">
        <f t="shared" si="12"/>
        <v>株</v>
      </c>
      <c r="AH62" s="50">
        <f t="shared" si="12"/>
        <v>1454</v>
      </c>
      <c r="AI62" s="50" t="str">
        <f t="shared" si="12"/>
        <v>円</v>
      </c>
      <c r="AJ62" s="50">
        <f t="shared" si="12"/>
        <v>2560</v>
      </c>
      <c r="AK62" s="50" t="str">
        <f t="shared" si="12"/>
        <v>円</v>
      </c>
      <c r="AL62" s="50">
        <f t="shared" si="12"/>
        <v>0</v>
      </c>
      <c r="AM62" s="50">
        <f t="shared" si="12"/>
        <v>0</v>
      </c>
      <c r="AN62" s="50">
        <f t="shared" si="12"/>
        <v>-27</v>
      </c>
      <c r="AO62" s="50" t="str">
        <f t="shared" si="12"/>
        <v>円</v>
      </c>
      <c r="AP62" s="180">
        <f t="shared" si="12"/>
        <v>2560</v>
      </c>
      <c r="AQ62" s="50" t="str">
        <f t="shared" si="12"/>
        <v>-</v>
      </c>
      <c r="AR62" s="181">
        <f t="shared" si="12"/>
        <v>1106</v>
      </c>
      <c r="AS62" s="182">
        <f t="shared" si="8"/>
        <v>0.76066024759284734</v>
      </c>
      <c r="AT62" s="19"/>
      <c r="AU62" s="19"/>
      <c r="AV62" s="50" t="str">
        <f>VLOOKUP($AC62,デモテーブル[#All],3,FALSE)</f>
        <v>1株式・投信等</v>
      </c>
      <c r="AW62" s="50" t="str">
        <f>VLOOKUP($AC62,デモテーブル[#All],4,FALSE)</f>
        <v>1株式</v>
      </c>
      <c r="AX62" s="50" t="str">
        <f>VLOOKUP($AC62,デモテーブル[#All],5,FALSE)</f>
        <v>不動産</v>
      </c>
      <c r="AY62" s="50" t="str">
        <f>VLOOKUP($AC62,デモテーブル[#All],6,FALSE)</f>
        <v>米国・リート</v>
      </c>
      <c r="AZ62" s="50" t="str">
        <f>VLOOKUP($AC62,デモテーブル[#All],7,FALSE)</f>
        <v>01 日本円</v>
      </c>
      <c r="BA62" s="50" t="str">
        <f>VLOOKUP($AC62,デモテーブル[#All],12,FALSE)</f>
        <v>リスク・有</v>
      </c>
    </row>
    <row r="63" spans="2:53" x14ac:dyDescent="0.4">
      <c r="B63" s="21">
        <v>44728</v>
      </c>
      <c r="C63" s="22">
        <v>62</v>
      </c>
      <c r="D63" s="184" t="s">
        <v>337</v>
      </c>
      <c r="E63" t="s">
        <v>506</v>
      </c>
      <c r="H63" s="43" t="s">
        <v>533</v>
      </c>
      <c r="I63" s="43">
        <v>1678</v>
      </c>
      <c r="J63" s="43" t="s">
        <v>539</v>
      </c>
      <c r="K63" s="43" t="s">
        <v>538</v>
      </c>
      <c r="L63" s="43">
        <v>100</v>
      </c>
      <c r="M63" s="43" t="s">
        <v>534</v>
      </c>
      <c r="N63" s="43">
        <v>247.8</v>
      </c>
      <c r="O63" s="43" t="s">
        <v>535</v>
      </c>
      <c r="P63" s="43">
        <v>238.7</v>
      </c>
      <c r="Q63" s="43" t="s">
        <v>535</v>
      </c>
      <c r="R63" s="43"/>
      <c r="S63" s="43"/>
      <c r="T63" s="43">
        <v>-1.6</v>
      </c>
      <c r="U63" s="43" t="s">
        <v>535</v>
      </c>
      <c r="V63" s="43">
        <v>23870</v>
      </c>
      <c r="W63" s="43" t="s">
        <v>536</v>
      </c>
      <c r="X63" s="43">
        <v>-910</v>
      </c>
      <c r="Y63" s="43">
        <v>-3.67</v>
      </c>
      <c r="Z63" s="174"/>
      <c r="AA63" s="174"/>
      <c r="AB63" s="50" t="str">
        <f t="shared" si="10"/>
        <v>国内株式</v>
      </c>
      <c r="AC63" s="50" t="str">
        <f t="shared" si="11"/>
        <v>1678</v>
      </c>
      <c r="AD63" s="50" t="str">
        <f>VLOOKUP($AC63,[1]!デモテーブル[#Data],2,FALSE)</f>
        <v>ＮＥＸＴ　ＦＵＮＤＳ　インド株式指数・Ｎｉｆｔｙ　５０連動型上場投信</v>
      </c>
      <c r="AE63" s="50" t="str">
        <f t="shared" si="12"/>
        <v>NISA</v>
      </c>
      <c r="AF63" s="50">
        <f t="shared" si="12"/>
        <v>100</v>
      </c>
      <c r="AG63" s="50" t="str">
        <f t="shared" si="12"/>
        <v>株</v>
      </c>
      <c r="AH63" s="50">
        <f t="shared" si="12"/>
        <v>247.8</v>
      </c>
      <c r="AI63" s="50" t="str">
        <f t="shared" si="12"/>
        <v>円</v>
      </c>
      <c r="AJ63" s="50">
        <f t="shared" si="12"/>
        <v>238.7</v>
      </c>
      <c r="AK63" s="50" t="str">
        <f t="shared" si="12"/>
        <v>円</v>
      </c>
      <c r="AL63" s="50">
        <f t="shared" si="12"/>
        <v>0</v>
      </c>
      <c r="AM63" s="50">
        <f t="shared" si="12"/>
        <v>0</v>
      </c>
      <c r="AN63" s="50">
        <f t="shared" si="12"/>
        <v>-1.6</v>
      </c>
      <c r="AO63" s="50" t="str">
        <f t="shared" si="12"/>
        <v>円</v>
      </c>
      <c r="AP63" s="180">
        <f t="shared" si="12"/>
        <v>23870</v>
      </c>
      <c r="AQ63" s="50" t="str">
        <f t="shared" si="12"/>
        <v>-</v>
      </c>
      <c r="AR63" s="181">
        <f t="shared" si="12"/>
        <v>-910</v>
      </c>
      <c r="AS63" s="182">
        <f t="shared" si="8"/>
        <v>-3.6723163841807911E-2</v>
      </c>
      <c r="AT63" s="19"/>
      <c r="AU63" s="19"/>
      <c r="AV63" s="50" t="str">
        <f>VLOOKUP($AC63,デモテーブル[#All],3,FALSE)</f>
        <v>1株式・投信等</v>
      </c>
      <c r="AW63" s="50" t="str">
        <f>VLOOKUP($AC63,デモテーブル[#All],4,FALSE)</f>
        <v>1株式</v>
      </c>
      <c r="AX63" s="50" t="str">
        <f>VLOOKUP($AC63,デモテーブル[#All],5,FALSE)</f>
        <v>新興国</v>
      </c>
      <c r="AY63" s="50" t="str">
        <f>VLOOKUP($AC63,デモテーブル[#All],6,FALSE)</f>
        <v>インド</v>
      </c>
      <c r="AZ63" s="50" t="str">
        <f>VLOOKUP($AC63,デモテーブル[#All],7,FALSE)</f>
        <v>01 日本円</v>
      </c>
      <c r="BA63" s="50" t="str">
        <f>VLOOKUP($AC63,デモテーブル[#All],12,FALSE)</f>
        <v>リスク・有</v>
      </c>
    </row>
    <row r="64" spans="2:53" x14ac:dyDescent="0.4">
      <c r="B64" s="21">
        <v>44728</v>
      </c>
      <c r="C64" s="22">
        <v>63</v>
      </c>
      <c r="D64" s="184" t="s">
        <v>337</v>
      </c>
      <c r="E64" t="s">
        <v>506</v>
      </c>
      <c r="H64" s="43" t="s">
        <v>533</v>
      </c>
      <c r="I64" s="43">
        <v>9142</v>
      </c>
      <c r="J64" s="43" t="s">
        <v>21</v>
      </c>
      <c r="K64" s="43" t="s">
        <v>538</v>
      </c>
      <c r="L64" s="43">
        <v>100</v>
      </c>
      <c r="M64" s="43" t="s">
        <v>534</v>
      </c>
      <c r="N64" s="43">
        <v>2137</v>
      </c>
      <c r="O64" s="43" t="s">
        <v>535</v>
      </c>
      <c r="P64" s="43">
        <v>2635</v>
      </c>
      <c r="Q64" s="43" t="s">
        <v>535</v>
      </c>
      <c r="R64" s="43"/>
      <c r="S64" s="43"/>
      <c r="T64" s="43">
        <v>-6</v>
      </c>
      <c r="U64" s="43" t="s">
        <v>535</v>
      </c>
      <c r="V64" s="43">
        <v>263500</v>
      </c>
      <c r="W64" s="43" t="s">
        <v>536</v>
      </c>
      <c r="X64" s="43">
        <v>49800</v>
      </c>
      <c r="Y64" s="43">
        <v>23.3</v>
      </c>
      <c r="Z64" s="174"/>
      <c r="AA64" s="174"/>
      <c r="AB64" s="50" t="str">
        <f t="shared" si="10"/>
        <v>国内株式</v>
      </c>
      <c r="AC64" s="50" t="str">
        <f t="shared" si="11"/>
        <v>9142</v>
      </c>
      <c r="AD64" s="50" t="str">
        <f>VLOOKUP($AC64,[1]!デモテーブル[#Data],2,FALSE)</f>
        <v>九州旅客鉄道</v>
      </c>
      <c r="AE64" s="50" t="str">
        <f t="shared" si="12"/>
        <v>NISA</v>
      </c>
      <c r="AF64" s="50">
        <f t="shared" si="12"/>
        <v>100</v>
      </c>
      <c r="AG64" s="50" t="str">
        <f t="shared" si="12"/>
        <v>株</v>
      </c>
      <c r="AH64" s="50">
        <f t="shared" si="12"/>
        <v>2137</v>
      </c>
      <c r="AI64" s="50" t="str">
        <f t="shared" si="12"/>
        <v>円</v>
      </c>
      <c r="AJ64" s="50">
        <f t="shared" si="12"/>
        <v>2635</v>
      </c>
      <c r="AK64" s="50" t="str">
        <f t="shared" si="12"/>
        <v>円</v>
      </c>
      <c r="AL64" s="50">
        <f t="shared" si="12"/>
        <v>0</v>
      </c>
      <c r="AM64" s="50">
        <f t="shared" si="12"/>
        <v>0</v>
      </c>
      <c r="AN64" s="50">
        <f t="shared" si="12"/>
        <v>-6</v>
      </c>
      <c r="AO64" s="50" t="str">
        <f t="shared" si="12"/>
        <v>円</v>
      </c>
      <c r="AP64" s="180">
        <f t="shared" si="12"/>
        <v>263500</v>
      </c>
      <c r="AQ64" s="50" t="str">
        <f t="shared" si="12"/>
        <v>-</v>
      </c>
      <c r="AR64" s="181">
        <f t="shared" si="12"/>
        <v>49800</v>
      </c>
      <c r="AS64" s="182">
        <f t="shared" si="8"/>
        <v>0.23303696771174542</v>
      </c>
      <c r="AT64" s="19"/>
      <c r="AU64" s="19"/>
      <c r="AV64" s="50" t="str">
        <f>VLOOKUP($AC64,デモテーブル[#All],3,FALSE)</f>
        <v>1株式・投信等</v>
      </c>
      <c r="AW64" s="50" t="str">
        <f>VLOOKUP($AC64,デモテーブル[#All],4,FALSE)</f>
        <v>1株式</v>
      </c>
      <c r="AX64" s="50" t="str">
        <f>VLOOKUP($AC64,デモテーブル[#All],5,FALSE)</f>
        <v>観光</v>
      </c>
      <c r="AY64" s="50" t="str">
        <f>VLOOKUP($AC64,デモテーブル[#All],6,FALSE)</f>
        <v>鉄道</v>
      </c>
      <c r="AZ64" s="50" t="str">
        <f>VLOOKUP($AC64,デモテーブル[#All],7,FALSE)</f>
        <v>01 日本円</v>
      </c>
      <c r="BA64" s="50" t="str">
        <f>VLOOKUP($AC64,デモテーブル[#All],12,FALSE)</f>
        <v>リスク・なし</v>
      </c>
    </row>
    <row r="65" spans="2:53" x14ac:dyDescent="0.4">
      <c r="B65" s="21">
        <v>44728</v>
      </c>
      <c r="C65" s="22">
        <v>64</v>
      </c>
      <c r="D65" s="184" t="s">
        <v>337</v>
      </c>
      <c r="E65" t="s">
        <v>506</v>
      </c>
      <c r="H65" s="43" t="s">
        <v>533</v>
      </c>
      <c r="I65" s="43">
        <v>9202</v>
      </c>
      <c r="J65" s="43" t="s">
        <v>22</v>
      </c>
      <c r="K65" s="43" t="s">
        <v>538</v>
      </c>
      <c r="L65" s="43">
        <v>100</v>
      </c>
      <c r="M65" s="43" t="s">
        <v>534</v>
      </c>
      <c r="N65" s="43">
        <v>2191</v>
      </c>
      <c r="O65" s="43" t="s">
        <v>535</v>
      </c>
      <c r="P65" s="43">
        <v>2432.5</v>
      </c>
      <c r="Q65" s="43" t="s">
        <v>535</v>
      </c>
      <c r="R65" s="43"/>
      <c r="S65" s="43"/>
      <c r="T65" s="43">
        <v>-24.5</v>
      </c>
      <c r="U65" s="43" t="s">
        <v>535</v>
      </c>
      <c r="V65" s="43">
        <v>243250</v>
      </c>
      <c r="W65" s="43" t="s">
        <v>536</v>
      </c>
      <c r="X65" s="43">
        <v>24150</v>
      </c>
      <c r="Y65" s="43">
        <v>11.02</v>
      </c>
      <c r="Z65" s="174"/>
      <c r="AA65" s="174"/>
      <c r="AB65" s="50" t="str">
        <f t="shared" si="10"/>
        <v>国内株式</v>
      </c>
      <c r="AC65" s="50" t="str">
        <f t="shared" si="11"/>
        <v>9202</v>
      </c>
      <c r="AD65" s="50" t="str">
        <f>VLOOKUP($AC65,[1]!デモテーブル[#Data],2,FALSE)</f>
        <v>ＡＮＡホールディングス</v>
      </c>
      <c r="AE65" s="50" t="str">
        <f t="shared" si="12"/>
        <v>NISA</v>
      </c>
      <c r="AF65" s="50">
        <f t="shared" si="12"/>
        <v>100</v>
      </c>
      <c r="AG65" s="50" t="str">
        <f t="shared" si="12"/>
        <v>株</v>
      </c>
      <c r="AH65" s="50">
        <f t="shared" si="12"/>
        <v>2191</v>
      </c>
      <c r="AI65" s="50" t="str">
        <f t="shared" si="12"/>
        <v>円</v>
      </c>
      <c r="AJ65" s="50">
        <f t="shared" si="12"/>
        <v>2432.5</v>
      </c>
      <c r="AK65" s="50" t="str">
        <f t="shared" si="12"/>
        <v>円</v>
      </c>
      <c r="AL65" s="50">
        <f t="shared" si="12"/>
        <v>0</v>
      </c>
      <c r="AM65" s="50">
        <f t="shared" si="12"/>
        <v>0</v>
      </c>
      <c r="AN65" s="50">
        <f t="shared" si="12"/>
        <v>-24.5</v>
      </c>
      <c r="AO65" s="50" t="str">
        <f t="shared" si="12"/>
        <v>円</v>
      </c>
      <c r="AP65" s="180">
        <f t="shared" si="12"/>
        <v>243250</v>
      </c>
      <c r="AQ65" s="50" t="str">
        <f t="shared" si="12"/>
        <v>-</v>
      </c>
      <c r="AR65" s="181">
        <f t="shared" si="12"/>
        <v>24150</v>
      </c>
      <c r="AS65" s="182">
        <f t="shared" si="8"/>
        <v>0.11022364217252396</v>
      </c>
      <c r="AT65" s="19"/>
      <c r="AU65" s="19"/>
      <c r="AV65" s="50" t="str">
        <f>VLOOKUP($AC65,デモテーブル[#All],3,FALSE)</f>
        <v>1株式・投信等</v>
      </c>
      <c r="AW65" s="50" t="str">
        <f>VLOOKUP($AC65,デモテーブル[#All],4,FALSE)</f>
        <v>1株式</v>
      </c>
      <c r="AX65" s="50" t="str">
        <f>VLOOKUP($AC65,デモテーブル[#All],5,FALSE)</f>
        <v>観光</v>
      </c>
      <c r="AY65" s="50" t="str">
        <f>VLOOKUP($AC65,デモテーブル[#All],6,FALSE)</f>
        <v>航空</v>
      </c>
      <c r="AZ65" s="50" t="str">
        <f>VLOOKUP($AC65,デモテーブル[#All],7,FALSE)</f>
        <v>01 日本円</v>
      </c>
      <c r="BA65" s="50" t="str">
        <f>VLOOKUP($AC65,デモテーブル[#All],12,FALSE)</f>
        <v>リスク・なし</v>
      </c>
    </row>
    <row r="66" spans="2:53" x14ac:dyDescent="0.4">
      <c r="B66" s="21">
        <v>44728</v>
      </c>
      <c r="C66" s="22">
        <v>65</v>
      </c>
      <c r="D66" s="184" t="s">
        <v>337</v>
      </c>
      <c r="E66" t="s">
        <v>506</v>
      </c>
      <c r="H66" s="43" t="s">
        <v>540</v>
      </c>
      <c r="I66" s="43" t="s">
        <v>23</v>
      </c>
      <c r="J66" s="43" t="s">
        <v>24</v>
      </c>
      <c r="K66" s="43" t="s">
        <v>17</v>
      </c>
      <c r="L66" s="43">
        <v>10</v>
      </c>
      <c r="M66" s="43" t="s">
        <v>534</v>
      </c>
      <c r="N66" s="43">
        <v>218.53</v>
      </c>
      <c r="O66" s="43" t="s">
        <v>541</v>
      </c>
      <c r="P66" s="43">
        <v>189.69</v>
      </c>
      <c r="Q66" s="43" t="s">
        <v>541</v>
      </c>
      <c r="R66" s="43"/>
      <c r="S66" s="43"/>
      <c r="T66" s="43">
        <v>2.77</v>
      </c>
      <c r="U66" s="43" t="s">
        <v>541</v>
      </c>
      <c r="V66" s="43">
        <v>253748</v>
      </c>
      <c r="W66" s="43" t="s">
        <v>542</v>
      </c>
      <c r="X66" s="43">
        <v>13824</v>
      </c>
      <c r="Y66" s="43">
        <v>5.76</v>
      </c>
      <c r="Z66" s="174"/>
      <c r="AA66" s="174"/>
      <c r="AB66" s="50" t="str">
        <f t="shared" si="10"/>
        <v>米国株式</v>
      </c>
      <c r="AC66" s="50" t="str">
        <f t="shared" si="11"/>
        <v>VTI</v>
      </c>
      <c r="AD66" s="50" t="str">
        <f>VLOOKUP($AC66,[1]!デモテーブル[#Data],2,FALSE)</f>
        <v>バンガード・トータル・ストック・マーケットETF</v>
      </c>
      <c r="AE66" s="50" t="str">
        <f t="shared" si="12"/>
        <v>特定</v>
      </c>
      <c r="AF66" s="50">
        <f t="shared" si="12"/>
        <v>10</v>
      </c>
      <c r="AG66" s="50" t="str">
        <f t="shared" si="12"/>
        <v>株</v>
      </c>
      <c r="AH66" s="50">
        <f t="shared" si="12"/>
        <v>218.53</v>
      </c>
      <c r="AI66" s="50" t="str">
        <f t="shared" si="12"/>
        <v>USD</v>
      </c>
      <c r="AJ66" s="50">
        <f t="shared" si="12"/>
        <v>189.69</v>
      </c>
      <c r="AK66" s="50" t="str">
        <f t="shared" si="12"/>
        <v>USD</v>
      </c>
      <c r="AL66" s="50">
        <f t="shared" si="12"/>
        <v>0</v>
      </c>
      <c r="AM66" s="50">
        <f t="shared" si="12"/>
        <v>0</v>
      </c>
      <c r="AN66" s="50">
        <f t="shared" si="12"/>
        <v>2.77</v>
      </c>
      <c r="AO66" s="50" t="str">
        <f t="shared" si="12"/>
        <v>USD</v>
      </c>
      <c r="AP66" s="180">
        <f t="shared" si="12"/>
        <v>253748</v>
      </c>
      <c r="AQ66" s="50" t="str">
        <f t="shared" si="12"/>
        <v>1,896.90 USD</v>
      </c>
      <c r="AR66" s="181">
        <f t="shared" si="12"/>
        <v>13824</v>
      </c>
      <c r="AS66" s="182">
        <f t="shared" si="8"/>
        <v>5.7618245777829646E-2</v>
      </c>
      <c r="AT66" s="19"/>
      <c r="AU66" s="19"/>
      <c r="AV66" s="50" t="str">
        <f>VLOOKUP($AC66,デモテーブル[#All],3,FALSE)</f>
        <v>1株式・投信等</v>
      </c>
      <c r="AW66" s="50" t="str">
        <f>VLOOKUP($AC66,デモテーブル[#All],4,FALSE)</f>
        <v>1株式</v>
      </c>
      <c r="AX66" s="50" t="str">
        <f>VLOOKUP($AC66,デモテーブル[#All],5,FALSE)</f>
        <v>指数</v>
      </c>
      <c r="AY66" s="50" t="str">
        <f>VLOOKUP($AC66,デモテーブル[#All],6,FALSE)</f>
        <v>全米国指数</v>
      </c>
      <c r="AZ66" s="50" t="str">
        <f>VLOOKUP($AC66,デモテーブル[#All],7,FALSE)</f>
        <v>02 米ドル（円換算）</v>
      </c>
      <c r="BA66" s="50" t="str">
        <f>VLOOKUP($AC66,デモテーブル[#All],12,FALSE)</f>
        <v>リスク・有</v>
      </c>
    </row>
    <row r="67" spans="2:53" x14ac:dyDescent="0.4">
      <c r="B67" s="21">
        <v>44728</v>
      </c>
      <c r="C67" s="22">
        <v>66</v>
      </c>
      <c r="D67" s="184" t="s">
        <v>337</v>
      </c>
      <c r="E67" t="s">
        <v>506</v>
      </c>
      <c r="H67" s="43" t="s">
        <v>540</v>
      </c>
      <c r="I67" s="43" t="s">
        <v>25</v>
      </c>
      <c r="J67" s="43" t="s">
        <v>26</v>
      </c>
      <c r="K67" s="43" t="s">
        <v>17</v>
      </c>
      <c r="L67" s="43">
        <v>10</v>
      </c>
      <c r="M67" s="43" t="s">
        <v>534</v>
      </c>
      <c r="N67" s="43">
        <v>43.945</v>
      </c>
      <c r="O67" s="43" t="s">
        <v>541</v>
      </c>
      <c r="P67" s="43">
        <v>42.6</v>
      </c>
      <c r="Q67" s="43" t="s">
        <v>541</v>
      </c>
      <c r="R67" s="43"/>
      <c r="S67" s="43"/>
      <c r="T67" s="43">
        <v>0.62</v>
      </c>
      <c r="U67" s="43" t="s">
        <v>541</v>
      </c>
      <c r="V67" s="43">
        <v>56986</v>
      </c>
      <c r="W67" s="43" t="s">
        <v>543</v>
      </c>
      <c r="X67" s="43">
        <v>9868</v>
      </c>
      <c r="Y67" s="43">
        <v>20.94</v>
      </c>
      <c r="Z67" s="174"/>
      <c r="AA67" s="174"/>
      <c r="AB67" s="50" t="str">
        <f t="shared" si="10"/>
        <v>米国株式</v>
      </c>
      <c r="AC67" s="50" t="str">
        <f t="shared" si="11"/>
        <v>VWO</v>
      </c>
      <c r="AD67" s="50" t="str">
        <f>VLOOKUP($AC67,[1]!デモテーブル[#Data],2,FALSE)</f>
        <v>バンガード・FTSE・エマージング・マーケッツETF</v>
      </c>
      <c r="AE67" s="50" t="str">
        <f t="shared" si="12"/>
        <v>特定</v>
      </c>
      <c r="AF67" s="50">
        <f t="shared" si="12"/>
        <v>10</v>
      </c>
      <c r="AG67" s="50" t="str">
        <f t="shared" si="12"/>
        <v>株</v>
      </c>
      <c r="AH67" s="50">
        <f t="shared" si="12"/>
        <v>43.945</v>
      </c>
      <c r="AI67" s="50" t="str">
        <f t="shared" si="12"/>
        <v>USD</v>
      </c>
      <c r="AJ67" s="50">
        <f t="shared" si="12"/>
        <v>42.6</v>
      </c>
      <c r="AK67" s="50" t="str">
        <f t="shared" si="12"/>
        <v>USD</v>
      </c>
      <c r="AL67" s="50">
        <f t="shared" si="12"/>
        <v>0</v>
      </c>
      <c r="AM67" s="50">
        <f t="shared" si="12"/>
        <v>0</v>
      </c>
      <c r="AN67" s="50">
        <f t="shared" si="12"/>
        <v>0.62</v>
      </c>
      <c r="AO67" s="50" t="str">
        <f t="shared" si="12"/>
        <v>USD</v>
      </c>
      <c r="AP67" s="180">
        <f t="shared" si="12"/>
        <v>56986</v>
      </c>
      <c r="AQ67" s="50" t="str">
        <f t="shared" si="12"/>
        <v>426.00 USD</v>
      </c>
      <c r="AR67" s="181">
        <f t="shared" si="12"/>
        <v>9868</v>
      </c>
      <c r="AS67" s="182">
        <f t="shared" si="8"/>
        <v>0.20943163971306084</v>
      </c>
      <c r="AT67" s="19"/>
      <c r="AU67" s="19"/>
      <c r="AV67" s="50" t="str">
        <f>VLOOKUP($AC67,デモテーブル[#All],3,FALSE)</f>
        <v>1株式・投信等</v>
      </c>
      <c r="AW67" s="50" t="str">
        <f>VLOOKUP($AC67,デモテーブル[#All],4,FALSE)</f>
        <v>1株式</v>
      </c>
      <c r="AX67" s="50" t="str">
        <f>VLOOKUP($AC67,デモテーブル[#All],5,FALSE)</f>
        <v>新興国</v>
      </c>
      <c r="AY67" s="50" t="str">
        <f>VLOOKUP($AC67,デモテーブル[#All],6,FALSE)</f>
        <v>新興国ETF</v>
      </c>
      <c r="AZ67" s="50" t="str">
        <f>VLOOKUP($AC67,デモテーブル[#All],7,FALSE)</f>
        <v>02 米ドル（円換算）</v>
      </c>
      <c r="BA67" s="50" t="str">
        <f>VLOOKUP($AC67,デモテーブル[#All],12,FALSE)</f>
        <v>リスク・有</v>
      </c>
    </row>
    <row r="68" spans="2:53" x14ac:dyDescent="0.4">
      <c r="B68" s="21">
        <v>44728</v>
      </c>
      <c r="C68" s="22">
        <v>67</v>
      </c>
      <c r="D68" s="184" t="s">
        <v>337</v>
      </c>
      <c r="E68" t="s">
        <v>506</v>
      </c>
      <c r="H68" s="43" t="s">
        <v>540</v>
      </c>
      <c r="I68" s="43" t="s">
        <v>27</v>
      </c>
      <c r="J68" s="43" t="s">
        <v>28</v>
      </c>
      <c r="K68" s="43" t="s">
        <v>538</v>
      </c>
      <c r="L68" s="43">
        <v>30</v>
      </c>
      <c r="M68" s="43" t="s">
        <v>534</v>
      </c>
      <c r="N68" s="43">
        <v>23.575600000000001</v>
      </c>
      <c r="O68" s="43" t="s">
        <v>541</v>
      </c>
      <c r="P68" s="43">
        <v>19.98</v>
      </c>
      <c r="Q68" s="43" t="s">
        <v>541</v>
      </c>
      <c r="R68" s="43"/>
      <c r="S68" s="43"/>
      <c r="T68" s="43">
        <v>0.61</v>
      </c>
      <c r="U68" s="43" t="s">
        <v>541</v>
      </c>
      <c r="V68" s="43">
        <v>80181</v>
      </c>
      <c r="W68" s="43" t="s">
        <v>544</v>
      </c>
      <c r="X68" s="43">
        <v>6461</v>
      </c>
      <c r="Y68" s="43">
        <v>8.76</v>
      </c>
      <c r="Z68" s="174"/>
      <c r="AA68" s="174"/>
      <c r="AB68" s="50" t="str">
        <f t="shared" si="10"/>
        <v>米国株式</v>
      </c>
      <c r="AC68" s="50" t="str">
        <f t="shared" si="11"/>
        <v>SLV</v>
      </c>
      <c r="AD68" s="50" t="str">
        <f>VLOOKUP($AC68,[1]!デモテーブル[#Data],2,FALSE)</f>
        <v>iシェアーズ シルバー・トラスト</v>
      </c>
      <c r="AE68" s="50" t="str">
        <f t="shared" si="12"/>
        <v>NISA</v>
      </c>
      <c r="AF68" s="50">
        <f t="shared" si="12"/>
        <v>30</v>
      </c>
      <c r="AG68" s="50" t="str">
        <f t="shared" si="12"/>
        <v>株</v>
      </c>
      <c r="AH68" s="50">
        <f t="shared" si="12"/>
        <v>23.575600000000001</v>
      </c>
      <c r="AI68" s="50" t="str">
        <f t="shared" si="12"/>
        <v>USD</v>
      </c>
      <c r="AJ68" s="50">
        <f t="shared" si="12"/>
        <v>19.98</v>
      </c>
      <c r="AK68" s="50" t="str">
        <f t="shared" si="12"/>
        <v>USD</v>
      </c>
      <c r="AL68" s="50">
        <f t="shared" si="12"/>
        <v>0</v>
      </c>
      <c r="AM68" s="50">
        <f t="shared" si="12"/>
        <v>0</v>
      </c>
      <c r="AN68" s="50">
        <f t="shared" si="12"/>
        <v>0.61</v>
      </c>
      <c r="AO68" s="50" t="str">
        <f t="shared" si="12"/>
        <v>USD</v>
      </c>
      <c r="AP68" s="180">
        <f t="shared" si="12"/>
        <v>80181</v>
      </c>
      <c r="AQ68" s="50" t="str">
        <f t="shared" si="12"/>
        <v>599.40 USD</v>
      </c>
      <c r="AR68" s="181">
        <f t="shared" si="12"/>
        <v>6461</v>
      </c>
      <c r="AS68" s="182">
        <f t="shared" si="8"/>
        <v>8.764243081931633E-2</v>
      </c>
      <c r="AT68" s="19"/>
      <c r="AU68" s="19"/>
      <c r="AV68" s="50" t="str">
        <f>VLOOKUP($AC68,デモテーブル[#All],3,FALSE)</f>
        <v>3貴金属･ｺﾓ・仮通</v>
      </c>
      <c r="AW68" s="50" t="str">
        <f>VLOOKUP($AC68,デモテーブル[#All],4,FALSE)</f>
        <v>3貴金属</v>
      </c>
      <c r="AX68" s="50" t="str">
        <f>VLOOKUP($AC68,デモテーブル[#All],5,FALSE)</f>
        <v>シルバー</v>
      </c>
      <c r="AY68" s="50" t="str">
        <f>VLOOKUP($AC68,デモテーブル[#All],6,FALSE)</f>
        <v>米国・シルバー</v>
      </c>
      <c r="AZ68" s="50" t="str">
        <f>VLOOKUP($AC68,デモテーブル[#All],7,FALSE)</f>
        <v>02 米ドル（円換算）</v>
      </c>
      <c r="BA68" s="50" t="str">
        <f>VLOOKUP($AC68,デモテーブル[#All],12,FALSE)</f>
        <v>リスク・有</v>
      </c>
    </row>
    <row r="69" spans="2:53" x14ac:dyDescent="0.4">
      <c r="B69" s="21">
        <v>44728</v>
      </c>
      <c r="C69" s="22">
        <v>68</v>
      </c>
      <c r="D69" s="184" t="s">
        <v>337</v>
      </c>
      <c r="E69" t="s">
        <v>506</v>
      </c>
      <c r="H69" s="43" t="s">
        <v>540</v>
      </c>
      <c r="I69" s="43" t="s">
        <v>29</v>
      </c>
      <c r="J69" s="43" t="s">
        <v>30</v>
      </c>
      <c r="K69" s="43" t="s">
        <v>538</v>
      </c>
      <c r="L69" s="43">
        <v>1</v>
      </c>
      <c r="M69" s="43" t="s">
        <v>534</v>
      </c>
      <c r="N69" s="43">
        <v>68.209999999999994</v>
      </c>
      <c r="O69" s="43" t="s">
        <v>541</v>
      </c>
      <c r="P69" s="43">
        <v>86.57</v>
      </c>
      <c r="Q69" s="43" t="s">
        <v>541</v>
      </c>
      <c r="R69" s="43"/>
      <c r="S69" s="43"/>
      <c r="T69" s="43">
        <v>1.32</v>
      </c>
      <c r="U69" s="43" t="s">
        <v>541</v>
      </c>
      <c r="V69" s="43">
        <v>11580</v>
      </c>
      <c r="W69" s="43" t="s">
        <v>545</v>
      </c>
      <c r="X69" s="43">
        <v>4505</v>
      </c>
      <c r="Y69" s="43">
        <v>63.67</v>
      </c>
      <c r="Z69" s="174"/>
      <c r="AA69" s="174"/>
      <c r="AB69" s="50" t="str">
        <f t="shared" si="10"/>
        <v>米国株式</v>
      </c>
      <c r="AC69" s="50" t="str">
        <f t="shared" si="11"/>
        <v>VT</v>
      </c>
      <c r="AD69" s="50" t="str">
        <f>VLOOKUP($AC69,[1]!デモテーブル[#Data],2,FALSE)</f>
        <v>バンガード・トータル・ワールド・ストックETF</v>
      </c>
      <c r="AE69" s="50" t="str">
        <f t="shared" si="12"/>
        <v>NISA</v>
      </c>
      <c r="AF69" s="50">
        <f t="shared" si="12"/>
        <v>1</v>
      </c>
      <c r="AG69" s="50" t="str">
        <f t="shared" si="12"/>
        <v>株</v>
      </c>
      <c r="AH69" s="50">
        <f t="shared" si="12"/>
        <v>68.209999999999994</v>
      </c>
      <c r="AI69" s="50" t="str">
        <f t="shared" si="12"/>
        <v>USD</v>
      </c>
      <c r="AJ69" s="50">
        <f t="shared" si="12"/>
        <v>86.57</v>
      </c>
      <c r="AK69" s="50" t="str">
        <f t="shared" si="12"/>
        <v>USD</v>
      </c>
      <c r="AL69" s="50">
        <f t="shared" si="12"/>
        <v>0</v>
      </c>
      <c r="AM69" s="50">
        <f t="shared" si="12"/>
        <v>0</v>
      </c>
      <c r="AN69" s="50">
        <f t="shared" si="12"/>
        <v>1.32</v>
      </c>
      <c r="AO69" s="50" t="str">
        <f t="shared" si="12"/>
        <v>USD</v>
      </c>
      <c r="AP69" s="180">
        <f t="shared" si="12"/>
        <v>11580</v>
      </c>
      <c r="AQ69" s="50" t="str">
        <f t="shared" si="12"/>
        <v>86.57 USD</v>
      </c>
      <c r="AR69" s="181">
        <f t="shared" si="12"/>
        <v>4505</v>
      </c>
      <c r="AS69" s="182">
        <f t="shared" si="8"/>
        <v>0.63674911660777389</v>
      </c>
      <c r="AT69" s="19"/>
      <c r="AU69" s="19"/>
      <c r="AV69" s="50" t="str">
        <f>VLOOKUP($AC69,デモテーブル[#All],3,FALSE)</f>
        <v>1株式・投信等</v>
      </c>
      <c r="AW69" s="50" t="str">
        <f>VLOOKUP($AC69,デモテーブル[#All],4,FALSE)</f>
        <v>1株式</v>
      </c>
      <c r="AX69" s="50" t="str">
        <f>VLOOKUP($AC69,デモテーブル[#All],5,FALSE)</f>
        <v>指数</v>
      </c>
      <c r="AY69" s="50" t="str">
        <f>VLOOKUP($AC69,デモテーブル[#All],6,FALSE)</f>
        <v>全世界指数</v>
      </c>
      <c r="AZ69" s="50" t="str">
        <f>VLOOKUP($AC69,デモテーブル[#All],7,FALSE)</f>
        <v>02 米ドル（円換算）</v>
      </c>
      <c r="BA69" s="50" t="str">
        <f>VLOOKUP($AC69,デモテーブル[#All],12,FALSE)</f>
        <v>リスク・有</v>
      </c>
    </row>
    <row r="70" spans="2:53" x14ac:dyDescent="0.4">
      <c r="B70" s="21">
        <v>44728</v>
      </c>
      <c r="C70" s="22">
        <v>69</v>
      </c>
      <c r="D70" s="184" t="s">
        <v>337</v>
      </c>
      <c r="E70" t="s">
        <v>506</v>
      </c>
      <c r="H70" s="43" t="s">
        <v>540</v>
      </c>
      <c r="I70" s="43" t="s">
        <v>31</v>
      </c>
      <c r="J70" s="43" t="s">
        <v>32</v>
      </c>
      <c r="K70" s="43" t="s">
        <v>17</v>
      </c>
      <c r="L70" s="43">
        <v>6</v>
      </c>
      <c r="M70" s="43" t="s">
        <v>534</v>
      </c>
      <c r="N70" s="43">
        <v>87.043300000000002</v>
      </c>
      <c r="O70" s="43" t="s">
        <v>541</v>
      </c>
      <c r="P70" s="43">
        <v>74.14</v>
      </c>
      <c r="Q70" s="43" t="s">
        <v>541</v>
      </c>
      <c r="R70" s="43"/>
      <c r="S70" s="43"/>
      <c r="T70" s="43">
        <v>0.84</v>
      </c>
      <c r="U70" s="43" t="s">
        <v>541</v>
      </c>
      <c r="V70" s="43">
        <v>59506</v>
      </c>
      <c r="W70" s="43" t="s">
        <v>546</v>
      </c>
      <c r="X70" s="43">
        <v>4378</v>
      </c>
      <c r="Y70" s="43">
        <v>7.94</v>
      </c>
      <c r="Z70" s="174"/>
      <c r="AA70" s="174"/>
      <c r="AB70" s="50" t="str">
        <f t="shared" si="10"/>
        <v>米国株式</v>
      </c>
      <c r="AC70" s="50" t="str">
        <f t="shared" si="11"/>
        <v>BND</v>
      </c>
      <c r="AD70" s="50" t="str">
        <f>VLOOKUP($AC70,[1]!デモテーブル[#Data],2,FALSE)</f>
        <v>バンガード・米国トータル債券市場ETF</v>
      </c>
      <c r="AE70" s="50" t="str">
        <f t="shared" si="12"/>
        <v>特定</v>
      </c>
      <c r="AF70" s="50">
        <f t="shared" si="12"/>
        <v>6</v>
      </c>
      <c r="AG70" s="50" t="str">
        <f t="shared" si="12"/>
        <v>株</v>
      </c>
      <c r="AH70" s="50">
        <f t="shared" si="12"/>
        <v>87.043300000000002</v>
      </c>
      <c r="AI70" s="50" t="str">
        <f t="shared" si="12"/>
        <v>USD</v>
      </c>
      <c r="AJ70" s="50">
        <f t="shared" si="12"/>
        <v>74.14</v>
      </c>
      <c r="AK70" s="50" t="str">
        <f t="shared" si="12"/>
        <v>USD</v>
      </c>
      <c r="AL70" s="50">
        <f t="shared" si="12"/>
        <v>0</v>
      </c>
      <c r="AM70" s="50">
        <f t="shared" si="12"/>
        <v>0</v>
      </c>
      <c r="AN70" s="50">
        <f t="shared" si="12"/>
        <v>0.84</v>
      </c>
      <c r="AO70" s="50" t="str">
        <f t="shared" si="12"/>
        <v>USD</v>
      </c>
      <c r="AP70" s="180">
        <f t="shared" si="12"/>
        <v>59506</v>
      </c>
      <c r="AQ70" s="50" t="str">
        <f t="shared" si="12"/>
        <v>444.84 USD</v>
      </c>
      <c r="AR70" s="181">
        <f t="shared" si="12"/>
        <v>4378</v>
      </c>
      <c r="AS70" s="182">
        <f t="shared" si="8"/>
        <v>7.941517921927152E-2</v>
      </c>
      <c r="AT70" s="19"/>
      <c r="AU70" s="19"/>
      <c r="AV70" s="50" t="str">
        <f>VLOOKUP($AC70,デモテーブル[#All],3,FALSE)</f>
        <v>2現金・米国債など</v>
      </c>
      <c r="AW70" s="50" t="str">
        <f>VLOOKUP($AC70,デモテーブル[#All],4,FALSE)</f>
        <v>2米国債など</v>
      </c>
      <c r="AX70" s="50" t="str">
        <f>VLOOKUP($AC70,デモテーブル[#All],5,FALSE)</f>
        <v>債券</v>
      </c>
      <c r="AY70" s="50" t="str">
        <f>VLOOKUP($AC70,デモテーブル[#All],6,FALSE)</f>
        <v>米国債</v>
      </c>
      <c r="AZ70" s="50" t="str">
        <f>VLOOKUP($AC70,デモテーブル[#All],7,FALSE)</f>
        <v>02 米ドル（円換算）</v>
      </c>
      <c r="BA70" s="50" t="str">
        <f>VLOOKUP($AC70,デモテーブル[#All],12,FALSE)</f>
        <v>リスク・有</v>
      </c>
    </row>
    <row r="71" spans="2:53" x14ac:dyDescent="0.4">
      <c r="B71" s="21">
        <v>44728</v>
      </c>
      <c r="C71" s="22">
        <v>70</v>
      </c>
      <c r="D71" s="184" t="s">
        <v>337</v>
      </c>
      <c r="E71" t="s">
        <v>506</v>
      </c>
      <c r="H71" s="43" t="s">
        <v>540</v>
      </c>
      <c r="I71" s="43" t="s">
        <v>33</v>
      </c>
      <c r="J71" s="43" t="s">
        <v>34</v>
      </c>
      <c r="K71" s="43" t="s">
        <v>17</v>
      </c>
      <c r="L71" s="43">
        <v>17</v>
      </c>
      <c r="M71" s="43" t="s">
        <v>534</v>
      </c>
      <c r="N71" s="43">
        <v>42.514699999999998</v>
      </c>
      <c r="O71" s="43" t="s">
        <v>541</v>
      </c>
      <c r="P71" s="43">
        <v>37.89</v>
      </c>
      <c r="Q71" s="43" t="s">
        <v>541</v>
      </c>
      <c r="R71" s="43"/>
      <c r="S71" s="43"/>
      <c r="T71" s="43">
        <v>0.9</v>
      </c>
      <c r="U71" s="43" t="s">
        <v>541</v>
      </c>
      <c r="V71" s="43">
        <v>86165</v>
      </c>
      <c r="W71" s="43" t="s">
        <v>547</v>
      </c>
      <c r="X71" s="43">
        <v>9699</v>
      </c>
      <c r="Y71" s="43">
        <v>12.68</v>
      </c>
      <c r="Z71" s="174"/>
      <c r="AA71" s="174"/>
      <c r="AB71" s="50" t="str">
        <f t="shared" si="10"/>
        <v>米国株式</v>
      </c>
      <c r="AC71" s="50" t="str">
        <f t="shared" si="11"/>
        <v>UAL</v>
      </c>
      <c r="AD71" s="50" t="str">
        <f>VLOOKUP($AC71,[1]!デモテーブル[#Data],2,FALSE)</f>
        <v>ユナイテッド・エアラインズ・ホールディングス</v>
      </c>
      <c r="AE71" s="50" t="str">
        <f t="shared" si="12"/>
        <v>特定</v>
      </c>
      <c r="AF71" s="50">
        <f t="shared" si="12"/>
        <v>17</v>
      </c>
      <c r="AG71" s="50" t="str">
        <f t="shared" si="12"/>
        <v>株</v>
      </c>
      <c r="AH71" s="50">
        <f t="shared" si="12"/>
        <v>42.514699999999998</v>
      </c>
      <c r="AI71" s="50" t="str">
        <f t="shared" si="12"/>
        <v>USD</v>
      </c>
      <c r="AJ71" s="50">
        <f t="shared" si="12"/>
        <v>37.89</v>
      </c>
      <c r="AK71" s="50" t="str">
        <f t="shared" si="12"/>
        <v>USD</v>
      </c>
      <c r="AL71" s="50">
        <f t="shared" si="12"/>
        <v>0</v>
      </c>
      <c r="AM71" s="50">
        <f t="shared" si="12"/>
        <v>0</v>
      </c>
      <c r="AN71" s="50">
        <f t="shared" si="12"/>
        <v>0.9</v>
      </c>
      <c r="AO71" s="50" t="str">
        <f t="shared" si="12"/>
        <v>USD</v>
      </c>
      <c r="AP71" s="180">
        <f t="shared" si="12"/>
        <v>86165</v>
      </c>
      <c r="AQ71" s="50" t="str">
        <f t="shared" si="12"/>
        <v>644.13 USD</v>
      </c>
      <c r="AR71" s="181">
        <f t="shared" si="12"/>
        <v>9699</v>
      </c>
      <c r="AS71" s="182">
        <f t="shared" si="8"/>
        <v>0.12684068736431878</v>
      </c>
      <c r="AT71" s="19"/>
      <c r="AU71" s="19"/>
      <c r="AV71" s="50" t="str">
        <f>VLOOKUP($AC71,デモテーブル[#All],3,FALSE)</f>
        <v>1株式・投信等</v>
      </c>
      <c r="AW71" s="50" t="str">
        <f>VLOOKUP($AC71,デモテーブル[#All],4,FALSE)</f>
        <v>1株式</v>
      </c>
      <c r="AX71" s="50" t="str">
        <f>VLOOKUP($AC71,デモテーブル[#All],5,FALSE)</f>
        <v>観光</v>
      </c>
      <c r="AY71" s="50" t="str">
        <f>VLOOKUP($AC71,デモテーブル[#All],6,FALSE)</f>
        <v>航空・米国</v>
      </c>
      <c r="AZ71" s="50" t="str">
        <f>VLOOKUP($AC71,デモテーブル[#All],7,FALSE)</f>
        <v>02 米ドル（円換算）</v>
      </c>
      <c r="BA71" s="50" t="str">
        <f>VLOOKUP($AC71,デモテーブル[#All],12,FALSE)</f>
        <v>リスク・有</v>
      </c>
    </row>
    <row r="72" spans="2:53" x14ac:dyDescent="0.4">
      <c r="B72" s="21">
        <v>44728</v>
      </c>
      <c r="C72" s="22">
        <v>71</v>
      </c>
      <c r="D72" s="184" t="s">
        <v>337</v>
      </c>
      <c r="E72" t="s">
        <v>506</v>
      </c>
      <c r="H72" s="43" t="s">
        <v>540</v>
      </c>
      <c r="I72" s="43" t="s">
        <v>33</v>
      </c>
      <c r="J72" s="43" t="s">
        <v>34</v>
      </c>
      <c r="K72" s="43" t="s">
        <v>538</v>
      </c>
      <c r="L72" s="43">
        <v>10</v>
      </c>
      <c r="M72" s="43" t="s">
        <v>534</v>
      </c>
      <c r="N72" s="43">
        <v>46.667999999999999</v>
      </c>
      <c r="O72" s="43" t="s">
        <v>541</v>
      </c>
      <c r="P72" s="43">
        <v>37.89</v>
      </c>
      <c r="Q72" s="43" t="s">
        <v>541</v>
      </c>
      <c r="R72" s="43"/>
      <c r="S72" s="43"/>
      <c r="T72" s="43">
        <v>0.9</v>
      </c>
      <c r="U72" s="43" t="s">
        <v>541</v>
      </c>
      <c r="V72" s="43">
        <v>50685</v>
      </c>
      <c r="W72" s="43" t="s">
        <v>548</v>
      </c>
      <c r="X72" s="43">
        <v>-3659</v>
      </c>
      <c r="Y72" s="43">
        <v>-6.73</v>
      </c>
      <c r="Z72" s="174"/>
      <c r="AA72" s="174"/>
      <c r="AB72" s="50" t="str">
        <f t="shared" si="10"/>
        <v>米国株式</v>
      </c>
      <c r="AC72" s="50" t="str">
        <f t="shared" si="11"/>
        <v>UAL</v>
      </c>
      <c r="AD72" s="50" t="str">
        <f>VLOOKUP($AC72,[1]!デモテーブル[#Data],2,FALSE)</f>
        <v>ユナイテッド・エアラインズ・ホールディングス</v>
      </c>
      <c r="AE72" s="50" t="str">
        <f t="shared" si="12"/>
        <v>NISA</v>
      </c>
      <c r="AF72" s="50">
        <f t="shared" si="12"/>
        <v>10</v>
      </c>
      <c r="AG72" s="50" t="str">
        <f t="shared" si="12"/>
        <v>株</v>
      </c>
      <c r="AH72" s="50">
        <f t="shared" si="12"/>
        <v>46.667999999999999</v>
      </c>
      <c r="AI72" s="50" t="str">
        <f t="shared" si="12"/>
        <v>USD</v>
      </c>
      <c r="AJ72" s="50">
        <f t="shared" si="12"/>
        <v>37.89</v>
      </c>
      <c r="AK72" s="50" t="str">
        <f t="shared" si="12"/>
        <v>USD</v>
      </c>
      <c r="AL72" s="50">
        <f t="shared" si="12"/>
        <v>0</v>
      </c>
      <c r="AM72" s="50">
        <f t="shared" si="12"/>
        <v>0</v>
      </c>
      <c r="AN72" s="50">
        <f t="shared" si="12"/>
        <v>0.9</v>
      </c>
      <c r="AO72" s="50" t="str">
        <f t="shared" si="12"/>
        <v>USD</v>
      </c>
      <c r="AP72" s="180">
        <f t="shared" si="12"/>
        <v>50685</v>
      </c>
      <c r="AQ72" s="50" t="str">
        <f t="shared" si="12"/>
        <v>378.90 USD</v>
      </c>
      <c r="AR72" s="181">
        <f t="shared" si="12"/>
        <v>-3659</v>
      </c>
      <c r="AS72" s="182">
        <f t="shared" si="8"/>
        <v>-6.7330340055939936E-2</v>
      </c>
      <c r="AT72" s="19"/>
      <c r="AU72" s="19"/>
      <c r="AV72" s="50" t="str">
        <f>VLOOKUP($AC72,デモテーブル[#All],3,FALSE)</f>
        <v>1株式・投信等</v>
      </c>
      <c r="AW72" s="50" t="str">
        <f>VLOOKUP($AC72,デモテーブル[#All],4,FALSE)</f>
        <v>1株式</v>
      </c>
      <c r="AX72" s="50" t="str">
        <f>VLOOKUP($AC72,デモテーブル[#All],5,FALSE)</f>
        <v>観光</v>
      </c>
      <c r="AY72" s="50" t="str">
        <f>VLOOKUP($AC72,デモテーブル[#All],6,FALSE)</f>
        <v>航空・米国</v>
      </c>
      <c r="AZ72" s="50" t="str">
        <f>VLOOKUP($AC72,デモテーブル[#All],7,FALSE)</f>
        <v>02 米ドル（円換算）</v>
      </c>
      <c r="BA72" s="50" t="str">
        <f>VLOOKUP($AC72,デモテーブル[#All],12,FALSE)</f>
        <v>リスク・有</v>
      </c>
    </row>
    <row r="73" spans="2:53" x14ac:dyDescent="0.4">
      <c r="B73" s="21">
        <v>44728</v>
      </c>
      <c r="C73" s="22">
        <v>72</v>
      </c>
      <c r="D73" s="184" t="s">
        <v>337</v>
      </c>
      <c r="E73" t="s">
        <v>506</v>
      </c>
      <c r="H73" s="43" t="s">
        <v>540</v>
      </c>
      <c r="I73" s="43" t="s">
        <v>35</v>
      </c>
      <c r="J73" s="43" t="s">
        <v>36</v>
      </c>
      <c r="K73" s="43" t="s">
        <v>17</v>
      </c>
      <c r="L73" s="43">
        <v>34</v>
      </c>
      <c r="M73" s="43" t="s">
        <v>534</v>
      </c>
      <c r="N73" s="43">
        <v>22.920200000000001</v>
      </c>
      <c r="O73" s="43" t="s">
        <v>541</v>
      </c>
      <c r="P73" s="43">
        <v>22.9</v>
      </c>
      <c r="Q73" s="43" t="s">
        <v>541</v>
      </c>
      <c r="R73" s="43"/>
      <c r="S73" s="43"/>
      <c r="T73" s="43">
        <v>0.05</v>
      </c>
      <c r="U73" s="43" t="s">
        <v>541</v>
      </c>
      <c r="V73" s="43">
        <v>104153</v>
      </c>
      <c r="W73" s="43" t="s">
        <v>549</v>
      </c>
      <c r="X73" s="43">
        <v>20853</v>
      </c>
      <c r="Y73" s="43">
        <v>25.03</v>
      </c>
      <c r="Z73" s="174"/>
      <c r="AA73" s="174"/>
      <c r="AB73" s="50" t="str">
        <f t="shared" si="10"/>
        <v>米国株式</v>
      </c>
      <c r="AC73" s="50" t="str">
        <f t="shared" si="11"/>
        <v>EIDO</v>
      </c>
      <c r="AD73" s="50" t="str">
        <f>VLOOKUP($AC73,[1]!デモテーブル[#Data],2,FALSE)</f>
        <v>iシェアーズ MSCI インドネシア ETF</v>
      </c>
      <c r="AE73" s="50" t="str">
        <f t="shared" si="12"/>
        <v>特定</v>
      </c>
      <c r="AF73" s="50">
        <f t="shared" si="12"/>
        <v>34</v>
      </c>
      <c r="AG73" s="50" t="str">
        <f t="shared" si="12"/>
        <v>株</v>
      </c>
      <c r="AH73" s="50">
        <f t="shared" si="12"/>
        <v>22.920200000000001</v>
      </c>
      <c r="AI73" s="50" t="str">
        <f t="shared" si="12"/>
        <v>USD</v>
      </c>
      <c r="AJ73" s="50">
        <f t="shared" si="12"/>
        <v>22.9</v>
      </c>
      <c r="AK73" s="50" t="str">
        <f t="shared" si="12"/>
        <v>USD</v>
      </c>
      <c r="AL73" s="50">
        <f t="shared" si="12"/>
        <v>0</v>
      </c>
      <c r="AM73" s="50">
        <f t="shared" si="12"/>
        <v>0</v>
      </c>
      <c r="AN73" s="50">
        <f t="shared" si="12"/>
        <v>0.05</v>
      </c>
      <c r="AO73" s="50" t="str">
        <f t="shared" si="12"/>
        <v>USD</v>
      </c>
      <c r="AP73" s="180">
        <f t="shared" si="12"/>
        <v>104153</v>
      </c>
      <c r="AQ73" s="50" t="str">
        <f t="shared" si="12"/>
        <v>778.60 USD</v>
      </c>
      <c r="AR73" s="181">
        <f t="shared" si="12"/>
        <v>20853</v>
      </c>
      <c r="AS73" s="182">
        <f t="shared" si="8"/>
        <v>0.2503361344537815</v>
      </c>
      <c r="AT73" s="19"/>
      <c r="AU73" s="19"/>
      <c r="AV73" s="50" t="str">
        <f>VLOOKUP($AC73,デモテーブル[#All],3,FALSE)</f>
        <v>1株式・投信等</v>
      </c>
      <c r="AW73" s="50" t="str">
        <f>VLOOKUP($AC73,デモテーブル[#All],4,FALSE)</f>
        <v>1株式</v>
      </c>
      <c r="AX73" s="50" t="str">
        <f>VLOOKUP($AC73,デモテーブル[#All],5,FALSE)</f>
        <v>新興国</v>
      </c>
      <c r="AY73" s="50" t="str">
        <f>VLOOKUP($AC73,デモテーブル[#All],6,FALSE)</f>
        <v>インドネシア</v>
      </c>
      <c r="AZ73" s="50" t="str">
        <f>VLOOKUP($AC73,デモテーブル[#All],7,FALSE)</f>
        <v>02 米ドル（円換算）</v>
      </c>
      <c r="BA73" s="50" t="str">
        <f>VLOOKUP($AC73,デモテーブル[#All],12,FALSE)</f>
        <v>リスク・有</v>
      </c>
    </row>
    <row r="74" spans="2:53" x14ac:dyDescent="0.4">
      <c r="B74" s="21">
        <v>44728</v>
      </c>
      <c r="C74" s="22">
        <v>73</v>
      </c>
      <c r="D74" s="184" t="s">
        <v>337</v>
      </c>
      <c r="E74" t="s">
        <v>506</v>
      </c>
      <c r="H74" s="43" t="s">
        <v>540</v>
      </c>
      <c r="I74" s="43" t="s">
        <v>37</v>
      </c>
      <c r="J74" s="43" t="s">
        <v>38</v>
      </c>
      <c r="K74" s="43" t="s">
        <v>17</v>
      </c>
      <c r="L74" s="43">
        <v>4</v>
      </c>
      <c r="M74" s="43" t="s">
        <v>534</v>
      </c>
      <c r="N74" s="43">
        <v>75.222499999999997</v>
      </c>
      <c r="O74" s="43" t="s">
        <v>541</v>
      </c>
      <c r="P74" s="43">
        <v>70.739999999999995</v>
      </c>
      <c r="Q74" s="43" t="s">
        <v>541</v>
      </c>
      <c r="R74" s="43"/>
      <c r="S74" s="43"/>
      <c r="T74" s="43">
        <v>0.45</v>
      </c>
      <c r="U74" s="43" t="s">
        <v>541</v>
      </c>
      <c r="V74" s="43">
        <v>37851</v>
      </c>
      <c r="W74" s="43" t="s">
        <v>550</v>
      </c>
      <c r="X74" s="43">
        <v>6644</v>
      </c>
      <c r="Y74" s="43">
        <v>21.29</v>
      </c>
      <c r="Z74" s="174"/>
      <c r="AA74" s="174"/>
      <c r="AB74" s="50" t="str">
        <f t="shared" si="10"/>
        <v>米国株式</v>
      </c>
      <c r="AC74" s="50" t="str">
        <f t="shared" si="11"/>
        <v>THD</v>
      </c>
      <c r="AD74" s="50" t="str">
        <f>VLOOKUP($AC74,[1]!デモテーブル[#Data],2,FALSE)</f>
        <v>iシェアーズ MSCI タイ ETF</v>
      </c>
      <c r="AE74" s="50" t="str">
        <f t="shared" si="12"/>
        <v>特定</v>
      </c>
      <c r="AF74" s="50">
        <f t="shared" si="12"/>
        <v>4</v>
      </c>
      <c r="AG74" s="50" t="str">
        <f t="shared" si="12"/>
        <v>株</v>
      </c>
      <c r="AH74" s="50">
        <f t="shared" si="12"/>
        <v>75.222499999999997</v>
      </c>
      <c r="AI74" s="50" t="str">
        <f t="shared" si="12"/>
        <v>USD</v>
      </c>
      <c r="AJ74" s="50">
        <f t="shared" si="12"/>
        <v>70.739999999999995</v>
      </c>
      <c r="AK74" s="50" t="str">
        <f t="shared" si="12"/>
        <v>USD</v>
      </c>
      <c r="AL74" s="50">
        <f t="shared" si="12"/>
        <v>0</v>
      </c>
      <c r="AM74" s="50">
        <f t="shared" si="12"/>
        <v>0</v>
      </c>
      <c r="AN74" s="50">
        <f t="shared" si="12"/>
        <v>0.45</v>
      </c>
      <c r="AO74" s="50" t="str">
        <f t="shared" si="12"/>
        <v>USD</v>
      </c>
      <c r="AP74" s="180">
        <f t="shared" si="12"/>
        <v>37851</v>
      </c>
      <c r="AQ74" s="50" t="str">
        <f t="shared" si="12"/>
        <v>282.96 USD</v>
      </c>
      <c r="AR74" s="181">
        <f t="shared" si="12"/>
        <v>6644</v>
      </c>
      <c r="AS74" s="182">
        <f t="shared" si="8"/>
        <v>0.21290095170955234</v>
      </c>
      <c r="AT74" s="19"/>
      <c r="AU74" s="19"/>
      <c r="AV74" s="50" t="str">
        <f>VLOOKUP($AC74,デモテーブル[#All],3,FALSE)</f>
        <v>1株式・投信等</v>
      </c>
      <c r="AW74" s="50" t="str">
        <f>VLOOKUP($AC74,デモテーブル[#All],4,FALSE)</f>
        <v>1株式</v>
      </c>
      <c r="AX74" s="50" t="str">
        <f>VLOOKUP($AC74,デモテーブル[#All],5,FALSE)</f>
        <v>新興国</v>
      </c>
      <c r="AY74" s="50" t="str">
        <f>VLOOKUP($AC74,デモテーブル[#All],6,FALSE)</f>
        <v>タイ</v>
      </c>
      <c r="AZ74" s="50" t="str">
        <f>VLOOKUP($AC74,デモテーブル[#All],7,FALSE)</f>
        <v>02 米ドル（円換算）</v>
      </c>
      <c r="BA74" s="50" t="str">
        <f>VLOOKUP($AC74,デモテーブル[#All],12,FALSE)</f>
        <v>リスク・有</v>
      </c>
    </row>
    <row r="75" spans="2:53" x14ac:dyDescent="0.4">
      <c r="B75" s="21">
        <v>44728</v>
      </c>
      <c r="C75" s="22">
        <v>74</v>
      </c>
      <c r="D75" s="184" t="s">
        <v>337</v>
      </c>
      <c r="E75" t="s">
        <v>506</v>
      </c>
      <c r="H75" s="43" t="s">
        <v>540</v>
      </c>
      <c r="I75" s="43" t="s">
        <v>39</v>
      </c>
      <c r="J75" s="43" t="s">
        <v>40</v>
      </c>
      <c r="K75" s="43" t="s">
        <v>17</v>
      </c>
      <c r="L75" s="43">
        <v>16</v>
      </c>
      <c r="M75" s="43" t="s">
        <v>534</v>
      </c>
      <c r="N75" s="43">
        <v>31.824999999999999</v>
      </c>
      <c r="O75" s="43" t="s">
        <v>541</v>
      </c>
      <c r="P75" s="43">
        <v>26.55</v>
      </c>
      <c r="Q75" s="43" t="s">
        <v>541</v>
      </c>
      <c r="R75" s="43"/>
      <c r="S75" s="43"/>
      <c r="T75" s="43">
        <v>-0.33</v>
      </c>
      <c r="U75" s="43" t="s">
        <v>541</v>
      </c>
      <c r="V75" s="43">
        <v>56825</v>
      </c>
      <c r="W75" s="43" t="s">
        <v>551</v>
      </c>
      <c r="X75" s="43">
        <v>3257</v>
      </c>
      <c r="Y75" s="43">
        <v>6.08</v>
      </c>
      <c r="Z75" s="174"/>
      <c r="AA75" s="174"/>
      <c r="AB75" s="50" t="str">
        <f t="shared" si="10"/>
        <v>米国株式</v>
      </c>
      <c r="AC75" s="50" t="str">
        <f t="shared" si="11"/>
        <v>EPHE</v>
      </c>
      <c r="AD75" s="50" t="str">
        <f>VLOOKUP($AC75,[1]!デモテーブル[#Data],2,FALSE)</f>
        <v>iシェアーズ MSCI フィリピン ETF</v>
      </c>
      <c r="AE75" s="50" t="str">
        <f t="shared" ref="AE75:AR90" si="13">K75</f>
        <v>特定</v>
      </c>
      <c r="AF75" s="50">
        <f t="shared" si="13"/>
        <v>16</v>
      </c>
      <c r="AG75" s="50" t="str">
        <f t="shared" si="13"/>
        <v>株</v>
      </c>
      <c r="AH75" s="50">
        <f t="shared" si="13"/>
        <v>31.824999999999999</v>
      </c>
      <c r="AI75" s="50" t="str">
        <f t="shared" si="13"/>
        <v>USD</v>
      </c>
      <c r="AJ75" s="50">
        <f t="shared" si="13"/>
        <v>26.55</v>
      </c>
      <c r="AK75" s="50" t="str">
        <f t="shared" si="13"/>
        <v>USD</v>
      </c>
      <c r="AL75" s="50">
        <f t="shared" si="13"/>
        <v>0</v>
      </c>
      <c r="AM75" s="50">
        <f t="shared" si="13"/>
        <v>0</v>
      </c>
      <c r="AN75" s="50">
        <f t="shared" si="13"/>
        <v>-0.33</v>
      </c>
      <c r="AO75" s="50" t="str">
        <f t="shared" si="13"/>
        <v>USD</v>
      </c>
      <c r="AP75" s="180">
        <f t="shared" si="13"/>
        <v>56825</v>
      </c>
      <c r="AQ75" s="50" t="str">
        <f t="shared" si="13"/>
        <v>424.80 USD</v>
      </c>
      <c r="AR75" s="181">
        <f t="shared" si="13"/>
        <v>3257</v>
      </c>
      <c r="AS75" s="182">
        <f t="shared" si="8"/>
        <v>6.0801224611708483E-2</v>
      </c>
      <c r="AT75" s="19"/>
      <c r="AU75" s="19"/>
      <c r="AV75" s="50" t="str">
        <f>VLOOKUP($AC75,デモテーブル[#All],3,FALSE)</f>
        <v>1株式・投信等</v>
      </c>
      <c r="AW75" s="50" t="str">
        <f>VLOOKUP($AC75,デモテーブル[#All],4,FALSE)</f>
        <v>1株式</v>
      </c>
      <c r="AX75" s="50" t="str">
        <f>VLOOKUP($AC75,デモテーブル[#All],5,FALSE)</f>
        <v>新興国</v>
      </c>
      <c r="AY75" s="50" t="str">
        <f>VLOOKUP($AC75,デモテーブル[#All],6,FALSE)</f>
        <v>フィリピン</v>
      </c>
      <c r="AZ75" s="50" t="str">
        <f>VLOOKUP($AC75,デモテーブル[#All],7,FALSE)</f>
        <v>02 米ドル（円換算）</v>
      </c>
      <c r="BA75" s="50" t="str">
        <f>VLOOKUP($AC75,デモテーブル[#All],12,FALSE)</f>
        <v>リスク・有</v>
      </c>
    </row>
    <row r="76" spans="2:53" x14ac:dyDescent="0.4">
      <c r="B76" s="21">
        <v>44728</v>
      </c>
      <c r="C76" s="22">
        <v>75</v>
      </c>
      <c r="D76" s="184" t="s">
        <v>337</v>
      </c>
      <c r="E76" t="s">
        <v>506</v>
      </c>
      <c r="H76" s="43" t="s">
        <v>540</v>
      </c>
      <c r="I76" s="43" t="s">
        <v>39</v>
      </c>
      <c r="J76" s="43" t="s">
        <v>40</v>
      </c>
      <c r="K76" s="43" t="s">
        <v>538</v>
      </c>
      <c r="L76" s="43">
        <v>4</v>
      </c>
      <c r="M76" s="43" t="s">
        <v>534</v>
      </c>
      <c r="N76" s="43">
        <v>30.135000000000002</v>
      </c>
      <c r="O76" s="43" t="s">
        <v>541</v>
      </c>
      <c r="P76" s="43">
        <v>26.55</v>
      </c>
      <c r="Q76" s="43" t="s">
        <v>541</v>
      </c>
      <c r="R76" s="43"/>
      <c r="S76" s="43"/>
      <c r="T76" s="43">
        <v>-0.33</v>
      </c>
      <c r="U76" s="43" t="s">
        <v>541</v>
      </c>
      <c r="V76" s="43">
        <v>14206</v>
      </c>
      <c r="W76" s="43" t="s">
        <v>552</v>
      </c>
      <c r="X76" s="43">
        <v>1558</v>
      </c>
      <c r="Y76" s="43">
        <v>12.31</v>
      </c>
      <c r="Z76" s="174"/>
      <c r="AA76" s="174"/>
      <c r="AB76" s="50" t="str">
        <f t="shared" si="10"/>
        <v>米国株式</v>
      </c>
      <c r="AC76" s="50" t="str">
        <f t="shared" si="11"/>
        <v>EPHE</v>
      </c>
      <c r="AD76" s="50" t="str">
        <f>VLOOKUP($AC76,[1]!デモテーブル[#Data],2,FALSE)</f>
        <v>iシェアーズ MSCI フィリピン ETF</v>
      </c>
      <c r="AE76" s="50" t="str">
        <f t="shared" si="13"/>
        <v>NISA</v>
      </c>
      <c r="AF76" s="50">
        <f t="shared" si="13"/>
        <v>4</v>
      </c>
      <c r="AG76" s="50" t="str">
        <f t="shared" si="13"/>
        <v>株</v>
      </c>
      <c r="AH76" s="50">
        <f t="shared" si="13"/>
        <v>30.135000000000002</v>
      </c>
      <c r="AI76" s="50" t="str">
        <f t="shared" si="13"/>
        <v>USD</v>
      </c>
      <c r="AJ76" s="50">
        <f t="shared" si="13"/>
        <v>26.55</v>
      </c>
      <c r="AK76" s="50" t="str">
        <f t="shared" si="13"/>
        <v>USD</v>
      </c>
      <c r="AL76" s="50">
        <f t="shared" si="13"/>
        <v>0</v>
      </c>
      <c r="AM76" s="50">
        <f t="shared" si="13"/>
        <v>0</v>
      </c>
      <c r="AN76" s="50">
        <f t="shared" si="13"/>
        <v>-0.33</v>
      </c>
      <c r="AO76" s="50" t="str">
        <f t="shared" si="13"/>
        <v>USD</v>
      </c>
      <c r="AP76" s="180">
        <f t="shared" si="13"/>
        <v>14206</v>
      </c>
      <c r="AQ76" s="50" t="str">
        <f t="shared" si="13"/>
        <v>106.20 USD</v>
      </c>
      <c r="AR76" s="181">
        <f t="shared" si="13"/>
        <v>1558</v>
      </c>
      <c r="AS76" s="182">
        <f t="shared" si="8"/>
        <v>0.12318153067678685</v>
      </c>
      <c r="AT76" s="19"/>
      <c r="AU76" s="19"/>
      <c r="AV76" s="50" t="str">
        <f>VLOOKUP($AC76,デモテーブル[#All],3,FALSE)</f>
        <v>1株式・投信等</v>
      </c>
      <c r="AW76" s="50" t="str">
        <f>VLOOKUP($AC76,デモテーブル[#All],4,FALSE)</f>
        <v>1株式</v>
      </c>
      <c r="AX76" s="50" t="str">
        <f>VLOOKUP($AC76,デモテーブル[#All],5,FALSE)</f>
        <v>新興国</v>
      </c>
      <c r="AY76" s="50" t="str">
        <f>VLOOKUP($AC76,デモテーブル[#All],6,FALSE)</f>
        <v>フィリピン</v>
      </c>
      <c r="AZ76" s="50" t="str">
        <f>VLOOKUP($AC76,デモテーブル[#All],7,FALSE)</f>
        <v>02 米ドル（円換算）</v>
      </c>
      <c r="BA76" s="50" t="str">
        <f>VLOOKUP($AC76,デモテーブル[#All],12,FALSE)</f>
        <v>リスク・有</v>
      </c>
    </row>
    <row r="77" spans="2:53" x14ac:dyDescent="0.4">
      <c r="B77" s="21">
        <v>44728</v>
      </c>
      <c r="C77" s="22">
        <v>76</v>
      </c>
      <c r="D77" s="184" t="s">
        <v>337</v>
      </c>
      <c r="E77" t="s">
        <v>506</v>
      </c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174"/>
      <c r="AA77" s="174"/>
      <c r="AB77" s="50">
        <f t="shared" si="10"/>
        <v>0</v>
      </c>
      <c r="AC77" s="50" t="str">
        <f t="shared" si="11"/>
        <v>0</v>
      </c>
      <c r="AD77" s="50" t="e">
        <f>VLOOKUP($AC77,[1]!デモテーブル[#Data],2,FALSE)</f>
        <v>#N/A</v>
      </c>
      <c r="AE77" s="50">
        <f t="shared" si="13"/>
        <v>0</v>
      </c>
      <c r="AF77" s="50">
        <f t="shared" si="13"/>
        <v>0</v>
      </c>
      <c r="AG77" s="50">
        <f t="shared" si="13"/>
        <v>0</v>
      </c>
      <c r="AH77" s="50">
        <f t="shared" si="13"/>
        <v>0</v>
      </c>
      <c r="AI77" s="50">
        <f t="shared" si="13"/>
        <v>0</v>
      </c>
      <c r="AJ77" s="50">
        <f t="shared" si="13"/>
        <v>0</v>
      </c>
      <c r="AK77" s="50">
        <f t="shared" si="13"/>
        <v>0</v>
      </c>
      <c r="AL77" s="50">
        <f t="shared" si="13"/>
        <v>0</v>
      </c>
      <c r="AM77" s="50">
        <f t="shared" si="13"/>
        <v>0</v>
      </c>
      <c r="AN77" s="50">
        <f t="shared" si="13"/>
        <v>0</v>
      </c>
      <c r="AO77" s="50">
        <f t="shared" si="13"/>
        <v>0</v>
      </c>
      <c r="AP77" s="180">
        <f t="shared" si="13"/>
        <v>0</v>
      </c>
      <c r="AQ77" s="50">
        <f t="shared" si="13"/>
        <v>0</v>
      </c>
      <c r="AR77" s="181">
        <f t="shared" si="13"/>
        <v>0</v>
      </c>
      <c r="AS77" s="182" t="e">
        <f t="shared" si="8"/>
        <v>#DIV/0!</v>
      </c>
      <c r="AT77" s="19"/>
      <c r="AU77" s="19"/>
      <c r="AV77" s="50" t="e">
        <f>VLOOKUP($AC77,デモテーブル[#All],3,FALSE)</f>
        <v>#N/A</v>
      </c>
      <c r="AW77" s="50" t="e">
        <f>VLOOKUP($AC77,デモテーブル[#All],4,FALSE)</f>
        <v>#N/A</v>
      </c>
      <c r="AX77" s="50" t="e">
        <f>VLOOKUP($AC77,デモテーブル[#All],5,FALSE)</f>
        <v>#N/A</v>
      </c>
      <c r="AY77" s="50" t="e">
        <f>VLOOKUP($AC77,デモテーブル[#All],6,FALSE)</f>
        <v>#N/A</v>
      </c>
      <c r="AZ77" s="50" t="e">
        <f>VLOOKUP($AC77,デモテーブル[#All],7,FALSE)</f>
        <v>#N/A</v>
      </c>
      <c r="BA77" s="50" t="e">
        <f>VLOOKUP($AC77,デモテーブル[#All],12,FALSE)</f>
        <v>#N/A</v>
      </c>
    </row>
    <row r="78" spans="2:53" x14ac:dyDescent="0.4">
      <c r="B78" s="21">
        <v>44728</v>
      </c>
      <c r="C78" s="22">
        <v>77</v>
      </c>
      <c r="D78" s="184" t="s">
        <v>337</v>
      </c>
      <c r="E78" t="s">
        <v>506</v>
      </c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174"/>
      <c r="AA78" s="174"/>
      <c r="AB78" s="50">
        <f t="shared" si="10"/>
        <v>0</v>
      </c>
      <c r="AC78" s="50" t="str">
        <f t="shared" si="11"/>
        <v>0</v>
      </c>
      <c r="AD78" s="50" t="e">
        <f>VLOOKUP($AC78,[1]!デモテーブル[#Data],2,FALSE)</f>
        <v>#N/A</v>
      </c>
      <c r="AE78" s="50">
        <f t="shared" si="13"/>
        <v>0</v>
      </c>
      <c r="AF78" s="50">
        <f t="shared" si="13"/>
        <v>0</v>
      </c>
      <c r="AG78" s="50">
        <f t="shared" si="13"/>
        <v>0</v>
      </c>
      <c r="AH78" s="50">
        <f t="shared" si="13"/>
        <v>0</v>
      </c>
      <c r="AI78" s="50">
        <f t="shared" si="13"/>
        <v>0</v>
      </c>
      <c r="AJ78" s="50">
        <f t="shared" si="13"/>
        <v>0</v>
      </c>
      <c r="AK78" s="50">
        <f t="shared" si="13"/>
        <v>0</v>
      </c>
      <c r="AL78" s="50">
        <f t="shared" si="13"/>
        <v>0</v>
      </c>
      <c r="AM78" s="50">
        <f t="shared" si="13"/>
        <v>0</v>
      </c>
      <c r="AN78" s="50">
        <f t="shared" si="13"/>
        <v>0</v>
      </c>
      <c r="AO78" s="50">
        <f t="shared" si="13"/>
        <v>0</v>
      </c>
      <c r="AP78" s="180">
        <f t="shared" si="13"/>
        <v>0</v>
      </c>
      <c r="AQ78" s="50">
        <f t="shared" si="13"/>
        <v>0</v>
      </c>
      <c r="AR78" s="181">
        <f t="shared" si="13"/>
        <v>0</v>
      </c>
      <c r="AS78" s="182" t="e">
        <f t="shared" si="8"/>
        <v>#DIV/0!</v>
      </c>
      <c r="AT78" s="19"/>
      <c r="AU78" s="19"/>
      <c r="AV78" s="50" t="e">
        <f>VLOOKUP($AC78,デモテーブル[#All],3,FALSE)</f>
        <v>#N/A</v>
      </c>
      <c r="AW78" s="50" t="e">
        <f>VLOOKUP($AC78,デモテーブル[#All],4,FALSE)</f>
        <v>#N/A</v>
      </c>
      <c r="AX78" s="50" t="e">
        <f>VLOOKUP($AC78,デモテーブル[#All],5,FALSE)</f>
        <v>#N/A</v>
      </c>
      <c r="AY78" s="50" t="e">
        <f>VLOOKUP($AC78,デモテーブル[#All],6,FALSE)</f>
        <v>#N/A</v>
      </c>
      <c r="AZ78" s="50" t="e">
        <f>VLOOKUP($AC78,デモテーブル[#All],7,FALSE)</f>
        <v>#N/A</v>
      </c>
      <c r="BA78" s="50" t="e">
        <f>VLOOKUP($AC78,デモテーブル[#All],12,FALSE)</f>
        <v>#N/A</v>
      </c>
    </row>
    <row r="79" spans="2:53" x14ac:dyDescent="0.4">
      <c r="B79" s="21">
        <v>44728</v>
      </c>
      <c r="C79" s="22">
        <v>78</v>
      </c>
      <c r="D79" s="184" t="s">
        <v>337</v>
      </c>
      <c r="E79" t="s">
        <v>506</v>
      </c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174"/>
      <c r="AA79" s="174"/>
      <c r="AB79" s="50">
        <f t="shared" si="10"/>
        <v>0</v>
      </c>
      <c r="AC79" s="50" t="str">
        <f t="shared" si="11"/>
        <v>0</v>
      </c>
      <c r="AD79" s="50" t="e">
        <f>VLOOKUP($AC79,[1]!デモテーブル[#Data],2,FALSE)</f>
        <v>#N/A</v>
      </c>
      <c r="AE79" s="50">
        <f t="shared" si="13"/>
        <v>0</v>
      </c>
      <c r="AF79" s="50">
        <f t="shared" si="13"/>
        <v>0</v>
      </c>
      <c r="AG79" s="50">
        <f t="shared" si="13"/>
        <v>0</v>
      </c>
      <c r="AH79" s="50">
        <f t="shared" si="13"/>
        <v>0</v>
      </c>
      <c r="AI79" s="50">
        <f t="shared" si="13"/>
        <v>0</v>
      </c>
      <c r="AJ79" s="50">
        <f t="shared" si="13"/>
        <v>0</v>
      </c>
      <c r="AK79" s="50">
        <f t="shared" si="13"/>
        <v>0</v>
      </c>
      <c r="AL79" s="50">
        <f t="shared" si="13"/>
        <v>0</v>
      </c>
      <c r="AM79" s="50">
        <f t="shared" si="13"/>
        <v>0</v>
      </c>
      <c r="AN79" s="50">
        <f t="shared" si="13"/>
        <v>0</v>
      </c>
      <c r="AO79" s="50">
        <f t="shared" si="13"/>
        <v>0</v>
      </c>
      <c r="AP79" s="180">
        <f t="shared" si="13"/>
        <v>0</v>
      </c>
      <c r="AQ79" s="50">
        <f t="shared" si="13"/>
        <v>0</v>
      </c>
      <c r="AR79" s="181">
        <f t="shared" si="13"/>
        <v>0</v>
      </c>
      <c r="AS79" s="182" t="e">
        <f t="shared" si="8"/>
        <v>#DIV/0!</v>
      </c>
      <c r="AT79" s="19"/>
      <c r="AU79" s="19"/>
      <c r="AV79" s="50" t="e">
        <f>VLOOKUP($AC79,デモテーブル[#All],3,FALSE)</f>
        <v>#N/A</v>
      </c>
      <c r="AW79" s="50" t="e">
        <f>VLOOKUP($AC79,デモテーブル[#All],4,FALSE)</f>
        <v>#N/A</v>
      </c>
      <c r="AX79" s="50" t="e">
        <f>VLOOKUP($AC79,デモテーブル[#All],5,FALSE)</f>
        <v>#N/A</v>
      </c>
      <c r="AY79" s="50" t="e">
        <f>VLOOKUP($AC79,デモテーブル[#All],6,FALSE)</f>
        <v>#N/A</v>
      </c>
      <c r="AZ79" s="50" t="e">
        <f>VLOOKUP($AC79,デモテーブル[#All],7,FALSE)</f>
        <v>#N/A</v>
      </c>
      <c r="BA79" s="50" t="e">
        <f>VLOOKUP($AC79,デモテーブル[#All],12,FALSE)</f>
        <v>#N/A</v>
      </c>
    </row>
    <row r="80" spans="2:53" x14ac:dyDescent="0.4">
      <c r="B80" s="21">
        <v>44728</v>
      </c>
      <c r="C80" s="22">
        <v>79</v>
      </c>
      <c r="D80" s="184" t="s">
        <v>337</v>
      </c>
      <c r="E80" t="s">
        <v>506</v>
      </c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174"/>
      <c r="AA80" s="174"/>
      <c r="AB80" s="50">
        <f t="shared" si="10"/>
        <v>0</v>
      </c>
      <c r="AC80" s="50" t="str">
        <f t="shared" si="11"/>
        <v>0</v>
      </c>
      <c r="AD80" s="50" t="e">
        <f>VLOOKUP($AC80,[1]!デモテーブル[#Data],2,FALSE)</f>
        <v>#N/A</v>
      </c>
      <c r="AE80" s="50">
        <f t="shared" si="13"/>
        <v>0</v>
      </c>
      <c r="AF80" s="50">
        <f t="shared" si="13"/>
        <v>0</v>
      </c>
      <c r="AG80" s="50">
        <f t="shared" si="13"/>
        <v>0</v>
      </c>
      <c r="AH80" s="50">
        <f t="shared" si="13"/>
        <v>0</v>
      </c>
      <c r="AI80" s="50">
        <f t="shared" si="13"/>
        <v>0</v>
      </c>
      <c r="AJ80" s="50">
        <f t="shared" si="13"/>
        <v>0</v>
      </c>
      <c r="AK80" s="50">
        <f t="shared" si="13"/>
        <v>0</v>
      </c>
      <c r="AL80" s="50">
        <f t="shared" si="13"/>
        <v>0</v>
      </c>
      <c r="AM80" s="50">
        <f t="shared" si="13"/>
        <v>0</v>
      </c>
      <c r="AN80" s="50">
        <f t="shared" si="13"/>
        <v>0</v>
      </c>
      <c r="AO80" s="50">
        <f t="shared" si="13"/>
        <v>0</v>
      </c>
      <c r="AP80" s="180">
        <f t="shared" si="13"/>
        <v>0</v>
      </c>
      <c r="AQ80" s="50">
        <f t="shared" si="13"/>
        <v>0</v>
      </c>
      <c r="AR80" s="181">
        <f t="shared" si="13"/>
        <v>0</v>
      </c>
      <c r="AS80" s="182" t="e">
        <f t="shared" si="8"/>
        <v>#DIV/0!</v>
      </c>
      <c r="AT80" s="19"/>
      <c r="AU80" s="19"/>
      <c r="AV80" s="50" t="e">
        <f>VLOOKUP($AC80,デモテーブル[#All],3,FALSE)</f>
        <v>#N/A</v>
      </c>
      <c r="AW80" s="50" t="e">
        <f>VLOOKUP($AC80,デモテーブル[#All],4,FALSE)</f>
        <v>#N/A</v>
      </c>
      <c r="AX80" s="50" t="e">
        <f>VLOOKUP($AC80,デモテーブル[#All],5,FALSE)</f>
        <v>#N/A</v>
      </c>
      <c r="AY80" s="50" t="e">
        <f>VLOOKUP($AC80,デモテーブル[#All],6,FALSE)</f>
        <v>#N/A</v>
      </c>
      <c r="AZ80" s="50" t="e">
        <f>VLOOKUP($AC80,デモテーブル[#All],7,FALSE)</f>
        <v>#N/A</v>
      </c>
      <c r="BA80" s="50" t="e">
        <f>VLOOKUP($AC80,デモテーブル[#All],12,FALSE)</f>
        <v>#N/A</v>
      </c>
    </row>
    <row r="81" spans="2:53" x14ac:dyDescent="0.4">
      <c r="B81" s="21">
        <v>44728</v>
      </c>
      <c r="C81" s="22">
        <v>80</v>
      </c>
      <c r="D81" s="184" t="s">
        <v>337</v>
      </c>
      <c r="E81" t="s">
        <v>506</v>
      </c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174"/>
      <c r="AA81" s="174"/>
      <c r="AB81" s="50">
        <f t="shared" si="10"/>
        <v>0</v>
      </c>
      <c r="AC81" s="50" t="str">
        <f t="shared" si="11"/>
        <v>0</v>
      </c>
      <c r="AD81" s="50" t="e">
        <f>VLOOKUP($AC81,[1]!デモテーブル[#Data],2,FALSE)</f>
        <v>#N/A</v>
      </c>
      <c r="AE81" s="50">
        <f t="shared" si="13"/>
        <v>0</v>
      </c>
      <c r="AF81" s="50">
        <f t="shared" si="13"/>
        <v>0</v>
      </c>
      <c r="AG81" s="50">
        <f t="shared" si="13"/>
        <v>0</v>
      </c>
      <c r="AH81" s="50">
        <f t="shared" si="13"/>
        <v>0</v>
      </c>
      <c r="AI81" s="50">
        <f t="shared" si="13"/>
        <v>0</v>
      </c>
      <c r="AJ81" s="50">
        <f t="shared" si="13"/>
        <v>0</v>
      </c>
      <c r="AK81" s="50">
        <f t="shared" si="13"/>
        <v>0</v>
      </c>
      <c r="AL81" s="50">
        <f t="shared" si="13"/>
        <v>0</v>
      </c>
      <c r="AM81" s="50">
        <f t="shared" si="13"/>
        <v>0</v>
      </c>
      <c r="AN81" s="50">
        <f t="shared" si="13"/>
        <v>0</v>
      </c>
      <c r="AO81" s="50">
        <f t="shared" si="13"/>
        <v>0</v>
      </c>
      <c r="AP81" s="180">
        <f t="shared" si="13"/>
        <v>0</v>
      </c>
      <c r="AQ81" s="50">
        <f t="shared" si="13"/>
        <v>0</v>
      </c>
      <c r="AR81" s="181">
        <f t="shared" si="13"/>
        <v>0</v>
      </c>
      <c r="AS81" s="182" t="e">
        <f t="shared" si="8"/>
        <v>#DIV/0!</v>
      </c>
      <c r="AT81" s="19"/>
      <c r="AU81" s="19"/>
      <c r="AV81" s="50" t="e">
        <f>VLOOKUP($AC81,デモテーブル[#All],3,FALSE)</f>
        <v>#N/A</v>
      </c>
      <c r="AW81" s="50" t="e">
        <f>VLOOKUP($AC81,デモテーブル[#All],4,FALSE)</f>
        <v>#N/A</v>
      </c>
      <c r="AX81" s="50" t="e">
        <f>VLOOKUP($AC81,デモテーブル[#All],5,FALSE)</f>
        <v>#N/A</v>
      </c>
      <c r="AY81" s="50" t="e">
        <f>VLOOKUP($AC81,デモテーブル[#All],6,FALSE)</f>
        <v>#N/A</v>
      </c>
      <c r="AZ81" s="50" t="e">
        <f>VLOOKUP($AC81,デモテーブル[#All],7,FALSE)</f>
        <v>#N/A</v>
      </c>
      <c r="BA81" s="50" t="e">
        <f>VLOOKUP($AC81,デモテーブル[#All],12,FALSE)</f>
        <v>#N/A</v>
      </c>
    </row>
    <row r="82" spans="2:53" x14ac:dyDescent="0.4">
      <c r="B82" s="21">
        <v>44728</v>
      </c>
      <c r="C82" s="22">
        <v>81</v>
      </c>
      <c r="D82" s="184" t="s">
        <v>337</v>
      </c>
      <c r="E82" t="s">
        <v>506</v>
      </c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174"/>
      <c r="AA82" s="174"/>
      <c r="AB82" s="50">
        <f t="shared" si="10"/>
        <v>0</v>
      </c>
      <c r="AC82" s="50" t="str">
        <f t="shared" si="11"/>
        <v>0</v>
      </c>
      <c r="AD82" s="50" t="e">
        <f>VLOOKUP($AC82,[1]!デモテーブル[#Data],2,FALSE)</f>
        <v>#N/A</v>
      </c>
      <c r="AE82" s="50">
        <f t="shared" si="13"/>
        <v>0</v>
      </c>
      <c r="AF82" s="50">
        <f t="shared" si="13"/>
        <v>0</v>
      </c>
      <c r="AG82" s="50">
        <f t="shared" si="13"/>
        <v>0</v>
      </c>
      <c r="AH82" s="50">
        <f t="shared" si="13"/>
        <v>0</v>
      </c>
      <c r="AI82" s="50">
        <f t="shared" si="13"/>
        <v>0</v>
      </c>
      <c r="AJ82" s="50">
        <f t="shared" si="13"/>
        <v>0</v>
      </c>
      <c r="AK82" s="50">
        <f t="shared" si="13"/>
        <v>0</v>
      </c>
      <c r="AL82" s="50">
        <f t="shared" si="13"/>
        <v>0</v>
      </c>
      <c r="AM82" s="50">
        <f t="shared" si="13"/>
        <v>0</v>
      </c>
      <c r="AN82" s="50">
        <f t="shared" si="13"/>
        <v>0</v>
      </c>
      <c r="AO82" s="50">
        <f t="shared" si="13"/>
        <v>0</v>
      </c>
      <c r="AP82" s="180">
        <f t="shared" si="13"/>
        <v>0</v>
      </c>
      <c r="AQ82" s="50">
        <f t="shared" si="13"/>
        <v>0</v>
      </c>
      <c r="AR82" s="181">
        <f t="shared" si="13"/>
        <v>0</v>
      </c>
      <c r="AS82" s="182" t="e">
        <f t="shared" si="8"/>
        <v>#DIV/0!</v>
      </c>
      <c r="AT82" s="19"/>
      <c r="AU82" s="19"/>
      <c r="AV82" s="50" t="e">
        <f>VLOOKUP($AC82,デモテーブル[#All],3,FALSE)</f>
        <v>#N/A</v>
      </c>
      <c r="AW82" s="50" t="e">
        <f>VLOOKUP($AC82,デモテーブル[#All],4,FALSE)</f>
        <v>#N/A</v>
      </c>
      <c r="AX82" s="50" t="e">
        <f>VLOOKUP($AC82,デモテーブル[#All],5,FALSE)</f>
        <v>#N/A</v>
      </c>
      <c r="AY82" s="50" t="e">
        <f>VLOOKUP($AC82,デモテーブル[#All],6,FALSE)</f>
        <v>#N/A</v>
      </c>
      <c r="AZ82" s="50" t="e">
        <f>VLOOKUP($AC82,デモテーブル[#All],7,FALSE)</f>
        <v>#N/A</v>
      </c>
      <c r="BA82" s="50" t="e">
        <f>VLOOKUP($AC82,デモテーブル[#All],12,FALSE)</f>
        <v>#N/A</v>
      </c>
    </row>
    <row r="83" spans="2:53" x14ac:dyDescent="0.4">
      <c r="B83" s="21">
        <v>44728</v>
      </c>
      <c r="C83" s="22">
        <v>82</v>
      </c>
      <c r="D83" s="184" t="s">
        <v>337</v>
      </c>
      <c r="E83" t="s">
        <v>506</v>
      </c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174"/>
      <c r="AA83" s="174"/>
      <c r="AB83" s="50">
        <f t="shared" si="10"/>
        <v>0</v>
      </c>
      <c r="AC83" s="50" t="str">
        <f t="shared" si="11"/>
        <v>0</v>
      </c>
      <c r="AD83" s="50" t="e">
        <f>VLOOKUP($AC83,[1]!デモテーブル[#Data],2,FALSE)</f>
        <v>#N/A</v>
      </c>
      <c r="AE83" s="50">
        <f t="shared" si="13"/>
        <v>0</v>
      </c>
      <c r="AF83" s="50">
        <f t="shared" si="13"/>
        <v>0</v>
      </c>
      <c r="AG83" s="50">
        <f t="shared" si="13"/>
        <v>0</v>
      </c>
      <c r="AH83" s="50">
        <f t="shared" si="13"/>
        <v>0</v>
      </c>
      <c r="AI83" s="50">
        <f t="shared" si="13"/>
        <v>0</v>
      </c>
      <c r="AJ83" s="50">
        <f t="shared" si="13"/>
        <v>0</v>
      </c>
      <c r="AK83" s="50">
        <f t="shared" si="13"/>
        <v>0</v>
      </c>
      <c r="AL83" s="50">
        <f t="shared" si="13"/>
        <v>0</v>
      </c>
      <c r="AM83" s="50">
        <f t="shared" si="13"/>
        <v>0</v>
      </c>
      <c r="AN83" s="50">
        <f t="shared" si="13"/>
        <v>0</v>
      </c>
      <c r="AO83" s="50">
        <f t="shared" si="13"/>
        <v>0</v>
      </c>
      <c r="AP83" s="180">
        <f t="shared" si="13"/>
        <v>0</v>
      </c>
      <c r="AQ83" s="50">
        <f t="shared" si="13"/>
        <v>0</v>
      </c>
      <c r="AR83" s="181">
        <f t="shared" si="13"/>
        <v>0</v>
      </c>
      <c r="AS83" s="182" t="e">
        <f t="shared" si="8"/>
        <v>#DIV/0!</v>
      </c>
      <c r="AT83" s="19"/>
      <c r="AU83" s="19"/>
      <c r="AV83" s="50" t="e">
        <f>VLOOKUP($AC83,デモテーブル[#All],3,FALSE)</f>
        <v>#N/A</v>
      </c>
      <c r="AW83" s="50" t="e">
        <f>VLOOKUP($AC83,デモテーブル[#All],4,FALSE)</f>
        <v>#N/A</v>
      </c>
      <c r="AX83" s="50" t="e">
        <f>VLOOKUP($AC83,デモテーブル[#All],5,FALSE)</f>
        <v>#N/A</v>
      </c>
      <c r="AY83" s="50" t="e">
        <f>VLOOKUP($AC83,デモテーブル[#All],6,FALSE)</f>
        <v>#N/A</v>
      </c>
      <c r="AZ83" s="50" t="e">
        <f>VLOOKUP($AC83,デモテーブル[#All],7,FALSE)</f>
        <v>#N/A</v>
      </c>
      <c r="BA83" s="50" t="e">
        <f>VLOOKUP($AC83,デモテーブル[#All],12,FALSE)</f>
        <v>#N/A</v>
      </c>
    </row>
    <row r="84" spans="2:53" x14ac:dyDescent="0.4">
      <c r="B84" s="21">
        <v>44728</v>
      </c>
      <c r="C84" s="22">
        <v>83</v>
      </c>
      <c r="D84" s="184" t="s">
        <v>337</v>
      </c>
      <c r="E84" t="s">
        <v>506</v>
      </c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174"/>
      <c r="AA84" s="174"/>
      <c r="AB84" s="50">
        <f t="shared" si="10"/>
        <v>0</v>
      </c>
      <c r="AC84" s="50" t="str">
        <f t="shared" si="11"/>
        <v>0</v>
      </c>
      <c r="AD84" s="50" t="e">
        <f>VLOOKUP($AC84,[1]!デモテーブル[#Data],2,FALSE)</f>
        <v>#N/A</v>
      </c>
      <c r="AE84" s="50">
        <f t="shared" si="13"/>
        <v>0</v>
      </c>
      <c r="AF84" s="50">
        <f t="shared" si="13"/>
        <v>0</v>
      </c>
      <c r="AG84" s="50">
        <f t="shared" si="13"/>
        <v>0</v>
      </c>
      <c r="AH84" s="50">
        <f t="shared" si="13"/>
        <v>0</v>
      </c>
      <c r="AI84" s="50">
        <f t="shared" si="13"/>
        <v>0</v>
      </c>
      <c r="AJ84" s="50">
        <f t="shared" si="13"/>
        <v>0</v>
      </c>
      <c r="AK84" s="50">
        <f t="shared" si="13"/>
        <v>0</v>
      </c>
      <c r="AL84" s="50">
        <f t="shared" si="13"/>
        <v>0</v>
      </c>
      <c r="AM84" s="50">
        <f t="shared" si="13"/>
        <v>0</v>
      </c>
      <c r="AN84" s="50">
        <f t="shared" si="13"/>
        <v>0</v>
      </c>
      <c r="AO84" s="50">
        <f t="shared" si="13"/>
        <v>0</v>
      </c>
      <c r="AP84" s="180">
        <f t="shared" si="13"/>
        <v>0</v>
      </c>
      <c r="AQ84" s="50">
        <f t="shared" si="13"/>
        <v>0</v>
      </c>
      <c r="AR84" s="181">
        <f t="shared" si="13"/>
        <v>0</v>
      </c>
      <c r="AS84" s="182" t="e">
        <f t="shared" si="8"/>
        <v>#DIV/0!</v>
      </c>
      <c r="AT84" s="19"/>
      <c r="AU84" s="19"/>
      <c r="AV84" s="50" t="e">
        <f>VLOOKUP($AC84,デモテーブル[#All],3,FALSE)</f>
        <v>#N/A</v>
      </c>
      <c r="AW84" s="50" t="e">
        <f>VLOOKUP($AC84,デモテーブル[#All],4,FALSE)</f>
        <v>#N/A</v>
      </c>
      <c r="AX84" s="50" t="e">
        <f>VLOOKUP($AC84,デモテーブル[#All],5,FALSE)</f>
        <v>#N/A</v>
      </c>
      <c r="AY84" s="50" t="e">
        <f>VLOOKUP($AC84,デモテーブル[#All],6,FALSE)</f>
        <v>#N/A</v>
      </c>
      <c r="AZ84" s="50" t="e">
        <f>VLOOKUP($AC84,デモテーブル[#All],7,FALSE)</f>
        <v>#N/A</v>
      </c>
      <c r="BA84" s="50" t="e">
        <f>VLOOKUP($AC84,デモテーブル[#All],12,FALSE)</f>
        <v>#N/A</v>
      </c>
    </row>
    <row r="85" spans="2:53" x14ac:dyDescent="0.4">
      <c r="B85" s="21">
        <v>44728</v>
      </c>
      <c r="C85" s="22">
        <v>84</v>
      </c>
      <c r="D85" s="184" t="s">
        <v>337</v>
      </c>
      <c r="E85" t="s">
        <v>506</v>
      </c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174"/>
      <c r="AA85" s="174"/>
      <c r="AB85" s="50">
        <f t="shared" si="10"/>
        <v>0</v>
      </c>
      <c r="AC85" s="50" t="str">
        <f t="shared" si="11"/>
        <v>0</v>
      </c>
      <c r="AD85" s="50" t="e">
        <f>VLOOKUP($AC85,[1]!デモテーブル[#Data],2,FALSE)</f>
        <v>#N/A</v>
      </c>
      <c r="AE85" s="50">
        <f t="shared" si="13"/>
        <v>0</v>
      </c>
      <c r="AF85" s="50">
        <f t="shared" si="13"/>
        <v>0</v>
      </c>
      <c r="AG85" s="50">
        <f t="shared" si="13"/>
        <v>0</v>
      </c>
      <c r="AH85" s="50">
        <f t="shared" si="13"/>
        <v>0</v>
      </c>
      <c r="AI85" s="50">
        <f t="shared" si="13"/>
        <v>0</v>
      </c>
      <c r="AJ85" s="50">
        <f t="shared" si="13"/>
        <v>0</v>
      </c>
      <c r="AK85" s="50">
        <f t="shared" si="13"/>
        <v>0</v>
      </c>
      <c r="AL85" s="50">
        <f t="shared" si="13"/>
        <v>0</v>
      </c>
      <c r="AM85" s="50">
        <f t="shared" si="13"/>
        <v>0</v>
      </c>
      <c r="AN85" s="50">
        <f t="shared" si="13"/>
        <v>0</v>
      </c>
      <c r="AO85" s="50">
        <f t="shared" si="13"/>
        <v>0</v>
      </c>
      <c r="AP85" s="180">
        <f t="shared" si="13"/>
        <v>0</v>
      </c>
      <c r="AQ85" s="50">
        <f t="shared" si="13"/>
        <v>0</v>
      </c>
      <c r="AR85" s="181">
        <f t="shared" si="13"/>
        <v>0</v>
      </c>
      <c r="AS85" s="182" t="e">
        <f t="shared" si="8"/>
        <v>#DIV/0!</v>
      </c>
      <c r="AT85" s="19"/>
      <c r="AU85" s="19"/>
      <c r="AV85" s="50" t="e">
        <f>VLOOKUP($AC85,デモテーブル[#All],3,FALSE)</f>
        <v>#N/A</v>
      </c>
      <c r="AW85" s="50" t="e">
        <f>VLOOKUP($AC85,デモテーブル[#All],4,FALSE)</f>
        <v>#N/A</v>
      </c>
      <c r="AX85" s="50" t="e">
        <f>VLOOKUP($AC85,デモテーブル[#All],5,FALSE)</f>
        <v>#N/A</v>
      </c>
      <c r="AY85" s="50" t="e">
        <f>VLOOKUP($AC85,デモテーブル[#All],6,FALSE)</f>
        <v>#N/A</v>
      </c>
      <c r="AZ85" s="50" t="e">
        <f>VLOOKUP($AC85,デモテーブル[#All],7,FALSE)</f>
        <v>#N/A</v>
      </c>
      <c r="BA85" s="50" t="e">
        <f>VLOOKUP($AC85,デモテーブル[#All],12,FALSE)</f>
        <v>#N/A</v>
      </c>
    </row>
    <row r="86" spans="2:53" x14ac:dyDescent="0.4">
      <c r="B86" s="21">
        <v>44728</v>
      </c>
      <c r="C86" s="22">
        <v>85</v>
      </c>
      <c r="D86" s="184" t="s">
        <v>337</v>
      </c>
      <c r="E86" t="s">
        <v>506</v>
      </c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174"/>
      <c r="AA86" s="174"/>
      <c r="AB86" s="50">
        <f t="shared" si="10"/>
        <v>0</v>
      </c>
      <c r="AC86" s="50" t="str">
        <f t="shared" si="11"/>
        <v>0</v>
      </c>
      <c r="AD86" s="50" t="e">
        <f>VLOOKUP($AC86,[1]!デモテーブル[#Data],2,FALSE)</f>
        <v>#N/A</v>
      </c>
      <c r="AE86" s="50">
        <f t="shared" si="13"/>
        <v>0</v>
      </c>
      <c r="AF86" s="50">
        <f t="shared" si="13"/>
        <v>0</v>
      </c>
      <c r="AG86" s="50">
        <f t="shared" si="13"/>
        <v>0</v>
      </c>
      <c r="AH86" s="50">
        <f t="shared" si="13"/>
        <v>0</v>
      </c>
      <c r="AI86" s="50">
        <f t="shared" si="13"/>
        <v>0</v>
      </c>
      <c r="AJ86" s="50">
        <f t="shared" si="13"/>
        <v>0</v>
      </c>
      <c r="AK86" s="50">
        <f t="shared" si="13"/>
        <v>0</v>
      </c>
      <c r="AL86" s="50">
        <f t="shared" si="13"/>
        <v>0</v>
      </c>
      <c r="AM86" s="50">
        <f t="shared" si="13"/>
        <v>0</v>
      </c>
      <c r="AN86" s="50">
        <f t="shared" si="13"/>
        <v>0</v>
      </c>
      <c r="AO86" s="50">
        <f t="shared" si="13"/>
        <v>0</v>
      </c>
      <c r="AP86" s="180">
        <f t="shared" si="13"/>
        <v>0</v>
      </c>
      <c r="AQ86" s="50">
        <f t="shared" si="13"/>
        <v>0</v>
      </c>
      <c r="AR86" s="181">
        <f t="shared" si="13"/>
        <v>0</v>
      </c>
      <c r="AS86" s="182" t="e">
        <f t="shared" si="8"/>
        <v>#DIV/0!</v>
      </c>
      <c r="AT86" s="19"/>
      <c r="AU86" s="19"/>
      <c r="AV86" s="50" t="e">
        <f>VLOOKUP($AC86,デモテーブル[#All],3,FALSE)</f>
        <v>#N/A</v>
      </c>
      <c r="AW86" s="50" t="e">
        <f>VLOOKUP($AC86,デモテーブル[#All],4,FALSE)</f>
        <v>#N/A</v>
      </c>
      <c r="AX86" s="50" t="e">
        <f>VLOOKUP($AC86,デモテーブル[#All],5,FALSE)</f>
        <v>#N/A</v>
      </c>
      <c r="AY86" s="50" t="e">
        <f>VLOOKUP($AC86,デモテーブル[#All],6,FALSE)</f>
        <v>#N/A</v>
      </c>
      <c r="AZ86" s="50" t="e">
        <f>VLOOKUP($AC86,デモテーブル[#All],7,FALSE)</f>
        <v>#N/A</v>
      </c>
      <c r="BA86" s="50" t="e">
        <f>VLOOKUP($AC86,デモテーブル[#All],12,FALSE)</f>
        <v>#N/A</v>
      </c>
    </row>
    <row r="87" spans="2:53" x14ac:dyDescent="0.4">
      <c r="B87" s="21">
        <v>44728</v>
      </c>
      <c r="C87" s="22">
        <v>86</v>
      </c>
      <c r="D87" s="184" t="s">
        <v>337</v>
      </c>
      <c r="E87" t="s">
        <v>506</v>
      </c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174"/>
      <c r="AA87" s="174"/>
      <c r="AB87" s="50">
        <f t="shared" si="10"/>
        <v>0</v>
      </c>
      <c r="AC87" s="50" t="str">
        <f t="shared" si="11"/>
        <v>0</v>
      </c>
      <c r="AD87" s="50" t="e">
        <f>VLOOKUP($AC87,[1]!デモテーブル[#Data],2,FALSE)</f>
        <v>#N/A</v>
      </c>
      <c r="AE87" s="50">
        <f t="shared" si="13"/>
        <v>0</v>
      </c>
      <c r="AF87" s="50">
        <f t="shared" si="13"/>
        <v>0</v>
      </c>
      <c r="AG87" s="50">
        <f t="shared" si="13"/>
        <v>0</v>
      </c>
      <c r="AH87" s="50">
        <f t="shared" si="13"/>
        <v>0</v>
      </c>
      <c r="AI87" s="50">
        <f t="shared" si="13"/>
        <v>0</v>
      </c>
      <c r="AJ87" s="50">
        <f t="shared" si="13"/>
        <v>0</v>
      </c>
      <c r="AK87" s="50">
        <f t="shared" si="13"/>
        <v>0</v>
      </c>
      <c r="AL87" s="50">
        <f t="shared" si="13"/>
        <v>0</v>
      </c>
      <c r="AM87" s="50">
        <f t="shared" si="13"/>
        <v>0</v>
      </c>
      <c r="AN87" s="50">
        <f t="shared" si="13"/>
        <v>0</v>
      </c>
      <c r="AO87" s="50">
        <f t="shared" si="13"/>
        <v>0</v>
      </c>
      <c r="AP87" s="180">
        <f t="shared" si="13"/>
        <v>0</v>
      </c>
      <c r="AQ87" s="50">
        <f t="shared" si="13"/>
        <v>0</v>
      </c>
      <c r="AR87" s="181">
        <f t="shared" si="13"/>
        <v>0</v>
      </c>
      <c r="AS87" s="182" t="e">
        <f t="shared" si="8"/>
        <v>#DIV/0!</v>
      </c>
      <c r="AT87" s="19"/>
      <c r="AU87" s="19"/>
      <c r="AV87" s="50" t="e">
        <f>VLOOKUP($AC87,デモテーブル[#All],3,FALSE)</f>
        <v>#N/A</v>
      </c>
      <c r="AW87" s="50" t="e">
        <f>VLOOKUP($AC87,デモテーブル[#All],4,FALSE)</f>
        <v>#N/A</v>
      </c>
      <c r="AX87" s="50" t="e">
        <f>VLOOKUP($AC87,デモテーブル[#All],5,FALSE)</f>
        <v>#N/A</v>
      </c>
      <c r="AY87" s="50" t="e">
        <f>VLOOKUP($AC87,デモテーブル[#All],6,FALSE)</f>
        <v>#N/A</v>
      </c>
      <c r="AZ87" s="50" t="e">
        <f>VLOOKUP($AC87,デモテーブル[#All],7,FALSE)</f>
        <v>#N/A</v>
      </c>
      <c r="BA87" s="50" t="e">
        <f>VLOOKUP($AC87,デモテーブル[#All],12,FALSE)</f>
        <v>#N/A</v>
      </c>
    </row>
    <row r="88" spans="2:53" x14ac:dyDescent="0.4">
      <c r="B88" s="21">
        <v>44728</v>
      </c>
      <c r="C88" s="22">
        <v>87</v>
      </c>
      <c r="D88" s="184" t="s">
        <v>337</v>
      </c>
      <c r="E88" t="s">
        <v>506</v>
      </c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174"/>
      <c r="AA88" s="174"/>
      <c r="AB88" s="50">
        <f t="shared" si="10"/>
        <v>0</v>
      </c>
      <c r="AC88" s="50" t="str">
        <f t="shared" si="11"/>
        <v>0</v>
      </c>
      <c r="AD88" s="50" t="e">
        <f>VLOOKUP($AC88,[1]!デモテーブル[#Data],2,FALSE)</f>
        <v>#N/A</v>
      </c>
      <c r="AE88" s="50">
        <f t="shared" si="13"/>
        <v>0</v>
      </c>
      <c r="AF88" s="50">
        <f t="shared" si="13"/>
        <v>0</v>
      </c>
      <c r="AG88" s="50">
        <f t="shared" si="13"/>
        <v>0</v>
      </c>
      <c r="AH88" s="50">
        <f t="shared" si="13"/>
        <v>0</v>
      </c>
      <c r="AI88" s="50">
        <f t="shared" si="13"/>
        <v>0</v>
      </c>
      <c r="AJ88" s="50">
        <f t="shared" si="13"/>
        <v>0</v>
      </c>
      <c r="AK88" s="50">
        <f t="shared" si="13"/>
        <v>0</v>
      </c>
      <c r="AL88" s="50">
        <f t="shared" si="13"/>
        <v>0</v>
      </c>
      <c r="AM88" s="50">
        <f t="shared" si="13"/>
        <v>0</v>
      </c>
      <c r="AN88" s="50">
        <f t="shared" si="13"/>
        <v>0</v>
      </c>
      <c r="AO88" s="50">
        <f t="shared" si="13"/>
        <v>0</v>
      </c>
      <c r="AP88" s="180">
        <f t="shared" si="13"/>
        <v>0</v>
      </c>
      <c r="AQ88" s="50">
        <f t="shared" si="13"/>
        <v>0</v>
      </c>
      <c r="AR88" s="181">
        <f t="shared" si="13"/>
        <v>0</v>
      </c>
      <c r="AS88" s="182" t="e">
        <f t="shared" si="8"/>
        <v>#DIV/0!</v>
      </c>
      <c r="AT88" s="19"/>
      <c r="AU88" s="19"/>
      <c r="AV88" s="50" t="e">
        <f>VLOOKUP($AC88,デモテーブル[#All],3,FALSE)</f>
        <v>#N/A</v>
      </c>
      <c r="AW88" s="50" t="e">
        <f>VLOOKUP($AC88,デモテーブル[#All],4,FALSE)</f>
        <v>#N/A</v>
      </c>
      <c r="AX88" s="50" t="e">
        <f>VLOOKUP($AC88,デモテーブル[#All],5,FALSE)</f>
        <v>#N/A</v>
      </c>
      <c r="AY88" s="50" t="e">
        <f>VLOOKUP($AC88,デモテーブル[#All],6,FALSE)</f>
        <v>#N/A</v>
      </c>
      <c r="AZ88" s="50" t="e">
        <f>VLOOKUP($AC88,デモテーブル[#All],7,FALSE)</f>
        <v>#N/A</v>
      </c>
      <c r="BA88" s="50" t="e">
        <f>VLOOKUP($AC88,デモテーブル[#All],12,FALSE)</f>
        <v>#N/A</v>
      </c>
    </row>
    <row r="89" spans="2:53" x14ac:dyDescent="0.4">
      <c r="B89" s="21">
        <v>44728</v>
      </c>
      <c r="C89" s="22">
        <v>88</v>
      </c>
      <c r="D89" s="184" t="s">
        <v>337</v>
      </c>
      <c r="E89" t="s">
        <v>506</v>
      </c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174"/>
      <c r="AA89" s="174"/>
      <c r="AB89" s="50">
        <f t="shared" si="10"/>
        <v>0</v>
      </c>
      <c r="AC89" s="50" t="str">
        <f t="shared" si="11"/>
        <v>0</v>
      </c>
      <c r="AD89" s="50" t="e">
        <f>VLOOKUP($AC89,[1]!デモテーブル[#Data],2,FALSE)</f>
        <v>#N/A</v>
      </c>
      <c r="AE89" s="50">
        <f t="shared" si="13"/>
        <v>0</v>
      </c>
      <c r="AF89" s="50">
        <f t="shared" si="13"/>
        <v>0</v>
      </c>
      <c r="AG89" s="50">
        <f t="shared" si="13"/>
        <v>0</v>
      </c>
      <c r="AH89" s="50">
        <f t="shared" si="13"/>
        <v>0</v>
      </c>
      <c r="AI89" s="50">
        <f t="shared" si="13"/>
        <v>0</v>
      </c>
      <c r="AJ89" s="50">
        <f t="shared" si="13"/>
        <v>0</v>
      </c>
      <c r="AK89" s="50">
        <f t="shared" si="13"/>
        <v>0</v>
      </c>
      <c r="AL89" s="50">
        <f t="shared" si="13"/>
        <v>0</v>
      </c>
      <c r="AM89" s="50">
        <f t="shared" si="13"/>
        <v>0</v>
      </c>
      <c r="AN89" s="50">
        <f t="shared" si="13"/>
        <v>0</v>
      </c>
      <c r="AO89" s="50">
        <f t="shared" si="13"/>
        <v>0</v>
      </c>
      <c r="AP89" s="180">
        <f t="shared" si="13"/>
        <v>0</v>
      </c>
      <c r="AQ89" s="50">
        <f t="shared" si="13"/>
        <v>0</v>
      </c>
      <c r="AR89" s="181">
        <f t="shared" si="13"/>
        <v>0</v>
      </c>
      <c r="AS89" s="182" t="e">
        <f t="shared" si="8"/>
        <v>#DIV/0!</v>
      </c>
      <c r="AT89" s="19"/>
      <c r="AU89" s="19"/>
      <c r="AV89" s="50" t="e">
        <f>VLOOKUP($AC89,デモテーブル[#All],3,FALSE)</f>
        <v>#N/A</v>
      </c>
      <c r="AW89" s="50" t="e">
        <f>VLOOKUP($AC89,デモテーブル[#All],4,FALSE)</f>
        <v>#N/A</v>
      </c>
      <c r="AX89" s="50" t="e">
        <f>VLOOKUP($AC89,デモテーブル[#All],5,FALSE)</f>
        <v>#N/A</v>
      </c>
      <c r="AY89" s="50" t="e">
        <f>VLOOKUP($AC89,デモテーブル[#All],6,FALSE)</f>
        <v>#N/A</v>
      </c>
      <c r="AZ89" s="50" t="e">
        <f>VLOOKUP($AC89,デモテーブル[#All],7,FALSE)</f>
        <v>#N/A</v>
      </c>
      <c r="BA89" s="50" t="e">
        <f>VLOOKUP($AC89,デモテーブル[#All],12,FALSE)</f>
        <v>#N/A</v>
      </c>
    </row>
    <row r="90" spans="2:53" x14ac:dyDescent="0.4">
      <c r="B90" s="21">
        <v>44728</v>
      </c>
      <c r="C90" s="22">
        <v>89</v>
      </c>
      <c r="D90" s="184" t="s">
        <v>337</v>
      </c>
      <c r="E90" t="s">
        <v>506</v>
      </c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174"/>
      <c r="AA90" s="174"/>
      <c r="AB90" s="50">
        <f t="shared" si="10"/>
        <v>0</v>
      </c>
      <c r="AC90" s="50" t="str">
        <f t="shared" si="11"/>
        <v>0</v>
      </c>
      <c r="AD90" s="50" t="e">
        <f>VLOOKUP($AC90,[1]!デモテーブル[#Data],2,FALSE)</f>
        <v>#N/A</v>
      </c>
      <c r="AE90" s="50">
        <f t="shared" si="13"/>
        <v>0</v>
      </c>
      <c r="AF90" s="50">
        <f t="shared" si="13"/>
        <v>0</v>
      </c>
      <c r="AG90" s="50">
        <f t="shared" si="13"/>
        <v>0</v>
      </c>
      <c r="AH90" s="50">
        <f t="shared" si="13"/>
        <v>0</v>
      </c>
      <c r="AI90" s="50">
        <f t="shared" si="13"/>
        <v>0</v>
      </c>
      <c r="AJ90" s="50">
        <f t="shared" si="13"/>
        <v>0</v>
      </c>
      <c r="AK90" s="50">
        <f t="shared" si="13"/>
        <v>0</v>
      </c>
      <c r="AL90" s="50">
        <f t="shared" si="13"/>
        <v>0</v>
      </c>
      <c r="AM90" s="50">
        <f t="shared" si="13"/>
        <v>0</v>
      </c>
      <c r="AN90" s="50">
        <f t="shared" si="13"/>
        <v>0</v>
      </c>
      <c r="AO90" s="50">
        <f t="shared" si="13"/>
        <v>0</v>
      </c>
      <c r="AP90" s="180">
        <f t="shared" si="13"/>
        <v>0</v>
      </c>
      <c r="AQ90" s="50">
        <f t="shared" si="13"/>
        <v>0</v>
      </c>
      <c r="AR90" s="181">
        <f t="shared" si="13"/>
        <v>0</v>
      </c>
      <c r="AS90" s="182" t="e">
        <f t="shared" si="8"/>
        <v>#DIV/0!</v>
      </c>
      <c r="AT90" s="19"/>
      <c r="AU90" s="19"/>
      <c r="AV90" s="50" t="e">
        <f>VLOOKUP($AC90,デモテーブル[#All],3,FALSE)</f>
        <v>#N/A</v>
      </c>
      <c r="AW90" s="50" t="e">
        <f>VLOOKUP($AC90,デモテーブル[#All],4,FALSE)</f>
        <v>#N/A</v>
      </c>
      <c r="AX90" s="50" t="e">
        <f>VLOOKUP($AC90,デモテーブル[#All],5,FALSE)</f>
        <v>#N/A</v>
      </c>
      <c r="AY90" s="50" t="e">
        <f>VLOOKUP($AC90,デモテーブル[#All],6,FALSE)</f>
        <v>#N/A</v>
      </c>
      <c r="AZ90" s="50" t="e">
        <f>VLOOKUP($AC90,デモテーブル[#All],7,FALSE)</f>
        <v>#N/A</v>
      </c>
      <c r="BA90" s="50" t="e">
        <f>VLOOKUP($AC90,デモテーブル[#All],12,FALSE)</f>
        <v>#N/A</v>
      </c>
    </row>
    <row r="91" spans="2:53" x14ac:dyDescent="0.4">
      <c r="B91" s="21">
        <v>44728</v>
      </c>
      <c r="C91" s="22">
        <v>90</v>
      </c>
      <c r="D91" s="184" t="s">
        <v>337</v>
      </c>
      <c r="E91" t="s">
        <v>506</v>
      </c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174"/>
      <c r="AA91" s="174"/>
      <c r="AB91" s="50">
        <f t="shared" si="10"/>
        <v>0</v>
      </c>
      <c r="AC91" s="50" t="str">
        <f t="shared" si="11"/>
        <v>0</v>
      </c>
      <c r="AD91" s="50" t="e">
        <f>VLOOKUP($AC91,[1]!デモテーブル[#Data],2,FALSE)</f>
        <v>#N/A</v>
      </c>
      <c r="AE91" s="50">
        <f t="shared" ref="AE91:AR94" si="14">K91</f>
        <v>0</v>
      </c>
      <c r="AF91" s="50">
        <f t="shared" si="14"/>
        <v>0</v>
      </c>
      <c r="AG91" s="50">
        <f t="shared" si="14"/>
        <v>0</v>
      </c>
      <c r="AH91" s="50">
        <f t="shared" si="14"/>
        <v>0</v>
      </c>
      <c r="AI91" s="50">
        <f t="shared" si="14"/>
        <v>0</v>
      </c>
      <c r="AJ91" s="50">
        <f t="shared" si="14"/>
        <v>0</v>
      </c>
      <c r="AK91" s="50">
        <f t="shared" si="14"/>
        <v>0</v>
      </c>
      <c r="AL91" s="50">
        <f t="shared" si="14"/>
        <v>0</v>
      </c>
      <c r="AM91" s="50">
        <f t="shared" si="14"/>
        <v>0</v>
      </c>
      <c r="AN91" s="50">
        <f t="shared" si="14"/>
        <v>0</v>
      </c>
      <c r="AO91" s="50">
        <f t="shared" si="14"/>
        <v>0</v>
      </c>
      <c r="AP91" s="180">
        <f t="shared" si="14"/>
        <v>0</v>
      </c>
      <c r="AQ91" s="50">
        <f t="shared" si="14"/>
        <v>0</v>
      </c>
      <c r="AR91" s="181">
        <f t="shared" si="14"/>
        <v>0</v>
      </c>
      <c r="AS91" s="182" t="e">
        <f t="shared" si="8"/>
        <v>#DIV/0!</v>
      </c>
      <c r="AT91" s="19"/>
      <c r="AU91" s="19"/>
      <c r="AV91" s="50" t="e">
        <f>VLOOKUP($AC91,デモテーブル[#All],3,FALSE)</f>
        <v>#N/A</v>
      </c>
      <c r="AW91" s="50" t="e">
        <f>VLOOKUP($AC91,デモテーブル[#All],4,FALSE)</f>
        <v>#N/A</v>
      </c>
      <c r="AX91" s="50" t="e">
        <f>VLOOKUP($AC91,デモテーブル[#All],5,FALSE)</f>
        <v>#N/A</v>
      </c>
      <c r="AY91" s="50" t="e">
        <f>VLOOKUP($AC91,デモテーブル[#All],6,FALSE)</f>
        <v>#N/A</v>
      </c>
      <c r="AZ91" s="50" t="e">
        <f>VLOOKUP($AC91,デモテーブル[#All],7,FALSE)</f>
        <v>#N/A</v>
      </c>
      <c r="BA91" s="50" t="e">
        <f>VLOOKUP($AC91,デモテーブル[#All],12,FALSE)</f>
        <v>#N/A</v>
      </c>
    </row>
    <row r="92" spans="2:53" x14ac:dyDescent="0.4">
      <c r="B92" s="21">
        <v>44728</v>
      </c>
      <c r="C92" s="22">
        <v>91</v>
      </c>
      <c r="D92" s="184" t="s">
        <v>337</v>
      </c>
      <c r="E92" t="s">
        <v>506</v>
      </c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174"/>
      <c r="AA92" s="174"/>
      <c r="AB92" s="50">
        <f t="shared" si="10"/>
        <v>0</v>
      </c>
      <c r="AC92" s="50" t="str">
        <f t="shared" si="11"/>
        <v>0</v>
      </c>
      <c r="AD92" s="50" t="e">
        <f>VLOOKUP($AC92,[1]!デモテーブル[#Data],2,FALSE)</f>
        <v>#N/A</v>
      </c>
      <c r="AE92" s="50">
        <f t="shared" si="14"/>
        <v>0</v>
      </c>
      <c r="AF92" s="50">
        <f t="shared" si="14"/>
        <v>0</v>
      </c>
      <c r="AG92" s="50">
        <f t="shared" si="14"/>
        <v>0</v>
      </c>
      <c r="AH92" s="50">
        <f t="shared" si="14"/>
        <v>0</v>
      </c>
      <c r="AI92" s="50">
        <f t="shared" si="14"/>
        <v>0</v>
      </c>
      <c r="AJ92" s="50">
        <f t="shared" si="14"/>
        <v>0</v>
      </c>
      <c r="AK92" s="50">
        <f t="shared" si="14"/>
        <v>0</v>
      </c>
      <c r="AL92" s="50">
        <f t="shared" si="14"/>
        <v>0</v>
      </c>
      <c r="AM92" s="50">
        <f t="shared" si="14"/>
        <v>0</v>
      </c>
      <c r="AN92" s="50">
        <f t="shared" si="14"/>
        <v>0</v>
      </c>
      <c r="AO92" s="50">
        <f t="shared" si="14"/>
        <v>0</v>
      </c>
      <c r="AP92" s="180">
        <f t="shared" si="14"/>
        <v>0</v>
      </c>
      <c r="AQ92" s="50">
        <f t="shared" si="14"/>
        <v>0</v>
      </c>
      <c r="AR92" s="181">
        <f t="shared" si="14"/>
        <v>0</v>
      </c>
      <c r="AS92" s="182" t="e">
        <f t="shared" si="8"/>
        <v>#DIV/0!</v>
      </c>
      <c r="AT92" s="19"/>
      <c r="AU92" s="19"/>
      <c r="AV92" s="50" t="e">
        <f>VLOOKUP($AC92,デモテーブル[#All],3,FALSE)</f>
        <v>#N/A</v>
      </c>
      <c r="AW92" s="50" t="e">
        <f>VLOOKUP($AC92,デモテーブル[#All],4,FALSE)</f>
        <v>#N/A</v>
      </c>
      <c r="AX92" s="50" t="e">
        <f>VLOOKUP($AC92,デモテーブル[#All],5,FALSE)</f>
        <v>#N/A</v>
      </c>
      <c r="AY92" s="50" t="e">
        <f>VLOOKUP($AC92,デモテーブル[#All],6,FALSE)</f>
        <v>#N/A</v>
      </c>
      <c r="AZ92" s="50" t="e">
        <f>VLOOKUP($AC92,デモテーブル[#All],7,FALSE)</f>
        <v>#N/A</v>
      </c>
      <c r="BA92" s="50" t="e">
        <f>VLOOKUP($AC92,デモテーブル[#All],12,FALSE)</f>
        <v>#N/A</v>
      </c>
    </row>
    <row r="93" spans="2:53" x14ac:dyDescent="0.4">
      <c r="B93" s="21">
        <v>44728</v>
      </c>
      <c r="C93" s="22">
        <v>92</v>
      </c>
      <c r="D93" s="184" t="s">
        <v>337</v>
      </c>
      <c r="E93" t="s">
        <v>506</v>
      </c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174"/>
      <c r="AA93" s="174"/>
      <c r="AB93" s="50">
        <f t="shared" si="10"/>
        <v>0</v>
      </c>
      <c r="AC93" s="50" t="str">
        <f t="shared" si="11"/>
        <v>0</v>
      </c>
      <c r="AD93" s="50" t="e">
        <f>VLOOKUP($AC93,[1]!デモテーブル[#Data],2,FALSE)</f>
        <v>#N/A</v>
      </c>
      <c r="AE93" s="50">
        <f t="shared" si="14"/>
        <v>0</v>
      </c>
      <c r="AF93" s="50">
        <f t="shared" si="14"/>
        <v>0</v>
      </c>
      <c r="AG93" s="50">
        <f t="shared" si="14"/>
        <v>0</v>
      </c>
      <c r="AH93" s="50">
        <f t="shared" si="14"/>
        <v>0</v>
      </c>
      <c r="AI93" s="50">
        <f t="shared" si="14"/>
        <v>0</v>
      </c>
      <c r="AJ93" s="50">
        <f t="shared" si="14"/>
        <v>0</v>
      </c>
      <c r="AK93" s="50">
        <f t="shared" si="14"/>
        <v>0</v>
      </c>
      <c r="AL93" s="50">
        <f t="shared" si="14"/>
        <v>0</v>
      </c>
      <c r="AM93" s="50">
        <f t="shared" si="14"/>
        <v>0</v>
      </c>
      <c r="AN93" s="50">
        <f t="shared" si="14"/>
        <v>0</v>
      </c>
      <c r="AO93" s="50">
        <f t="shared" si="14"/>
        <v>0</v>
      </c>
      <c r="AP93" s="180">
        <f t="shared" si="14"/>
        <v>0</v>
      </c>
      <c r="AQ93" s="50">
        <f t="shared" si="14"/>
        <v>0</v>
      </c>
      <c r="AR93" s="181">
        <f t="shared" si="14"/>
        <v>0</v>
      </c>
      <c r="AS93" s="182" t="e">
        <f t="shared" si="8"/>
        <v>#DIV/0!</v>
      </c>
      <c r="AT93" s="19"/>
      <c r="AU93" s="19"/>
      <c r="AV93" s="50" t="e">
        <f>VLOOKUP($AC93,デモテーブル[#All],3,FALSE)</f>
        <v>#N/A</v>
      </c>
      <c r="AW93" s="50" t="e">
        <f>VLOOKUP($AC93,デモテーブル[#All],4,FALSE)</f>
        <v>#N/A</v>
      </c>
      <c r="AX93" s="50" t="e">
        <f>VLOOKUP($AC93,デモテーブル[#All],5,FALSE)</f>
        <v>#N/A</v>
      </c>
      <c r="AY93" s="50" t="e">
        <f>VLOOKUP($AC93,デモテーブル[#All],6,FALSE)</f>
        <v>#N/A</v>
      </c>
      <c r="AZ93" s="50" t="e">
        <f>VLOOKUP($AC93,デモテーブル[#All],7,FALSE)</f>
        <v>#N/A</v>
      </c>
      <c r="BA93" s="50" t="e">
        <f>VLOOKUP($AC93,デモテーブル[#All],12,FALSE)</f>
        <v>#N/A</v>
      </c>
    </row>
    <row r="94" spans="2:53" ht="19.5" thickBot="1" x14ac:dyDescent="0.45">
      <c r="B94" s="21">
        <v>44728</v>
      </c>
      <c r="C94" s="22">
        <v>93</v>
      </c>
      <c r="D94" s="184" t="s">
        <v>337</v>
      </c>
      <c r="E94" t="s">
        <v>506</v>
      </c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174"/>
      <c r="AA94" s="174"/>
      <c r="AB94" s="50">
        <f t="shared" si="10"/>
        <v>0</v>
      </c>
      <c r="AC94" s="50" t="str">
        <f t="shared" si="11"/>
        <v>0</v>
      </c>
      <c r="AD94" s="50" t="e">
        <f>VLOOKUP($AC94,[1]!デモテーブル[#Data],2,FALSE)</f>
        <v>#N/A</v>
      </c>
      <c r="AE94" s="50">
        <f t="shared" si="14"/>
        <v>0</v>
      </c>
      <c r="AF94" s="50">
        <f t="shared" si="14"/>
        <v>0</v>
      </c>
      <c r="AG94" s="50">
        <f t="shared" si="14"/>
        <v>0</v>
      </c>
      <c r="AH94" s="50">
        <f t="shared" si="14"/>
        <v>0</v>
      </c>
      <c r="AI94" s="50">
        <f t="shared" si="14"/>
        <v>0</v>
      </c>
      <c r="AJ94" s="50">
        <f t="shared" si="14"/>
        <v>0</v>
      </c>
      <c r="AK94" s="50">
        <f t="shared" si="14"/>
        <v>0</v>
      </c>
      <c r="AL94" s="50">
        <f t="shared" si="14"/>
        <v>0</v>
      </c>
      <c r="AM94" s="50">
        <f t="shared" si="14"/>
        <v>0</v>
      </c>
      <c r="AN94" s="50">
        <f t="shared" si="14"/>
        <v>0</v>
      </c>
      <c r="AO94" s="50">
        <f t="shared" si="14"/>
        <v>0</v>
      </c>
      <c r="AP94" s="180">
        <f t="shared" si="14"/>
        <v>0</v>
      </c>
      <c r="AQ94" s="50">
        <f t="shared" si="14"/>
        <v>0</v>
      </c>
      <c r="AR94" s="181">
        <f t="shared" si="14"/>
        <v>0</v>
      </c>
      <c r="AS94" s="182" t="e">
        <f t="shared" si="8"/>
        <v>#DIV/0!</v>
      </c>
      <c r="AT94" s="19"/>
      <c r="AU94" s="19"/>
      <c r="AV94" s="50" t="e">
        <f>VLOOKUP($AC94,デモテーブル[#All],3,FALSE)</f>
        <v>#N/A</v>
      </c>
      <c r="AW94" s="50" t="e">
        <f>VLOOKUP($AC94,デモテーブル[#All],4,FALSE)</f>
        <v>#N/A</v>
      </c>
      <c r="AX94" s="50" t="e">
        <f>VLOOKUP($AC94,デモテーブル[#All],5,FALSE)</f>
        <v>#N/A</v>
      </c>
      <c r="AY94" s="50" t="e">
        <f>VLOOKUP($AC94,デモテーブル[#All],6,FALSE)</f>
        <v>#N/A</v>
      </c>
      <c r="AZ94" s="50" t="e">
        <f>VLOOKUP($AC94,デモテーブル[#All],7,FALSE)</f>
        <v>#N/A</v>
      </c>
      <c r="BA94" s="50" t="e">
        <f>VLOOKUP($AC94,デモテーブル[#All],12,FALSE)</f>
        <v>#N/A</v>
      </c>
    </row>
    <row r="95" spans="2:53" ht="19.5" thickBot="1" x14ac:dyDescent="0.45">
      <c r="B95" s="21">
        <v>44728</v>
      </c>
      <c r="C95" s="22">
        <v>94</v>
      </c>
      <c r="D95" s="185" t="s">
        <v>356</v>
      </c>
      <c r="E95" s="24" t="s">
        <v>331</v>
      </c>
      <c r="F95" s="24" t="s">
        <v>332</v>
      </c>
      <c r="G95" s="25" t="s">
        <v>52</v>
      </c>
      <c r="H95" s="24" t="s">
        <v>308</v>
      </c>
      <c r="I95" s="26" t="s">
        <v>309</v>
      </c>
      <c r="J95" s="27" t="s">
        <v>310</v>
      </c>
      <c r="K95" s="27" t="s">
        <v>311</v>
      </c>
      <c r="L95" s="27" t="s">
        <v>312</v>
      </c>
      <c r="M95" s="27" t="s">
        <v>313</v>
      </c>
      <c r="N95" s="27" t="s">
        <v>314</v>
      </c>
      <c r="O95" s="27" t="s">
        <v>315</v>
      </c>
      <c r="P95" s="27" t="s">
        <v>316</v>
      </c>
      <c r="Q95" s="27" t="s">
        <v>317</v>
      </c>
      <c r="R95" s="27" t="s">
        <v>318</v>
      </c>
      <c r="S95" s="27" t="s">
        <v>319</v>
      </c>
      <c r="T95" s="27" t="s">
        <v>320</v>
      </c>
      <c r="U95" s="27" t="s">
        <v>321</v>
      </c>
      <c r="V95" s="27" t="s">
        <v>322</v>
      </c>
      <c r="W95" s="27" t="s">
        <v>323</v>
      </c>
      <c r="X95" s="27" t="s">
        <v>324</v>
      </c>
      <c r="Y95" s="27" t="s">
        <v>325</v>
      </c>
      <c r="Z95" s="173"/>
      <c r="AA95" s="173"/>
      <c r="AB95" s="27" t="s">
        <v>333</v>
      </c>
      <c r="AC95" s="28"/>
      <c r="AD95" s="27"/>
      <c r="AE95" s="27"/>
      <c r="AF95" s="27"/>
      <c r="AG95" s="27"/>
      <c r="AH95" s="29"/>
      <c r="AI95" s="27"/>
      <c r="AJ95" s="29"/>
      <c r="AK95" s="27"/>
      <c r="AL95" s="27"/>
      <c r="AM95" s="27"/>
      <c r="AN95" s="27"/>
      <c r="AO95" s="27"/>
      <c r="AP95" s="30"/>
      <c r="AQ95" s="27"/>
      <c r="AR95" s="31"/>
      <c r="AS95" s="32"/>
      <c r="AT95" s="33"/>
      <c r="AU95" s="33"/>
      <c r="AV95" s="27"/>
      <c r="AW95" s="27"/>
      <c r="AX95" s="27"/>
      <c r="AY95" s="27"/>
      <c r="AZ95" s="27"/>
      <c r="BA95" s="27"/>
    </row>
    <row r="96" spans="2:53" ht="15.6" customHeight="1" thickBot="1" x14ac:dyDescent="0.45">
      <c r="B96" s="21">
        <v>44728</v>
      </c>
      <c r="C96" s="22">
        <v>95</v>
      </c>
      <c r="D96" s="185" t="s">
        <v>356</v>
      </c>
      <c r="E96" s="34" t="s">
        <v>331</v>
      </c>
      <c r="F96" s="35" t="s">
        <v>334</v>
      </c>
      <c r="G96" s="8" t="s">
        <v>52</v>
      </c>
      <c r="H96" s="36" t="s">
        <v>4</v>
      </c>
      <c r="I96" s="37">
        <v>100000</v>
      </c>
      <c r="J96" s="8" t="s">
        <v>343</v>
      </c>
      <c r="K96" s="8"/>
      <c r="L96" s="8"/>
      <c r="M96" s="8"/>
      <c r="N96" s="8"/>
      <c r="O96" s="8"/>
      <c r="Z96" s="174"/>
      <c r="AA96" s="174"/>
      <c r="AB96" s="8"/>
      <c r="AC96" s="38" t="s">
        <v>335</v>
      </c>
      <c r="AD96" s="8" t="str">
        <f>VLOOKUP($AC96,[1]!デモテーブル[#Data],2,FALSE)</f>
        <v>楽天銀行・普通口座</v>
      </c>
      <c r="AE96" s="8" t="s">
        <v>336</v>
      </c>
      <c r="AF96" s="8"/>
      <c r="AG96" s="8"/>
      <c r="AH96" s="39"/>
      <c r="AI96" s="8"/>
      <c r="AJ96" s="39"/>
      <c r="AK96" s="8"/>
      <c r="AL96" s="8"/>
      <c r="AM96" s="8"/>
      <c r="AN96" s="8"/>
      <c r="AO96" s="8"/>
      <c r="AP96" s="40">
        <f>I96</f>
        <v>100000</v>
      </c>
      <c r="AQ96" s="8"/>
      <c r="AR96" s="41"/>
      <c r="AS96" s="42">
        <f t="shared" ref="AS96:AS97" si="15">AR96/(AP96-AR96)</f>
        <v>0</v>
      </c>
      <c r="AT96" s="19"/>
      <c r="AU96" s="19"/>
      <c r="AV96" s="43" t="str">
        <f>VLOOKUP($AC96,デモテーブル[#All],3,FALSE)</f>
        <v>2現金・米国債など</v>
      </c>
      <c r="AW96" s="43" t="str">
        <f>VLOOKUP($AC96,デモテーブル[#All],4,FALSE)</f>
        <v>2現金</v>
      </c>
      <c r="AX96" s="43" t="str">
        <f>VLOOKUP($AC96,デモテーブル[#All],5,FALSE)</f>
        <v>現預金</v>
      </c>
      <c r="AY96" s="43" t="str">
        <f>VLOOKUP($AC96,デモテーブル[#All],6,FALSE)</f>
        <v>現預金</v>
      </c>
      <c r="AZ96" s="43" t="str">
        <f>VLOOKUP($AC96,デモテーブル[#All],7,FALSE)</f>
        <v>01 日本円</v>
      </c>
      <c r="BA96" s="43" t="str">
        <f>VLOOKUP($AC96,デモテーブル[#All],12,FALSE)</f>
        <v>リスク・なし</v>
      </c>
    </row>
    <row r="97" spans="2:53" ht="19.5" thickBot="1" x14ac:dyDescent="0.45">
      <c r="B97" s="21">
        <v>44728</v>
      </c>
      <c r="C97" s="22">
        <v>96</v>
      </c>
      <c r="D97" s="185" t="s">
        <v>356</v>
      </c>
      <c r="E97" s="34" t="s">
        <v>331</v>
      </c>
      <c r="F97" s="34"/>
      <c r="G97" s="8" t="s">
        <v>52</v>
      </c>
      <c r="H97" s="8"/>
      <c r="I97" s="8"/>
      <c r="J97" s="8"/>
      <c r="K97" s="8"/>
      <c r="L97" s="8"/>
      <c r="M97" s="8"/>
      <c r="N97" s="8"/>
      <c r="O97" s="8"/>
      <c r="Z97" s="174"/>
      <c r="AA97" s="174"/>
      <c r="AB97" s="8"/>
      <c r="AC97" s="44"/>
      <c r="AD97" s="8"/>
      <c r="AE97" s="8" t="s">
        <v>336</v>
      </c>
      <c r="AF97" s="8"/>
      <c r="AG97" s="8"/>
      <c r="AH97" s="39"/>
      <c r="AI97" s="8"/>
      <c r="AJ97" s="39"/>
      <c r="AK97" s="8"/>
      <c r="AL97" s="8"/>
      <c r="AM97" s="8"/>
      <c r="AN97" s="8"/>
      <c r="AO97" s="8"/>
      <c r="AP97" s="45"/>
      <c r="AQ97" s="8"/>
      <c r="AR97" s="41"/>
      <c r="AS97" s="42" t="e">
        <f t="shared" si="15"/>
        <v>#DIV/0!</v>
      </c>
      <c r="AT97" s="19"/>
      <c r="AU97" s="19"/>
      <c r="AV97" s="43" t="e">
        <f>VLOOKUP($AC97,デモテーブル[#All],3,FALSE)</f>
        <v>#N/A</v>
      </c>
      <c r="AW97" s="43" t="e">
        <f>VLOOKUP($AC97,デモテーブル[#All],4,FALSE)</f>
        <v>#N/A</v>
      </c>
      <c r="AX97" s="43" t="e">
        <f>VLOOKUP($AC97,デモテーブル[#All],5,FALSE)</f>
        <v>#N/A</v>
      </c>
      <c r="AY97" s="43" t="e">
        <f>VLOOKUP($AC97,デモテーブル[#All],6,FALSE)</f>
        <v>#N/A</v>
      </c>
      <c r="AZ97" s="43" t="e">
        <f>VLOOKUP($AC97,デモテーブル[#All],7,FALSE)</f>
        <v>#N/A</v>
      </c>
      <c r="BA97" s="43" t="e">
        <f>VLOOKUP($AC97,デモテーブル[#All],12,FALSE)</f>
        <v>#N/A</v>
      </c>
    </row>
    <row r="98" spans="2:53" ht="19.5" thickBot="1" x14ac:dyDescent="0.45">
      <c r="B98" s="21">
        <v>44728</v>
      </c>
      <c r="C98" s="22">
        <v>97</v>
      </c>
      <c r="D98" s="185" t="s">
        <v>356</v>
      </c>
      <c r="E98" s="175" t="s">
        <v>506</v>
      </c>
      <c r="F98" s="175" t="s">
        <v>507</v>
      </c>
      <c r="G98" s="25" t="s">
        <v>508</v>
      </c>
      <c r="H98" s="176" t="s">
        <v>509</v>
      </c>
      <c r="I98" s="176" t="s">
        <v>510</v>
      </c>
      <c r="J98" s="176" t="s">
        <v>511</v>
      </c>
      <c r="K98" s="176" t="s">
        <v>512</v>
      </c>
      <c r="L98" s="176" t="s">
        <v>513</v>
      </c>
      <c r="M98" s="176" t="s">
        <v>514</v>
      </c>
      <c r="N98" s="176" t="s">
        <v>515</v>
      </c>
      <c r="O98" s="176" t="s">
        <v>516</v>
      </c>
      <c r="P98" s="176" t="s">
        <v>517</v>
      </c>
      <c r="Q98" s="176" t="s">
        <v>518</v>
      </c>
      <c r="R98" s="176" t="s">
        <v>519</v>
      </c>
      <c r="S98" s="176" t="s">
        <v>520</v>
      </c>
      <c r="T98" s="176" t="s">
        <v>521</v>
      </c>
      <c r="U98" s="176" t="s">
        <v>522</v>
      </c>
      <c r="V98" s="176" t="s">
        <v>523</v>
      </c>
      <c r="W98" s="176" t="s">
        <v>524</v>
      </c>
      <c r="X98" s="176" t="s">
        <v>525</v>
      </c>
      <c r="Y98" s="176" t="s">
        <v>526</v>
      </c>
      <c r="Z98" s="173"/>
      <c r="AA98" s="173"/>
      <c r="AB98" s="27" t="s">
        <v>527</v>
      </c>
      <c r="AC98" s="28"/>
      <c r="AD98" s="27"/>
      <c r="AE98" s="27"/>
      <c r="AF98" s="27"/>
      <c r="AG98" s="27"/>
      <c r="AH98" s="29"/>
      <c r="AI98" s="27"/>
      <c r="AJ98" s="29"/>
      <c r="AK98" s="27"/>
      <c r="AL98" s="27"/>
      <c r="AM98" s="27"/>
      <c r="AN98" s="27"/>
      <c r="AO98" s="27"/>
      <c r="AP98" s="30"/>
      <c r="AQ98" s="27"/>
      <c r="AR98" s="31"/>
      <c r="AS98" s="32"/>
      <c r="AT98" s="33"/>
      <c r="AU98" s="33"/>
      <c r="AV98" s="27"/>
      <c r="AW98" s="27"/>
      <c r="AX98" s="27"/>
      <c r="AY98" s="27"/>
      <c r="AZ98" s="27"/>
      <c r="BA98" s="27"/>
    </row>
    <row r="99" spans="2:53" ht="19.5" thickBot="1" x14ac:dyDescent="0.45">
      <c r="B99" s="21">
        <v>44728</v>
      </c>
      <c r="C99" s="22">
        <v>98</v>
      </c>
      <c r="D99" s="185" t="s">
        <v>356</v>
      </c>
      <c r="E99" t="s">
        <v>506</v>
      </c>
      <c r="F99" s="35" t="s">
        <v>334</v>
      </c>
      <c r="G99" s="8" t="s">
        <v>52</v>
      </c>
      <c r="H99" s="177" t="s">
        <v>3</v>
      </c>
      <c r="I99" s="178">
        <v>200000</v>
      </c>
      <c r="J99" s="8" t="s">
        <v>343</v>
      </c>
      <c r="K99" s="8"/>
      <c r="L99" s="8" t="s">
        <v>528</v>
      </c>
      <c r="M99" s="8" t="s">
        <v>528</v>
      </c>
      <c r="N99" s="8" t="s">
        <v>528</v>
      </c>
      <c r="O99" s="8"/>
      <c r="Z99" s="174"/>
      <c r="AA99" s="174"/>
      <c r="AB99" s="8"/>
      <c r="AC99" s="38" t="s">
        <v>529</v>
      </c>
      <c r="AD99" s="8" t="str">
        <f>VLOOKUP($AC99,[1]!デモテーブル[#Data],2,FALSE)</f>
        <v>楽天証券・預り金</v>
      </c>
      <c r="AE99" s="8" t="s">
        <v>336</v>
      </c>
      <c r="AF99" s="8"/>
      <c r="AG99" s="8"/>
      <c r="AH99" s="39"/>
      <c r="AI99" s="8"/>
      <c r="AJ99" s="39"/>
      <c r="AK99" s="8"/>
      <c r="AL99" s="8"/>
      <c r="AM99" s="8"/>
      <c r="AN99" s="8"/>
      <c r="AO99" s="8"/>
      <c r="AP99" s="40">
        <f>I99</f>
        <v>200000</v>
      </c>
      <c r="AQ99" s="8"/>
      <c r="AR99" s="41"/>
      <c r="AS99" s="42">
        <f t="shared" ref="AS99:AS102" si="16">AR99/(AP99-AR99)</f>
        <v>0</v>
      </c>
      <c r="AT99" s="19"/>
      <c r="AU99" s="19"/>
      <c r="AV99" s="43" t="str">
        <f>VLOOKUP($AC99,デモテーブル[#All],3,FALSE)</f>
        <v>2現金・米国債など</v>
      </c>
      <c r="AW99" s="43" t="str">
        <f>VLOOKUP($AC99,デモテーブル[#All],4,FALSE)</f>
        <v>2現金</v>
      </c>
      <c r="AX99" s="43" t="str">
        <f>VLOOKUP($AC99,デモテーブル[#All],5,FALSE)</f>
        <v>預り金</v>
      </c>
      <c r="AY99" s="43" t="str">
        <f>VLOOKUP($AC99,デモテーブル[#All],6,FALSE)</f>
        <v>預り金</v>
      </c>
      <c r="AZ99" s="43" t="str">
        <f>VLOOKUP($AC99,デモテーブル[#All],7,FALSE)</f>
        <v>01 日本円</v>
      </c>
      <c r="BA99" s="43" t="str">
        <f>VLOOKUP($AC99,デモテーブル[#All],12,FALSE)</f>
        <v>リスク・なし</v>
      </c>
    </row>
    <row r="100" spans="2:53" ht="19.5" thickBot="1" x14ac:dyDescent="0.45">
      <c r="B100" s="21">
        <v>44728</v>
      </c>
      <c r="C100" s="22">
        <v>99</v>
      </c>
      <c r="D100" s="185" t="s">
        <v>356</v>
      </c>
      <c r="E100" t="s">
        <v>506</v>
      </c>
      <c r="F100" s="8"/>
      <c r="G100" s="8" t="s">
        <v>52</v>
      </c>
      <c r="H100" s="36" t="s">
        <v>530</v>
      </c>
      <c r="I100" s="179">
        <v>300000</v>
      </c>
      <c r="J100" s="8" t="s">
        <v>343</v>
      </c>
      <c r="K100" s="8"/>
      <c r="L100" s="8"/>
      <c r="M100" s="8"/>
      <c r="N100" s="8"/>
      <c r="O100" s="8"/>
      <c r="Z100" s="174"/>
      <c r="AA100" s="174"/>
      <c r="AB100" s="8"/>
      <c r="AC100" s="38" t="s">
        <v>531</v>
      </c>
      <c r="AD100" s="8" t="str">
        <f>VLOOKUP($AC100,[1]!デモテーブル[#Data],2,FALSE)</f>
        <v>楽天証券・外貨預り金</v>
      </c>
      <c r="AE100" s="8" t="s">
        <v>336</v>
      </c>
      <c r="AF100" s="8"/>
      <c r="AG100" s="8"/>
      <c r="AH100" s="39"/>
      <c r="AI100" s="8"/>
      <c r="AJ100" s="39"/>
      <c r="AK100" s="8"/>
      <c r="AL100" s="8"/>
      <c r="AM100" s="8"/>
      <c r="AN100" s="8"/>
      <c r="AO100" s="8"/>
      <c r="AP100" s="40">
        <f>I100</f>
        <v>300000</v>
      </c>
      <c r="AQ100" s="8"/>
      <c r="AR100" s="41"/>
      <c r="AS100" s="42">
        <f t="shared" si="16"/>
        <v>0</v>
      </c>
      <c r="AT100" s="19"/>
      <c r="AU100" s="19"/>
      <c r="AV100" s="43" t="str">
        <f>VLOOKUP($AC100,デモテーブル[#All],3,FALSE)</f>
        <v>2現金・米国債など</v>
      </c>
      <c r="AW100" s="43" t="str">
        <f>VLOOKUP($AC100,デモテーブル[#All],4,FALSE)</f>
        <v>2現金</v>
      </c>
      <c r="AX100" s="43" t="str">
        <f>VLOOKUP($AC100,デモテーブル[#All],5,FALSE)</f>
        <v>預り金</v>
      </c>
      <c r="AY100" s="43" t="str">
        <f>VLOOKUP($AC100,デモテーブル[#All],6,FALSE)</f>
        <v>預り金</v>
      </c>
      <c r="AZ100" s="43" t="str">
        <f>VLOOKUP($AC100,デモテーブル[#All],7,FALSE)</f>
        <v>02 米ドル（円換算）</v>
      </c>
      <c r="BA100" s="43" t="str">
        <f>VLOOKUP($AC100,デモテーブル[#All],12,FALSE)</f>
        <v>リスク・有</v>
      </c>
    </row>
    <row r="101" spans="2:53" x14ac:dyDescent="0.4">
      <c r="B101" s="21">
        <v>44728</v>
      </c>
      <c r="C101" s="22">
        <v>100</v>
      </c>
      <c r="D101" s="185" t="s">
        <v>356</v>
      </c>
      <c r="E101" t="s">
        <v>506</v>
      </c>
      <c r="F101" s="8"/>
      <c r="G101" s="8" t="s">
        <v>52</v>
      </c>
      <c r="H101" s="8"/>
      <c r="I101" s="8"/>
      <c r="J101" s="8"/>
      <c r="K101" s="8"/>
      <c r="L101" s="8"/>
      <c r="M101" s="8"/>
      <c r="N101" s="8"/>
      <c r="O101" s="8"/>
      <c r="Z101" s="174"/>
      <c r="AA101" s="174"/>
      <c r="AB101" s="8"/>
      <c r="AC101" s="44"/>
      <c r="AD101" s="8"/>
      <c r="AE101" s="8" t="s">
        <v>336</v>
      </c>
      <c r="AF101" s="8"/>
      <c r="AG101" s="8"/>
      <c r="AH101" s="39"/>
      <c r="AI101" s="8"/>
      <c r="AJ101" s="39"/>
      <c r="AK101" s="8"/>
      <c r="AL101" s="8"/>
      <c r="AM101" s="8"/>
      <c r="AN101" s="8"/>
      <c r="AO101" s="8"/>
      <c r="AP101" s="45"/>
      <c r="AQ101" s="8"/>
      <c r="AR101" s="41"/>
      <c r="AS101" s="42" t="e">
        <f t="shared" si="16"/>
        <v>#DIV/0!</v>
      </c>
      <c r="AT101" s="19"/>
      <c r="AU101" s="19"/>
      <c r="AV101" s="43" t="e">
        <f>VLOOKUP($AC101,デモテーブル[#All],3,FALSE)</f>
        <v>#N/A</v>
      </c>
      <c r="AW101" s="43" t="e">
        <f>VLOOKUP($AC101,デモテーブル[#All],4,FALSE)</f>
        <v>#N/A</v>
      </c>
      <c r="AX101" s="43" t="e">
        <f>VLOOKUP($AC101,デモテーブル[#All],5,FALSE)</f>
        <v>#N/A</v>
      </c>
      <c r="AY101" s="43" t="e">
        <f>VLOOKUP($AC101,デモテーブル[#All],6,FALSE)</f>
        <v>#N/A</v>
      </c>
      <c r="AZ101" s="43" t="e">
        <f>VLOOKUP($AC101,デモテーブル[#All],7,FALSE)</f>
        <v>#N/A</v>
      </c>
      <c r="BA101" s="43" t="e">
        <f>VLOOKUP($AC101,デモテーブル[#All],12,FALSE)</f>
        <v>#N/A</v>
      </c>
    </row>
    <row r="102" spans="2:53" ht="19.5" thickBot="1" x14ac:dyDescent="0.45">
      <c r="B102" s="21">
        <v>44728</v>
      </c>
      <c r="C102" s="22">
        <v>101</v>
      </c>
      <c r="D102" s="185" t="s">
        <v>356</v>
      </c>
      <c r="E102" t="s">
        <v>506</v>
      </c>
      <c r="F102" s="8"/>
      <c r="G102" s="8" t="s">
        <v>52</v>
      </c>
      <c r="H102" s="8"/>
      <c r="I102" s="8"/>
      <c r="J102" s="8"/>
      <c r="K102" s="8"/>
      <c r="L102" s="8"/>
      <c r="M102" s="8"/>
      <c r="N102" s="8"/>
      <c r="O102" s="8"/>
      <c r="Z102" s="174"/>
      <c r="AA102" s="174"/>
      <c r="AB102" s="8"/>
      <c r="AC102" s="44"/>
      <c r="AD102" s="8"/>
      <c r="AE102" s="8" t="s">
        <v>336</v>
      </c>
      <c r="AF102" s="8"/>
      <c r="AG102" s="8"/>
      <c r="AH102" s="39"/>
      <c r="AI102" s="8"/>
      <c r="AJ102" s="39"/>
      <c r="AK102" s="8"/>
      <c r="AL102" s="8"/>
      <c r="AM102" s="8"/>
      <c r="AN102" s="8"/>
      <c r="AO102" s="8"/>
      <c r="AP102" s="45"/>
      <c r="AQ102" s="8"/>
      <c r="AR102" s="41"/>
      <c r="AS102" s="42" t="e">
        <f t="shared" si="16"/>
        <v>#DIV/0!</v>
      </c>
      <c r="AT102" s="19"/>
      <c r="AU102" s="19"/>
      <c r="AV102" s="43" t="e">
        <f>VLOOKUP($AC102,デモテーブル[#All],3,FALSE)</f>
        <v>#N/A</v>
      </c>
      <c r="AW102" s="43" t="e">
        <f>VLOOKUP($AC102,デモテーブル[#All],4,FALSE)</f>
        <v>#N/A</v>
      </c>
      <c r="AX102" s="43" t="e">
        <f>VLOOKUP($AC102,デモテーブル[#All],5,FALSE)</f>
        <v>#N/A</v>
      </c>
      <c r="AY102" s="43" t="e">
        <f>VLOOKUP($AC102,デモテーブル[#All],6,FALSE)</f>
        <v>#N/A</v>
      </c>
      <c r="AZ102" s="43" t="e">
        <f>VLOOKUP($AC102,デモテーブル[#All],7,FALSE)</f>
        <v>#N/A</v>
      </c>
      <c r="BA102" s="43" t="e">
        <f>VLOOKUP($AC102,デモテーブル[#All],12,FALSE)</f>
        <v>#N/A</v>
      </c>
    </row>
    <row r="103" spans="2:53" ht="19.5" thickBot="1" x14ac:dyDescent="0.45">
      <c r="B103" s="21">
        <v>44728</v>
      </c>
      <c r="C103" s="22">
        <v>102</v>
      </c>
      <c r="D103" s="185" t="s">
        <v>356</v>
      </c>
      <c r="E103" t="s">
        <v>506</v>
      </c>
      <c r="F103" s="175" t="s">
        <v>507</v>
      </c>
      <c r="G103" s="25" t="s">
        <v>508</v>
      </c>
      <c r="H103" s="176" t="s">
        <v>509</v>
      </c>
      <c r="I103" s="176" t="s">
        <v>510</v>
      </c>
      <c r="J103" s="176" t="s">
        <v>511</v>
      </c>
      <c r="K103" s="176" t="s">
        <v>512</v>
      </c>
      <c r="L103" s="176" t="s">
        <v>513</v>
      </c>
      <c r="M103" s="176" t="s">
        <v>514</v>
      </c>
      <c r="N103" s="176" t="s">
        <v>515</v>
      </c>
      <c r="O103" s="176" t="s">
        <v>516</v>
      </c>
      <c r="P103" s="176" t="s">
        <v>517</v>
      </c>
      <c r="Q103" s="176" t="s">
        <v>518</v>
      </c>
      <c r="R103" s="176" t="s">
        <v>519</v>
      </c>
      <c r="S103" s="176" t="s">
        <v>520</v>
      </c>
      <c r="T103" s="176" t="s">
        <v>521</v>
      </c>
      <c r="U103" s="176" t="s">
        <v>522</v>
      </c>
      <c r="V103" s="176" t="s">
        <v>523</v>
      </c>
      <c r="W103" s="176" t="s">
        <v>524</v>
      </c>
      <c r="X103" s="176" t="s">
        <v>525</v>
      </c>
      <c r="Y103" s="176" t="s">
        <v>526</v>
      </c>
      <c r="Z103" s="173"/>
      <c r="AA103" s="173"/>
      <c r="AB103" s="27" t="s">
        <v>527</v>
      </c>
      <c r="AC103" s="28"/>
      <c r="AD103" s="27"/>
      <c r="AE103" s="27"/>
      <c r="AF103" s="27"/>
      <c r="AG103" s="27"/>
      <c r="AH103" s="29"/>
      <c r="AI103" s="27"/>
      <c r="AJ103" s="29"/>
      <c r="AK103" s="27"/>
      <c r="AL103" s="27"/>
      <c r="AM103" s="27"/>
      <c r="AN103" s="27"/>
      <c r="AO103" s="27"/>
      <c r="AP103" s="30"/>
      <c r="AQ103" s="27"/>
      <c r="AR103" s="31"/>
      <c r="AS103" s="32"/>
      <c r="AT103" s="33"/>
      <c r="AU103" s="33"/>
      <c r="AV103" s="27"/>
      <c r="AW103" s="27"/>
      <c r="AX103" s="27"/>
      <c r="AY103" s="27"/>
      <c r="AZ103" s="27"/>
      <c r="BA103" s="27"/>
    </row>
    <row r="104" spans="2:53" x14ac:dyDescent="0.4">
      <c r="B104" s="21">
        <v>44728</v>
      </c>
      <c r="C104" s="22">
        <v>103</v>
      </c>
      <c r="D104" s="185" t="s">
        <v>356</v>
      </c>
      <c r="E104" t="s">
        <v>506</v>
      </c>
      <c r="H104" s="43" t="s">
        <v>540</v>
      </c>
      <c r="I104" s="43" t="s">
        <v>138</v>
      </c>
      <c r="J104" s="43" t="s">
        <v>137</v>
      </c>
      <c r="K104" s="43" t="s">
        <v>538</v>
      </c>
      <c r="L104" s="43">
        <v>6</v>
      </c>
      <c r="M104" s="43" t="s">
        <v>534</v>
      </c>
      <c r="N104" s="43">
        <v>82.666600000000003</v>
      </c>
      <c r="O104" s="43" t="s">
        <v>541</v>
      </c>
      <c r="P104" s="43">
        <v>39.53</v>
      </c>
      <c r="Q104" s="43" t="s">
        <v>541</v>
      </c>
      <c r="R104" s="43"/>
      <c r="S104" s="43"/>
      <c r="T104" s="43">
        <v>0.04</v>
      </c>
      <c r="U104" s="43" t="s">
        <v>541</v>
      </c>
      <c r="V104" s="43">
        <v>31727</v>
      </c>
      <c r="W104" s="43" t="s">
        <v>553</v>
      </c>
      <c r="X104" s="43">
        <v>-26032</v>
      </c>
      <c r="Y104" s="43">
        <v>-45.07</v>
      </c>
      <c r="Z104" s="174"/>
      <c r="AA104" s="174"/>
      <c r="AB104" s="50" t="str">
        <f>H104</f>
        <v>米国株式</v>
      </c>
      <c r="AC104" s="50" t="str">
        <f>TEXT(IF(I104="",J104,I104),"@")</f>
        <v>RCL</v>
      </c>
      <c r="AD104" s="50" t="str">
        <f>VLOOKUP($AC104,[1]!デモテーブル[#Data],2,FALSE)</f>
        <v>ロイヤル・カリビアン・グループ</v>
      </c>
      <c r="AE104" s="50" t="str">
        <f t="shared" ref="AE104:AR108" si="17">K104</f>
        <v>NISA</v>
      </c>
      <c r="AF104" s="50">
        <f t="shared" si="17"/>
        <v>6</v>
      </c>
      <c r="AG104" s="50" t="str">
        <f t="shared" si="17"/>
        <v>株</v>
      </c>
      <c r="AH104" s="50">
        <f t="shared" si="17"/>
        <v>82.666600000000003</v>
      </c>
      <c r="AI104" s="50" t="str">
        <f t="shared" si="17"/>
        <v>USD</v>
      </c>
      <c r="AJ104" s="50">
        <f t="shared" si="17"/>
        <v>39.53</v>
      </c>
      <c r="AK104" s="50" t="str">
        <f t="shared" si="17"/>
        <v>USD</v>
      </c>
      <c r="AL104" s="50">
        <f t="shared" si="17"/>
        <v>0</v>
      </c>
      <c r="AM104" s="50">
        <f t="shared" si="17"/>
        <v>0</v>
      </c>
      <c r="AN104" s="50">
        <f t="shared" si="17"/>
        <v>0.04</v>
      </c>
      <c r="AO104" s="50" t="str">
        <f t="shared" si="17"/>
        <v>USD</v>
      </c>
      <c r="AP104" s="180">
        <f t="shared" si="17"/>
        <v>31727</v>
      </c>
      <c r="AQ104" s="50" t="str">
        <f t="shared" si="17"/>
        <v>237.18 USD</v>
      </c>
      <c r="AR104" s="181">
        <f t="shared" si="17"/>
        <v>-26032</v>
      </c>
      <c r="AS104" s="182">
        <f>AR104/(AP104-AR104)</f>
        <v>-0.45070032375906788</v>
      </c>
      <c r="AT104" s="19"/>
      <c r="AU104" s="19"/>
      <c r="AV104" s="50" t="str">
        <f>VLOOKUP($AC104,デモテーブル[#All],3,FALSE)</f>
        <v>1株式・投信等</v>
      </c>
      <c r="AW104" s="50" t="str">
        <f>VLOOKUP($AC104,デモテーブル[#All],4,FALSE)</f>
        <v>1株式</v>
      </c>
      <c r="AX104" s="50" t="str">
        <f>VLOOKUP($AC104,デモテーブル[#All],5,FALSE)</f>
        <v>観光</v>
      </c>
      <c r="AY104" s="50" t="str">
        <f>VLOOKUP($AC104,デモテーブル[#All],6,FALSE)</f>
        <v>船・米国</v>
      </c>
      <c r="AZ104" s="50" t="str">
        <f>VLOOKUP($AC104,デモテーブル[#All],7,FALSE)</f>
        <v>02 米ドル（円換算）</v>
      </c>
      <c r="BA104" s="50" t="str">
        <f>VLOOKUP($AC104,デモテーブル[#All],12,FALSE)</f>
        <v>リスク・有</v>
      </c>
    </row>
    <row r="105" spans="2:53" x14ac:dyDescent="0.4">
      <c r="B105" s="21">
        <v>44728</v>
      </c>
      <c r="C105" s="22">
        <v>104</v>
      </c>
      <c r="D105" s="185" t="s">
        <v>356</v>
      </c>
      <c r="E105" t="s">
        <v>506</v>
      </c>
      <c r="H105" s="43" t="s">
        <v>540</v>
      </c>
      <c r="I105" s="43" t="s">
        <v>179</v>
      </c>
      <c r="J105" s="43" t="s">
        <v>178</v>
      </c>
      <c r="K105" s="43" t="s">
        <v>17</v>
      </c>
      <c r="L105" s="43">
        <v>4</v>
      </c>
      <c r="M105" s="43" t="s">
        <v>534</v>
      </c>
      <c r="N105" s="43">
        <v>43.622500000000002</v>
      </c>
      <c r="O105" s="43" t="s">
        <v>541</v>
      </c>
      <c r="P105" s="43">
        <v>43.83</v>
      </c>
      <c r="Q105" s="43" t="s">
        <v>541</v>
      </c>
      <c r="R105" s="43"/>
      <c r="S105" s="43"/>
      <c r="T105" s="43">
        <v>1.95</v>
      </c>
      <c r="U105" s="43" t="s">
        <v>541</v>
      </c>
      <c r="V105" s="43">
        <v>23452</v>
      </c>
      <c r="W105" s="43" t="s">
        <v>554</v>
      </c>
      <c r="X105" s="43">
        <v>5375</v>
      </c>
      <c r="Y105" s="43">
        <v>29.73</v>
      </c>
      <c r="Z105" s="174"/>
      <c r="AA105" s="174"/>
      <c r="AB105" s="50" t="str">
        <f>H105</f>
        <v>米国株式</v>
      </c>
      <c r="AC105" s="50" t="str">
        <f>TEXT(IF(I105="",J105,I105),"@")</f>
        <v>EZA</v>
      </c>
      <c r="AD105" s="50" t="str">
        <f>VLOOKUP($AC105,[1]!デモテーブル[#Data],2,FALSE)</f>
        <v>iシェアーズ MSCI 南アフリカ ETF</v>
      </c>
      <c r="AE105" s="50" t="str">
        <f t="shared" si="17"/>
        <v>特定</v>
      </c>
      <c r="AF105" s="50">
        <f t="shared" si="17"/>
        <v>4</v>
      </c>
      <c r="AG105" s="50" t="str">
        <f t="shared" si="17"/>
        <v>株</v>
      </c>
      <c r="AH105" s="50">
        <f t="shared" si="17"/>
        <v>43.622500000000002</v>
      </c>
      <c r="AI105" s="50" t="str">
        <f t="shared" si="17"/>
        <v>USD</v>
      </c>
      <c r="AJ105" s="50">
        <f t="shared" si="17"/>
        <v>43.83</v>
      </c>
      <c r="AK105" s="50" t="str">
        <f t="shared" si="17"/>
        <v>USD</v>
      </c>
      <c r="AL105" s="50">
        <f t="shared" si="17"/>
        <v>0</v>
      </c>
      <c r="AM105" s="50">
        <f t="shared" si="17"/>
        <v>0</v>
      </c>
      <c r="AN105" s="50">
        <f t="shared" si="17"/>
        <v>1.95</v>
      </c>
      <c r="AO105" s="50" t="str">
        <f t="shared" si="17"/>
        <v>USD</v>
      </c>
      <c r="AP105" s="180">
        <f t="shared" si="17"/>
        <v>23452</v>
      </c>
      <c r="AQ105" s="50" t="str">
        <f t="shared" si="17"/>
        <v>175.32 USD</v>
      </c>
      <c r="AR105" s="181">
        <f t="shared" si="17"/>
        <v>5375</v>
      </c>
      <c r="AS105" s="182">
        <f>AR105/(AP105-AR105)</f>
        <v>0.29733916025889251</v>
      </c>
      <c r="AT105" s="19"/>
      <c r="AU105" s="19"/>
      <c r="AV105" s="50" t="str">
        <f>VLOOKUP($AC105,デモテーブル[#All],3,FALSE)</f>
        <v>1株式・投信等</v>
      </c>
      <c r="AW105" s="50" t="str">
        <f>VLOOKUP($AC105,デモテーブル[#All],4,FALSE)</f>
        <v>1株式</v>
      </c>
      <c r="AX105" s="50" t="str">
        <f>VLOOKUP($AC105,デモテーブル[#All],5,FALSE)</f>
        <v>新興国</v>
      </c>
      <c r="AY105" s="50" t="str">
        <f>VLOOKUP($AC105,デモテーブル[#All],6,FALSE)</f>
        <v>南アフリカ</v>
      </c>
      <c r="AZ105" s="50" t="str">
        <f>VLOOKUP($AC105,デモテーブル[#All],7,FALSE)</f>
        <v>02 米ドル（円換算）</v>
      </c>
      <c r="BA105" s="50" t="str">
        <f>VLOOKUP($AC105,デモテーブル[#All],12,FALSE)</f>
        <v>リスク・有</v>
      </c>
    </row>
    <row r="106" spans="2:53" x14ac:dyDescent="0.4">
      <c r="B106" s="21">
        <v>44728</v>
      </c>
      <c r="C106" s="22">
        <v>105</v>
      </c>
      <c r="D106" s="185" t="s">
        <v>356</v>
      </c>
      <c r="E106" t="s">
        <v>506</v>
      </c>
      <c r="H106" s="43" t="s">
        <v>540</v>
      </c>
      <c r="I106" s="43" t="s">
        <v>196</v>
      </c>
      <c r="J106" s="43" t="s">
        <v>195</v>
      </c>
      <c r="K106" s="43" t="s">
        <v>17</v>
      </c>
      <c r="L106" s="43">
        <v>17</v>
      </c>
      <c r="M106" s="43" t="s">
        <v>534</v>
      </c>
      <c r="N106" s="43">
        <v>118.8976</v>
      </c>
      <c r="O106" s="43" t="s">
        <v>541</v>
      </c>
      <c r="P106" s="43">
        <v>100.12</v>
      </c>
      <c r="Q106" s="43" t="s">
        <v>541</v>
      </c>
      <c r="R106" s="43"/>
      <c r="S106" s="43"/>
      <c r="T106" s="43">
        <v>1.1100000000000001</v>
      </c>
      <c r="U106" s="43" t="s">
        <v>541</v>
      </c>
      <c r="V106" s="43">
        <v>227681</v>
      </c>
      <c r="W106" s="43" t="s">
        <v>555</v>
      </c>
      <c r="X106" s="43">
        <v>14347</v>
      </c>
      <c r="Y106" s="43">
        <v>6.72</v>
      </c>
      <c r="Z106" s="174"/>
      <c r="AA106" s="174"/>
      <c r="AB106" s="50" t="str">
        <f>H106</f>
        <v>米国株式</v>
      </c>
      <c r="AC106" s="50" t="str">
        <f>TEXT(IF(I106="",J106,I106),"@")</f>
        <v>AGG</v>
      </c>
      <c r="AD106" s="50" t="str">
        <f>VLOOKUP($AC106,[1]!デモテーブル[#Data],2,FALSE)</f>
        <v>iシェアーズ　コア米国総合債券ETF</v>
      </c>
      <c r="AE106" s="50" t="str">
        <f t="shared" si="17"/>
        <v>特定</v>
      </c>
      <c r="AF106" s="50">
        <f t="shared" si="17"/>
        <v>17</v>
      </c>
      <c r="AG106" s="50" t="str">
        <f t="shared" si="17"/>
        <v>株</v>
      </c>
      <c r="AH106" s="50">
        <f t="shared" si="17"/>
        <v>118.8976</v>
      </c>
      <c r="AI106" s="50" t="str">
        <f t="shared" si="17"/>
        <v>USD</v>
      </c>
      <c r="AJ106" s="50">
        <f t="shared" si="17"/>
        <v>100.12</v>
      </c>
      <c r="AK106" s="50" t="str">
        <f t="shared" si="17"/>
        <v>USD</v>
      </c>
      <c r="AL106" s="50">
        <f t="shared" si="17"/>
        <v>0</v>
      </c>
      <c r="AM106" s="50">
        <f t="shared" si="17"/>
        <v>0</v>
      </c>
      <c r="AN106" s="50">
        <f t="shared" si="17"/>
        <v>1.1100000000000001</v>
      </c>
      <c r="AO106" s="50" t="str">
        <f t="shared" si="17"/>
        <v>USD</v>
      </c>
      <c r="AP106" s="180">
        <f t="shared" si="17"/>
        <v>227681</v>
      </c>
      <c r="AQ106" s="50" t="str">
        <f t="shared" si="17"/>
        <v>1,702.04 USD</v>
      </c>
      <c r="AR106" s="181">
        <f t="shared" si="17"/>
        <v>14347</v>
      </c>
      <c r="AS106" s="182">
        <f>AR106/(AP106-AR106)</f>
        <v>6.7251352339523937E-2</v>
      </c>
      <c r="AT106" s="19"/>
      <c r="AU106" s="19"/>
      <c r="AV106" s="50" t="str">
        <f>VLOOKUP($AC106,デモテーブル[#All],3,FALSE)</f>
        <v>2現金・米国債など</v>
      </c>
      <c r="AW106" s="50" t="str">
        <f>VLOOKUP($AC106,デモテーブル[#All],4,FALSE)</f>
        <v>2米国債など</v>
      </c>
      <c r="AX106" s="50" t="str">
        <f>VLOOKUP($AC106,デモテーブル[#All],5,FALSE)</f>
        <v>債券</v>
      </c>
      <c r="AY106" s="50" t="str">
        <f>VLOOKUP($AC106,デモテーブル[#All],6,FALSE)</f>
        <v>米国債</v>
      </c>
      <c r="AZ106" s="50" t="str">
        <f>VLOOKUP($AC106,デモテーブル[#All],7,FALSE)</f>
        <v>02 米ドル（円換算）</v>
      </c>
      <c r="BA106" s="50" t="str">
        <f>VLOOKUP($AC106,デモテーブル[#All],12,FALSE)</f>
        <v>リスク・有</v>
      </c>
    </row>
    <row r="107" spans="2:53" x14ac:dyDescent="0.4">
      <c r="B107" s="21">
        <v>44728</v>
      </c>
      <c r="C107" s="22">
        <v>106</v>
      </c>
      <c r="D107" s="185" t="s">
        <v>356</v>
      </c>
      <c r="E107" t="s">
        <v>506</v>
      </c>
      <c r="H107" s="43" t="s">
        <v>556</v>
      </c>
      <c r="I107" s="43"/>
      <c r="J107" s="43" t="s">
        <v>41</v>
      </c>
      <c r="K107" s="43" t="s">
        <v>538</v>
      </c>
      <c r="L107" s="43">
        <v>24901</v>
      </c>
      <c r="M107" s="43" t="s">
        <v>557</v>
      </c>
      <c r="N107" s="43">
        <v>20280.310000000001</v>
      </c>
      <c r="O107" s="43" t="s">
        <v>535</v>
      </c>
      <c r="P107" s="43">
        <v>18189</v>
      </c>
      <c r="Q107" s="43" t="s">
        <v>535</v>
      </c>
      <c r="R107" s="43"/>
      <c r="S107" s="43"/>
      <c r="T107" s="43">
        <v>66</v>
      </c>
      <c r="U107" s="43" t="s">
        <v>535</v>
      </c>
      <c r="V107" s="43">
        <v>45292</v>
      </c>
      <c r="W107" s="43" t="s">
        <v>536</v>
      </c>
      <c r="X107" s="43">
        <v>-5208</v>
      </c>
      <c r="Y107" s="43">
        <v>-10.31</v>
      </c>
      <c r="Z107" s="174"/>
      <c r="AA107" s="174"/>
      <c r="AB107" s="50" t="str">
        <f>H107</f>
        <v>投資信託</v>
      </c>
      <c r="AC107" s="50" t="str">
        <f>TEXT(IF(I107="",J107,I107),"@")</f>
        <v>楽天・全米株式インデックス・ファンド（楽天・バンガード・ファンド（全米株式））</v>
      </c>
      <c r="AD107" s="50" t="str">
        <f>VLOOKUP($AC107,[1]!デモテーブル[#Data],2,FALSE)</f>
        <v>楽天・全米株式インデックス・ファンド（楽天・バンガード・ファンド（全米株式））</v>
      </c>
      <c r="AE107" s="50" t="str">
        <f t="shared" si="17"/>
        <v>NISA</v>
      </c>
      <c r="AF107" s="50">
        <f t="shared" si="17"/>
        <v>24901</v>
      </c>
      <c r="AG107" s="50" t="str">
        <f t="shared" si="17"/>
        <v>口</v>
      </c>
      <c r="AH107" s="50">
        <f t="shared" si="17"/>
        <v>20280.310000000001</v>
      </c>
      <c r="AI107" s="50" t="str">
        <f t="shared" si="17"/>
        <v>円</v>
      </c>
      <c r="AJ107" s="50">
        <f t="shared" si="17"/>
        <v>18189</v>
      </c>
      <c r="AK107" s="50" t="str">
        <f t="shared" si="17"/>
        <v>円</v>
      </c>
      <c r="AL107" s="50">
        <f t="shared" si="17"/>
        <v>0</v>
      </c>
      <c r="AM107" s="50">
        <f t="shared" si="17"/>
        <v>0</v>
      </c>
      <c r="AN107" s="50">
        <f t="shared" si="17"/>
        <v>66</v>
      </c>
      <c r="AO107" s="50" t="str">
        <f t="shared" si="17"/>
        <v>円</v>
      </c>
      <c r="AP107" s="180">
        <f t="shared" si="17"/>
        <v>45292</v>
      </c>
      <c r="AQ107" s="50" t="str">
        <f t="shared" si="17"/>
        <v>-</v>
      </c>
      <c r="AR107" s="181">
        <f t="shared" si="17"/>
        <v>-5208</v>
      </c>
      <c r="AS107" s="182">
        <f>AR107/(AP107-AR107)</f>
        <v>-0.10312871287128712</v>
      </c>
      <c r="AT107" s="19"/>
      <c r="AU107" s="19"/>
      <c r="AV107" s="50" t="str">
        <f>VLOOKUP($AC107,デモテーブル[#All],3,FALSE)</f>
        <v>1株式・投信等</v>
      </c>
      <c r="AW107" s="50" t="str">
        <f>VLOOKUP($AC107,デモテーブル[#All],4,FALSE)</f>
        <v>1投信</v>
      </c>
      <c r="AX107" s="50" t="str">
        <f>VLOOKUP($AC107,デモテーブル[#All],5,FALSE)</f>
        <v>指数</v>
      </c>
      <c r="AY107" s="50" t="str">
        <f>VLOOKUP($AC107,デモテーブル[#All],6,FALSE)</f>
        <v>全米株式</v>
      </c>
      <c r="AZ107" s="50" t="str">
        <f>VLOOKUP($AC107,デモテーブル[#All],7,FALSE)</f>
        <v>01 日本円</v>
      </c>
      <c r="BA107" s="50" t="str">
        <f>VLOOKUP($AC107,デモテーブル[#All],12,FALSE)</f>
        <v>リスク・有</v>
      </c>
    </row>
    <row r="108" spans="2:53" ht="19.5" thickBot="1" x14ac:dyDescent="0.45">
      <c r="B108" s="21">
        <v>44728</v>
      </c>
      <c r="C108" s="22">
        <v>107</v>
      </c>
      <c r="D108" s="185" t="s">
        <v>356</v>
      </c>
      <c r="E108" t="s">
        <v>506</v>
      </c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174"/>
      <c r="AA108" s="174"/>
      <c r="AB108" s="50">
        <f>H108</f>
        <v>0</v>
      </c>
      <c r="AC108" s="50" t="str">
        <f>TEXT(IF(I108="",J108,I108),"@")</f>
        <v>0</v>
      </c>
      <c r="AD108" s="50" t="e">
        <f>VLOOKUP($AC108,[1]!デモテーブル[#Data],2,FALSE)</f>
        <v>#N/A</v>
      </c>
      <c r="AE108" s="50">
        <f t="shared" si="17"/>
        <v>0</v>
      </c>
      <c r="AF108" s="50">
        <f t="shared" si="17"/>
        <v>0</v>
      </c>
      <c r="AG108" s="50">
        <f t="shared" si="17"/>
        <v>0</v>
      </c>
      <c r="AH108" s="50">
        <f t="shared" si="17"/>
        <v>0</v>
      </c>
      <c r="AI108" s="50">
        <f t="shared" si="17"/>
        <v>0</v>
      </c>
      <c r="AJ108" s="50">
        <f t="shared" si="17"/>
        <v>0</v>
      </c>
      <c r="AK108" s="50">
        <f t="shared" si="17"/>
        <v>0</v>
      </c>
      <c r="AL108" s="50">
        <f t="shared" si="17"/>
        <v>0</v>
      </c>
      <c r="AM108" s="50">
        <f t="shared" si="17"/>
        <v>0</v>
      </c>
      <c r="AN108" s="50">
        <f t="shared" si="17"/>
        <v>0</v>
      </c>
      <c r="AO108" s="50">
        <f t="shared" si="17"/>
        <v>0</v>
      </c>
      <c r="AP108" s="180">
        <f t="shared" si="17"/>
        <v>0</v>
      </c>
      <c r="AQ108" s="50">
        <f t="shared" si="17"/>
        <v>0</v>
      </c>
      <c r="AR108" s="181">
        <f t="shared" si="17"/>
        <v>0</v>
      </c>
      <c r="AS108" s="182" t="e">
        <f>AR108/(AP108-AR108)</f>
        <v>#DIV/0!</v>
      </c>
      <c r="AT108" s="19"/>
      <c r="AU108" s="19"/>
      <c r="AV108" s="50" t="e">
        <f>VLOOKUP($AC108,デモテーブル[#All],3,FALSE)</f>
        <v>#N/A</v>
      </c>
      <c r="AW108" s="50" t="e">
        <f>VLOOKUP($AC108,デモテーブル[#All],4,FALSE)</f>
        <v>#N/A</v>
      </c>
      <c r="AX108" s="50" t="e">
        <f>VLOOKUP($AC108,デモテーブル[#All],5,FALSE)</f>
        <v>#N/A</v>
      </c>
      <c r="AY108" s="50" t="e">
        <f>VLOOKUP($AC108,デモテーブル[#All],6,FALSE)</f>
        <v>#N/A</v>
      </c>
      <c r="AZ108" s="50" t="e">
        <f>VLOOKUP($AC108,デモテーブル[#All],7,FALSE)</f>
        <v>#N/A</v>
      </c>
      <c r="BA108" s="50" t="e">
        <f>VLOOKUP($AC108,デモテーブル[#All],12,FALSE)</f>
        <v>#N/A</v>
      </c>
    </row>
    <row r="109" spans="2:53" ht="19.5" thickBot="1" x14ac:dyDescent="0.45">
      <c r="B109" s="21">
        <v>44728</v>
      </c>
      <c r="C109" s="22">
        <v>108</v>
      </c>
      <c r="D109" s="186"/>
      <c r="E109" s="51"/>
      <c r="F109" s="52" t="s">
        <v>338</v>
      </c>
      <c r="G109" s="51"/>
      <c r="H109" s="53"/>
      <c r="I109" s="53"/>
      <c r="J109" s="53"/>
      <c r="K109" s="53"/>
      <c r="L109" s="53"/>
      <c r="M109" s="53"/>
      <c r="N109" s="53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187"/>
      <c r="AA109" s="187"/>
      <c r="AB109" s="51"/>
      <c r="AC109" s="54"/>
      <c r="AD109" s="51"/>
      <c r="AE109" s="51"/>
      <c r="AF109" s="51"/>
      <c r="AG109" s="51"/>
      <c r="AH109" s="51"/>
      <c r="AI109" s="51"/>
      <c r="AJ109" s="51"/>
      <c r="AK109" s="51"/>
      <c r="AL109" s="51"/>
      <c r="AM109" s="51"/>
      <c r="AN109" s="51"/>
      <c r="AO109" s="51"/>
      <c r="AP109" s="55"/>
      <c r="AQ109" s="51"/>
      <c r="AR109" s="56"/>
      <c r="AS109" s="57"/>
      <c r="AT109" s="58"/>
      <c r="AU109" s="58"/>
      <c r="AV109" s="51"/>
      <c r="AW109" s="51"/>
      <c r="AX109" s="51"/>
      <c r="AY109" s="51"/>
      <c r="AZ109" s="52" t="s">
        <v>338</v>
      </c>
      <c r="BA109" s="52" t="s">
        <v>338</v>
      </c>
    </row>
    <row r="111" spans="2:53" ht="19.5" thickBot="1" x14ac:dyDescent="0.45">
      <c r="N111" s="60"/>
      <c r="P111" s="61"/>
      <c r="Q111" s="18"/>
      <c r="AP111" s="60" t="s">
        <v>339</v>
      </c>
      <c r="AR111" s="61" t="s">
        <v>340</v>
      </c>
      <c r="AS111" s="18" t="s">
        <v>341</v>
      </c>
    </row>
    <row r="112" spans="2:53" ht="19.5" thickBot="1" x14ac:dyDescent="0.45">
      <c r="N112" s="60"/>
      <c r="P112" s="64"/>
      <c r="Q112" s="65"/>
      <c r="AN112" s="66">
        <f>SUBTOTAL(2,$AN$2:$AN$109)</f>
        <v>80</v>
      </c>
      <c r="AO112" s="67" t="s">
        <v>342</v>
      </c>
      <c r="AP112" s="68">
        <f>SUBTOTAL(9,$AP$2:$AP$109)</f>
        <v>14522818</v>
      </c>
      <c r="AQ112" s="69" t="s">
        <v>343</v>
      </c>
      <c r="AR112" s="70">
        <f>SUBTOTAL(9,$AR$2:$AR$109)</f>
        <v>583142</v>
      </c>
      <c r="AS112" s="71">
        <f>AR112/(AP112-AR112)</f>
        <v>4.1833253513209344E-2</v>
      </c>
    </row>
  </sheetData>
  <autoFilter ref="A1:BA109" xr:uid="{00000000-0009-0000-0000-000000000000}"/>
  <phoneticPr fontId="3"/>
  <pageMargins left="0.7" right="0.7" top="0.48" bottom="0.48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A3879-86FF-4B56-8E1F-B2EE3E090DF1}">
  <sheetPr>
    <tabColor rgb="FFFFC000"/>
    <pageSetUpPr fitToPage="1"/>
  </sheetPr>
  <dimension ref="C5:V174"/>
  <sheetViews>
    <sheetView showGridLines="0" topLeftCell="A39" zoomScale="55" zoomScaleNormal="55" workbookViewId="0">
      <selection activeCell="F84" sqref="F84"/>
    </sheetView>
  </sheetViews>
  <sheetFormatPr defaultRowHeight="18.75" x14ac:dyDescent="0.4"/>
  <cols>
    <col min="4" max="4" width="19.25" bestFit="1" customWidth="1"/>
    <col min="5" max="5" width="22.75" bestFit="1" customWidth="1"/>
    <col min="6" max="6" width="22.625" bestFit="1" customWidth="1"/>
    <col min="7" max="7" width="18.75" bestFit="1" customWidth="1"/>
    <col min="8" max="8" width="20.375" bestFit="1" customWidth="1"/>
    <col min="9" max="9" width="20.75" bestFit="1" customWidth="1"/>
    <col min="10" max="10" width="9.125" customWidth="1"/>
    <col min="11" max="11" width="13.25" customWidth="1"/>
    <col min="12" max="12" width="13.875" customWidth="1"/>
    <col min="13" max="13" width="12.25" style="73" bestFit="1" customWidth="1"/>
    <col min="14" max="14" width="6.625" customWidth="1"/>
    <col min="15" max="15" width="23.625" bestFit="1" customWidth="1"/>
    <col min="16" max="16" width="31.375" bestFit="1" customWidth="1"/>
    <col min="17" max="17" width="23.625" bestFit="1" customWidth="1"/>
    <col min="18" max="18" width="29" bestFit="1" customWidth="1"/>
    <col min="19" max="19" width="25.25" bestFit="1" customWidth="1"/>
    <col min="20" max="20" width="23.125" bestFit="1" customWidth="1"/>
    <col min="21" max="21" width="29" bestFit="1" customWidth="1"/>
    <col min="22" max="22" width="17.5" customWidth="1"/>
    <col min="23" max="23" width="29" bestFit="1" customWidth="1"/>
    <col min="24" max="24" width="23.125" bestFit="1" customWidth="1"/>
    <col min="25" max="25" width="29" bestFit="1" customWidth="1"/>
    <col min="26" max="26" width="23.125" bestFit="1" customWidth="1"/>
    <col min="27" max="27" width="29" bestFit="1" customWidth="1"/>
    <col min="28" max="28" width="23.125" bestFit="1" customWidth="1"/>
    <col min="29" max="29" width="29" bestFit="1" customWidth="1"/>
    <col min="30" max="30" width="23.125" bestFit="1" customWidth="1"/>
    <col min="31" max="31" width="29" bestFit="1" customWidth="1"/>
    <col min="32" max="32" width="23.125" bestFit="1" customWidth="1"/>
    <col min="33" max="33" width="29" bestFit="1" customWidth="1"/>
    <col min="34" max="34" width="30.625" bestFit="1" customWidth="1"/>
    <col min="35" max="35" width="36.5" bestFit="1" customWidth="1"/>
  </cols>
  <sheetData>
    <row r="5" spans="4:22" ht="19.5" thickBot="1" x14ac:dyDescent="0.45"/>
    <row r="6" spans="4:22" ht="19.5" thickTop="1" x14ac:dyDescent="0.4">
      <c r="D6" s="116"/>
      <c r="E6" s="122"/>
      <c r="F6" s="122"/>
      <c r="G6" s="122"/>
      <c r="H6" s="122"/>
      <c r="I6" s="122"/>
      <c r="J6" s="122"/>
      <c r="K6" s="122"/>
      <c r="L6" s="122"/>
      <c r="M6" s="123"/>
      <c r="N6" s="122"/>
      <c r="O6" s="122"/>
      <c r="P6" s="122"/>
      <c r="Q6" s="124"/>
      <c r="R6" s="116"/>
      <c r="S6" s="122"/>
      <c r="T6" s="122"/>
      <c r="U6" s="122"/>
      <c r="V6" s="124"/>
    </row>
    <row r="7" spans="4:22" x14ac:dyDescent="0.4">
      <c r="D7" s="125"/>
      <c r="E7" s="89"/>
      <c r="F7" s="89"/>
      <c r="G7" s="89"/>
      <c r="H7" s="89"/>
      <c r="I7" s="89"/>
      <c r="J7" s="89"/>
      <c r="K7" s="89"/>
      <c r="L7" s="89"/>
      <c r="M7" s="90"/>
      <c r="N7" s="89"/>
      <c r="O7" s="89"/>
      <c r="P7" s="89"/>
      <c r="Q7" s="126"/>
      <c r="R7" s="125"/>
      <c r="S7" s="89"/>
      <c r="T7" s="89"/>
      <c r="U7" s="89"/>
      <c r="V7" s="126"/>
    </row>
    <row r="8" spans="4:22" x14ac:dyDescent="0.4">
      <c r="D8" s="125"/>
      <c r="E8" s="89"/>
      <c r="F8" s="89"/>
      <c r="G8" s="89"/>
      <c r="H8" s="89"/>
      <c r="I8" s="89"/>
      <c r="J8" s="89"/>
      <c r="K8" s="89"/>
      <c r="L8" s="89"/>
      <c r="M8" s="90"/>
      <c r="N8" s="89"/>
      <c r="O8" s="89"/>
      <c r="P8" s="89"/>
      <c r="Q8" s="126"/>
      <c r="R8" s="125"/>
      <c r="S8" s="89"/>
      <c r="T8" s="89"/>
      <c r="U8" s="89"/>
      <c r="V8" s="126"/>
    </row>
    <row r="9" spans="4:22" x14ac:dyDescent="0.4">
      <c r="D9" s="125"/>
      <c r="E9" s="89"/>
      <c r="F9" s="89"/>
      <c r="G9" s="89"/>
      <c r="H9" s="89"/>
      <c r="I9" s="89"/>
      <c r="J9" s="89"/>
      <c r="K9" s="89"/>
      <c r="L9" s="89"/>
      <c r="M9" s="90"/>
      <c r="N9" s="89"/>
      <c r="O9" s="89"/>
      <c r="P9" s="89"/>
      <c r="Q9" s="126"/>
      <c r="R9" s="125"/>
      <c r="S9" s="89"/>
      <c r="T9" s="89"/>
      <c r="U9" s="89"/>
      <c r="V9" s="126"/>
    </row>
    <row r="10" spans="4:22" x14ac:dyDescent="0.4">
      <c r="D10" s="125"/>
      <c r="E10" s="89"/>
      <c r="F10" s="89"/>
      <c r="G10" s="89"/>
      <c r="H10" s="89"/>
      <c r="I10" s="89"/>
      <c r="J10" s="89"/>
      <c r="K10" s="89"/>
      <c r="L10" s="89"/>
      <c r="M10" s="90"/>
      <c r="N10" s="89"/>
      <c r="O10" s="89"/>
      <c r="P10" s="89"/>
      <c r="Q10" s="126"/>
      <c r="R10" s="125"/>
      <c r="S10" s="89"/>
      <c r="T10" s="89"/>
      <c r="U10" s="89"/>
      <c r="V10" s="126"/>
    </row>
    <row r="11" spans="4:22" x14ac:dyDescent="0.4">
      <c r="D11" s="125"/>
      <c r="E11" s="89"/>
      <c r="F11" s="89"/>
      <c r="G11" s="89"/>
      <c r="H11" s="89"/>
      <c r="I11" s="89"/>
      <c r="J11" s="89"/>
      <c r="K11" s="89"/>
      <c r="L11" s="89"/>
      <c r="M11" s="90"/>
      <c r="N11" s="89"/>
      <c r="O11" s="89"/>
      <c r="P11" s="89"/>
      <c r="Q11" s="126"/>
      <c r="R11" s="125"/>
      <c r="S11" s="89"/>
      <c r="T11" s="89"/>
      <c r="U11" s="89"/>
      <c r="V11" s="126"/>
    </row>
    <row r="12" spans="4:22" x14ac:dyDescent="0.4">
      <c r="D12" s="125"/>
      <c r="E12" s="89"/>
      <c r="F12" s="89"/>
      <c r="G12" s="89"/>
      <c r="H12" s="89"/>
      <c r="I12" s="89"/>
      <c r="J12" s="89"/>
      <c r="K12" s="89"/>
      <c r="L12" s="89"/>
      <c r="M12" s="90"/>
      <c r="N12" s="89"/>
      <c r="O12" s="89"/>
      <c r="P12" s="89"/>
      <c r="Q12" s="126"/>
      <c r="R12" s="125"/>
      <c r="S12" s="89"/>
      <c r="T12" s="89"/>
      <c r="U12" s="89"/>
      <c r="V12" s="126"/>
    </row>
    <row r="13" spans="4:22" x14ac:dyDescent="0.4">
      <c r="D13" s="125"/>
      <c r="E13" s="89"/>
      <c r="F13" s="89"/>
      <c r="G13" s="89"/>
      <c r="H13" s="89"/>
      <c r="I13" s="89"/>
      <c r="J13" s="89"/>
      <c r="K13" s="89"/>
      <c r="L13" s="89"/>
      <c r="M13" s="90"/>
      <c r="N13" s="89"/>
      <c r="O13" s="89"/>
      <c r="P13" s="89"/>
      <c r="Q13" s="126"/>
      <c r="R13" s="125"/>
      <c r="S13" s="89"/>
      <c r="T13" s="89"/>
      <c r="U13" s="89"/>
      <c r="V13" s="126"/>
    </row>
    <row r="14" spans="4:22" x14ac:dyDescent="0.4">
      <c r="D14" s="125"/>
      <c r="E14" s="89"/>
      <c r="F14" s="89"/>
      <c r="G14" s="89"/>
      <c r="H14" s="89"/>
      <c r="I14" s="89"/>
      <c r="J14" s="89"/>
      <c r="K14" s="89"/>
      <c r="L14" s="89"/>
      <c r="M14" s="90"/>
      <c r="N14" s="89"/>
      <c r="O14" s="89"/>
      <c r="P14" s="89"/>
      <c r="Q14" s="126"/>
      <c r="R14" s="125"/>
      <c r="S14" s="89"/>
      <c r="T14" s="89"/>
      <c r="U14" s="89"/>
      <c r="V14" s="126"/>
    </row>
    <row r="15" spans="4:22" x14ac:dyDescent="0.4">
      <c r="D15" s="125"/>
      <c r="E15" s="89"/>
      <c r="F15" s="89"/>
      <c r="G15" s="89"/>
      <c r="H15" s="89"/>
      <c r="I15" s="89"/>
      <c r="J15" s="89"/>
      <c r="K15" s="89"/>
      <c r="L15" s="89"/>
      <c r="M15" s="90"/>
      <c r="N15" s="89"/>
      <c r="O15" s="89"/>
      <c r="P15" s="89"/>
      <c r="Q15" s="126"/>
      <c r="R15" s="125"/>
      <c r="S15" s="89"/>
      <c r="T15" s="89"/>
      <c r="U15" s="89"/>
      <c r="V15" s="126"/>
    </row>
    <row r="16" spans="4:22" x14ac:dyDescent="0.4">
      <c r="D16" s="125"/>
      <c r="E16" s="89"/>
      <c r="F16" s="89"/>
      <c r="G16" s="89"/>
      <c r="H16" s="89"/>
      <c r="I16" s="89"/>
      <c r="J16" s="89"/>
      <c r="K16" s="89"/>
      <c r="L16" s="89"/>
      <c r="M16" s="90"/>
      <c r="N16" s="89"/>
      <c r="O16" s="89"/>
      <c r="P16" s="89"/>
      <c r="Q16" s="126"/>
      <c r="R16" s="125"/>
      <c r="S16" s="89"/>
      <c r="T16" s="89"/>
      <c r="U16" s="89"/>
      <c r="V16" s="126"/>
    </row>
    <row r="17" spans="4:22" x14ac:dyDescent="0.4">
      <c r="D17" s="125"/>
      <c r="E17" s="89"/>
      <c r="F17" s="89"/>
      <c r="G17" s="89"/>
      <c r="H17" s="89"/>
      <c r="I17" s="89"/>
      <c r="J17" s="89"/>
      <c r="K17" s="89"/>
      <c r="L17" s="89"/>
      <c r="M17" s="90"/>
      <c r="N17" s="89"/>
      <c r="O17" s="89"/>
      <c r="P17" s="89"/>
      <c r="Q17" s="126"/>
      <c r="R17" s="125"/>
      <c r="S17" s="89"/>
      <c r="T17" s="89"/>
      <c r="U17" s="89"/>
      <c r="V17" s="126"/>
    </row>
    <row r="18" spans="4:22" x14ac:dyDescent="0.4">
      <c r="D18" s="125"/>
      <c r="E18" s="89"/>
      <c r="F18" s="89"/>
      <c r="G18" s="89"/>
      <c r="H18" s="89"/>
      <c r="I18" s="89"/>
      <c r="J18" s="89"/>
      <c r="K18" s="89"/>
      <c r="L18" s="89"/>
      <c r="M18" s="90"/>
      <c r="N18" s="89"/>
      <c r="O18" s="89"/>
      <c r="P18" s="89"/>
      <c r="Q18" s="126"/>
      <c r="R18" s="125"/>
      <c r="S18" s="89"/>
      <c r="T18" s="89"/>
      <c r="U18" s="89"/>
      <c r="V18" s="126"/>
    </row>
    <row r="19" spans="4:22" x14ac:dyDescent="0.4">
      <c r="D19" s="125"/>
      <c r="E19" s="89"/>
      <c r="F19" s="89"/>
      <c r="G19" s="89"/>
      <c r="H19" s="89"/>
      <c r="I19" s="89"/>
      <c r="J19" s="89"/>
      <c r="K19" s="89"/>
      <c r="L19" s="89"/>
      <c r="M19" s="90"/>
      <c r="N19" s="89"/>
      <c r="O19" s="89"/>
      <c r="P19" s="89"/>
      <c r="Q19" s="126"/>
      <c r="R19" s="125"/>
      <c r="S19" s="89"/>
      <c r="T19" s="89"/>
      <c r="U19" s="89"/>
      <c r="V19" s="126"/>
    </row>
    <row r="20" spans="4:22" x14ac:dyDescent="0.4">
      <c r="D20" s="125"/>
      <c r="E20" s="89"/>
      <c r="F20" s="89"/>
      <c r="G20" s="89"/>
      <c r="H20" s="89"/>
      <c r="I20" s="89"/>
      <c r="J20" s="89"/>
      <c r="K20" s="89"/>
      <c r="L20" s="89"/>
      <c r="M20" s="90"/>
      <c r="N20" s="89"/>
      <c r="O20" s="89"/>
      <c r="P20" s="89"/>
      <c r="Q20" s="126"/>
      <c r="R20" s="125"/>
      <c r="S20" s="89"/>
      <c r="T20" s="89"/>
      <c r="U20" s="89"/>
      <c r="V20" s="126"/>
    </row>
    <row r="21" spans="4:22" x14ac:dyDescent="0.4">
      <c r="D21" s="125"/>
      <c r="E21" s="89"/>
      <c r="F21" s="89"/>
      <c r="G21" s="89"/>
      <c r="H21" s="89"/>
      <c r="I21" s="89"/>
      <c r="J21" s="89"/>
      <c r="K21" s="89"/>
      <c r="L21" s="89"/>
      <c r="M21" s="90"/>
      <c r="N21" s="89"/>
      <c r="O21" s="89"/>
      <c r="P21" s="89"/>
      <c r="Q21" s="126"/>
      <c r="R21" s="125"/>
      <c r="S21" s="89"/>
      <c r="T21" s="89"/>
      <c r="U21" s="89"/>
      <c r="V21" s="126"/>
    </row>
    <row r="22" spans="4:22" x14ac:dyDescent="0.4">
      <c r="D22" s="125"/>
      <c r="E22" s="89"/>
      <c r="F22" s="89"/>
      <c r="G22" s="89"/>
      <c r="H22" s="89"/>
      <c r="I22" s="89"/>
      <c r="J22" s="89"/>
      <c r="K22" s="89"/>
      <c r="L22" s="89"/>
      <c r="M22" s="90"/>
      <c r="N22" s="89"/>
      <c r="O22" s="89"/>
      <c r="P22" s="89"/>
      <c r="Q22" s="126"/>
      <c r="R22" s="125"/>
      <c r="S22" s="89"/>
      <c r="T22" s="89"/>
      <c r="U22" s="89"/>
      <c r="V22" s="126"/>
    </row>
    <row r="23" spans="4:22" x14ac:dyDescent="0.4">
      <c r="D23" s="125"/>
      <c r="E23" s="89"/>
      <c r="F23" s="89"/>
      <c r="G23" s="89"/>
      <c r="H23" s="89"/>
      <c r="I23" s="89"/>
      <c r="J23" s="89"/>
      <c r="K23" s="89"/>
      <c r="L23" s="89"/>
      <c r="M23" s="90"/>
      <c r="N23" s="89"/>
      <c r="O23" s="89"/>
      <c r="P23" s="89"/>
      <c r="Q23" s="126"/>
      <c r="R23" s="125"/>
      <c r="S23" s="89"/>
      <c r="T23" s="89"/>
      <c r="U23" s="89"/>
      <c r="V23" s="126"/>
    </row>
    <row r="24" spans="4:22" x14ac:dyDescent="0.4">
      <c r="D24" s="125"/>
      <c r="E24" s="89"/>
      <c r="F24" s="89"/>
      <c r="G24" s="89"/>
      <c r="H24" s="89"/>
      <c r="I24" s="89"/>
      <c r="J24" s="89"/>
      <c r="K24" s="89"/>
      <c r="L24" s="89"/>
      <c r="M24" s="90"/>
      <c r="N24" s="89"/>
      <c r="O24" s="89"/>
      <c r="P24" s="89"/>
      <c r="Q24" s="126"/>
      <c r="R24" s="125"/>
      <c r="S24" s="89"/>
      <c r="T24" s="89"/>
      <c r="U24" s="89"/>
      <c r="V24" s="126"/>
    </row>
    <row r="25" spans="4:22" x14ac:dyDescent="0.4">
      <c r="D25" s="125"/>
      <c r="E25" s="89"/>
      <c r="F25" s="89"/>
      <c r="G25" s="89"/>
      <c r="H25" s="89"/>
      <c r="I25" s="89"/>
      <c r="J25" s="89"/>
      <c r="K25" s="89"/>
      <c r="L25" s="89"/>
      <c r="M25" s="90"/>
      <c r="N25" s="89"/>
      <c r="O25" s="89"/>
      <c r="P25" s="89"/>
      <c r="Q25" s="126"/>
      <c r="R25" s="125"/>
      <c r="S25" s="89"/>
      <c r="T25" s="89"/>
      <c r="U25" s="89"/>
      <c r="V25" s="126"/>
    </row>
    <row r="26" spans="4:22" ht="19.5" thickBot="1" x14ac:dyDescent="0.45">
      <c r="D26" s="127"/>
      <c r="E26" s="128"/>
      <c r="F26" s="128"/>
      <c r="G26" s="128"/>
      <c r="H26" s="128"/>
      <c r="I26" s="128"/>
      <c r="J26" s="128"/>
      <c r="K26" s="128"/>
      <c r="L26" s="128"/>
      <c r="M26" s="129"/>
      <c r="N26" s="128"/>
      <c r="O26" s="128"/>
      <c r="P26" s="128"/>
      <c r="Q26" s="130"/>
      <c r="R26" s="127"/>
      <c r="S26" s="128"/>
      <c r="T26" s="128"/>
      <c r="U26" s="128"/>
      <c r="V26" s="130"/>
    </row>
    <row r="27" spans="4:22" ht="19.5" thickTop="1" x14ac:dyDescent="0.4"/>
    <row r="36" spans="4:17" ht="19.5" thickBot="1" x14ac:dyDescent="0.45"/>
    <row r="37" spans="4:17" ht="19.5" thickTop="1" x14ac:dyDescent="0.4">
      <c r="D37" s="116"/>
      <c r="E37" s="117"/>
      <c r="F37" s="118"/>
      <c r="G37" s="119"/>
      <c r="H37" s="120"/>
      <c r="I37" s="121"/>
      <c r="J37" s="121"/>
      <c r="K37" s="122"/>
      <c r="L37" s="122"/>
      <c r="M37" s="123"/>
      <c r="N37" s="122"/>
      <c r="O37" s="122"/>
      <c r="P37" s="122"/>
      <c r="Q37" s="124"/>
    </row>
    <row r="38" spans="4:17" x14ac:dyDescent="0.4">
      <c r="D38" s="125"/>
      <c r="E38" s="84"/>
      <c r="F38" s="85"/>
      <c r="G38" s="86"/>
      <c r="H38" s="87"/>
      <c r="I38" s="88"/>
      <c r="J38" s="88"/>
      <c r="K38" s="89"/>
      <c r="L38" s="89"/>
      <c r="M38" s="90"/>
      <c r="N38" s="89"/>
      <c r="O38" s="89"/>
      <c r="P38" s="89"/>
      <c r="Q38" s="126"/>
    </row>
    <row r="39" spans="4:17" x14ac:dyDescent="0.4">
      <c r="D39" s="125"/>
      <c r="E39" s="84"/>
      <c r="F39" s="85"/>
      <c r="G39" s="86"/>
      <c r="H39" s="87"/>
      <c r="I39" s="88"/>
      <c r="J39" s="88"/>
      <c r="K39" s="89"/>
      <c r="L39" s="89"/>
      <c r="M39" s="90"/>
      <c r="N39" s="89"/>
      <c r="O39" s="89"/>
      <c r="P39" s="89"/>
      <c r="Q39" s="126"/>
    </row>
    <row r="40" spans="4:17" x14ac:dyDescent="0.4">
      <c r="D40" s="125"/>
      <c r="E40" s="84"/>
      <c r="F40" s="85"/>
      <c r="G40" s="86"/>
      <c r="H40" s="87"/>
      <c r="I40" s="88"/>
      <c r="J40" s="88"/>
      <c r="K40" s="89"/>
      <c r="L40" s="89"/>
      <c r="M40" s="90"/>
      <c r="N40" s="89"/>
      <c r="O40" s="89"/>
      <c r="P40" s="89"/>
      <c r="Q40" s="126"/>
    </row>
    <row r="41" spans="4:17" ht="19.5" thickBot="1" x14ac:dyDescent="0.45">
      <c r="D41" s="125"/>
      <c r="E41" s="89"/>
      <c r="F41" s="89"/>
      <c r="G41" s="89"/>
      <c r="H41" s="89"/>
      <c r="I41" s="89"/>
      <c r="J41" s="89"/>
      <c r="K41" s="89"/>
      <c r="L41" s="89"/>
      <c r="M41" s="90"/>
      <c r="N41" s="89"/>
      <c r="O41" s="89"/>
      <c r="P41" s="89"/>
      <c r="Q41" s="126"/>
    </row>
    <row r="42" spans="4:17" ht="20.25" thickTop="1" thickBot="1" x14ac:dyDescent="0.45">
      <c r="D42" s="125"/>
      <c r="E42" s="142" t="s">
        <v>355</v>
      </c>
      <c r="F42" s="143" t="s">
        <v>485</v>
      </c>
      <c r="G42" s="89"/>
      <c r="H42" s="89"/>
      <c r="I42" s="89"/>
      <c r="J42" s="89"/>
      <c r="K42" s="89"/>
      <c r="L42" s="89"/>
      <c r="M42" s="90"/>
      <c r="N42" s="89"/>
      <c r="O42" s="89"/>
      <c r="P42" s="89"/>
      <c r="Q42" s="126"/>
    </row>
    <row r="43" spans="4:17" ht="20.25" thickTop="1" thickBot="1" x14ac:dyDescent="0.45">
      <c r="D43" s="125"/>
      <c r="E43" s="142" t="s">
        <v>344</v>
      </c>
      <c r="F43" s="143" t="s">
        <v>486</v>
      </c>
      <c r="G43" s="89"/>
      <c r="H43" s="89"/>
      <c r="I43" s="89"/>
      <c r="J43" s="89"/>
      <c r="K43" s="89"/>
      <c r="L43" s="89"/>
      <c r="M43" s="90"/>
      <c r="N43" s="89"/>
      <c r="O43" s="89"/>
      <c r="P43" s="89"/>
      <c r="Q43" s="126"/>
    </row>
    <row r="44" spans="4:17" ht="20.25" thickTop="1" thickBot="1" x14ac:dyDescent="0.45">
      <c r="D44" s="125"/>
      <c r="E44" s="89"/>
      <c r="F44" s="89"/>
      <c r="G44" s="89"/>
      <c r="H44" s="89"/>
      <c r="I44" s="89"/>
      <c r="J44" s="89"/>
      <c r="K44" s="89"/>
      <c r="L44" s="89"/>
      <c r="M44" s="90"/>
      <c r="N44" s="89"/>
      <c r="O44" s="89"/>
      <c r="P44" s="89"/>
      <c r="Q44" s="126"/>
    </row>
    <row r="45" spans="4:17" ht="20.25" thickTop="1" thickBot="1" x14ac:dyDescent="0.45">
      <c r="D45" s="125"/>
      <c r="E45" s="154"/>
      <c r="F45" s="155" t="s">
        <v>345</v>
      </c>
      <c r="G45" s="156"/>
      <c r="H45" s="157"/>
      <c r="I45" s="143"/>
      <c r="J45" s="89"/>
      <c r="K45" s="89"/>
      <c r="L45" s="89"/>
      <c r="M45" s="90"/>
      <c r="N45" s="89"/>
      <c r="O45" s="89"/>
      <c r="P45" s="89"/>
      <c r="Q45" s="126"/>
    </row>
    <row r="46" spans="4:17" ht="20.25" thickTop="1" thickBot="1" x14ac:dyDescent="0.45">
      <c r="D46" s="125"/>
      <c r="E46" s="155" t="s">
        <v>346</v>
      </c>
      <c r="F46" s="162" t="s">
        <v>347</v>
      </c>
      <c r="G46" s="157" t="s">
        <v>348</v>
      </c>
      <c r="H46" s="157" t="s">
        <v>349</v>
      </c>
      <c r="I46" s="143" t="s">
        <v>350</v>
      </c>
      <c r="J46" s="89"/>
      <c r="K46" s="89"/>
      <c r="L46" s="89"/>
      <c r="M46" s="90"/>
      <c r="N46" s="89"/>
      <c r="O46" s="89"/>
      <c r="P46" s="89"/>
      <c r="Q46" s="126"/>
    </row>
    <row r="47" spans="4:17" ht="20.25" thickTop="1" thickBot="1" x14ac:dyDescent="0.45">
      <c r="D47" s="125"/>
      <c r="E47" s="170" t="s">
        <v>487</v>
      </c>
      <c r="F47" s="150">
        <v>3602561</v>
      </c>
      <c r="G47" s="171">
        <v>0.24806211852272747</v>
      </c>
      <c r="H47" s="120">
        <v>434676</v>
      </c>
      <c r="I47" s="151">
        <v>0.1372133142459401</v>
      </c>
      <c r="J47" s="88"/>
      <c r="K47" s="82" t="s">
        <v>487</v>
      </c>
      <c r="L47" s="172"/>
      <c r="M47" s="83">
        <f>GETPIVOTDATA("合計 / 時価評価額[円]",$E$45,"通貨","01 日本円")</f>
        <v>3602561</v>
      </c>
      <c r="N47" s="91"/>
      <c r="O47" s="89"/>
      <c r="P47" s="89"/>
      <c r="Q47" s="126"/>
    </row>
    <row r="48" spans="4:17" ht="19.5" thickTop="1" x14ac:dyDescent="0.4">
      <c r="D48" s="125"/>
      <c r="E48" s="159" t="s">
        <v>351</v>
      </c>
      <c r="F48" s="152">
        <v>1825492</v>
      </c>
      <c r="G48" s="86">
        <v>0.12569819438624102</v>
      </c>
      <c r="H48" s="87">
        <v>363930</v>
      </c>
      <c r="I48" s="145">
        <v>0.24900072661987654</v>
      </c>
      <c r="J48" s="88"/>
      <c r="K48" s="82" t="s">
        <v>351</v>
      </c>
      <c r="L48" s="172">
        <f>GETPIVOTDATA("合計 / 時価評価額[円]",$E$45,"3区分・大","1株式・投信等","通貨","01 日本円")</f>
        <v>1825492</v>
      </c>
      <c r="M48" s="83"/>
      <c r="N48" s="91"/>
      <c r="O48" s="89"/>
      <c r="P48" s="89"/>
      <c r="Q48" s="126"/>
    </row>
    <row r="49" spans="4:17" x14ac:dyDescent="0.4">
      <c r="D49" s="125"/>
      <c r="E49" s="160" t="s">
        <v>352</v>
      </c>
      <c r="F49" s="152">
        <v>1417123</v>
      </c>
      <c r="G49" s="86">
        <v>9.7579064889472558E-2</v>
      </c>
      <c r="H49" s="87"/>
      <c r="I49" s="145">
        <v>0</v>
      </c>
      <c r="J49" s="88"/>
      <c r="K49" s="82" t="s">
        <v>352</v>
      </c>
      <c r="L49" s="172">
        <f>GETPIVOTDATA("合計 / 時価評価額[円]",$E$45,"3区分・大","2現金・米国債など","通貨","01 日本円")</f>
        <v>1417123</v>
      </c>
      <c r="M49" s="83"/>
      <c r="N49" s="91"/>
      <c r="O49" s="89"/>
      <c r="P49" s="89"/>
      <c r="Q49" s="126"/>
    </row>
    <row r="50" spans="4:17" ht="19.5" thickBot="1" x14ac:dyDescent="0.45">
      <c r="D50" s="125"/>
      <c r="E50" s="161" t="s">
        <v>353</v>
      </c>
      <c r="F50" s="152">
        <v>359946</v>
      </c>
      <c r="G50" s="86">
        <v>2.4784859247013905E-2</v>
      </c>
      <c r="H50" s="87">
        <v>70746</v>
      </c>
      <c r="I50" s="145">
        <v>0.24462655601659752</v>
      </c>
      <c r="J50" s="88"/>
      <c r="K50" s="82" t="s">
        <v>353</v>
      </c>
      <c r="L50" s="172">
        <f>GETPIVOTDATA("合計 / 時価評価額[円]",$E$45,"3区分・大","3貴金属･ｺﾓ・仮通","通貨","01 日本円")</f>
        <v>359946</v>
      </c>
      <c r="M50" s="83"/>
      <c r="N50" s="91"/>
      <c r="O50" s="89"/>
      <c r="P50" s="89"/>
      <c r="Q50" s="126"/>
    </row>
    <row r="51" spans="4:17" ht="20.25" thickTop="1" thickBot="1" x14ac:dyDescent="0.45">
      <c r="D51" s="125"/>
      <c r="E51" s="170" t="s">
        <v>488</v>
      </c>
      <c r="F51" s="152">
        <v>10920257</v>
      </c>
      <c r="G51" s="168">
        <v>0.75193788147727247</v>
      </c>
      <c r="H51" s="87">
        <v>148466</v>
      </c>
      <c r="I51" s="145">
        <v>1.3782851895288351E-2</v>
      </c>
      <c r="J51" s="88"/>
      <c r="K51" s="82" t="s">
        <v>488</v>
      </c>
      <c r="L51" s="172"/>
      <c r="M51" s="83">
        <f>GETPIVOTDATA("合計 / 時価評価額[円]",$E$45,"通貨","02 米ドル（円換算）")</f>
        <v>10920257</v>
      </c>
      <c r="N51" s="91"/>
      <c r="O51" s="89"/>
      <c r="P51" s="89"/>
      <c r="Q51" s="126"/>
    </row>
    <row r="52" spans="4:17" ht="19.5" thickTop="1" x14ac:dyDescent="0.4">
      <c r="D52" s="125"/>
      <c r="E52" s="159" t="s">
        <v>351</v>
      </c>
      <c r="F52" s="152">
        <v>1399577</v>
      </c>
      <c r="G52" s="86">
        <v>9.6370897163346667E-2</v>
      </c>
      <c r="H52" s="87">
        <v>112441</v>
      </c>
      <c r="I52" s="145">
        <v>8.7357513114387289E-2</v>
      </c>
      <c r="J52" s="88"/>
      <c r="K52" s="82" t="s">
        <v>351</v>
      </c>
      <c r="L52" s="172">
        <f>GETPIVOTDATA("合計 / 時価評価額[円]",$E$45,"3区分・大","1株式・投信等","通貨","02 米ドル（円換算）")</f>
        <v>1399577</v>
      </c>
      <c r="M52" s="83"/>
      <c r="N52" s="91"/>
      <c r="O52" s="89"/>
      <c r="P52" s="89"/>
      <c r="Q52" s="126"/>
    </row>
    <row r="53" spans="4:17" ht="19.5" thickBot="1" x14ac:dyDescent="0.45">
      <c r="D53" s="125"/>
      <c r="E53" s="161" t="s">
        <v>352</v>
      </c>
      <c r="F53" s="152">
        <v>9360318</v>
      </c>
      <c r="G53" s="86">
        <v>0.64452491245156418</v>
      </c>
      <c r="H53" s="87">
        <v>23103</v>
      </c>
      <c r="I53" s="145">
        <v>2.4742923880407596E-3</v>
      </c>
      <c r="J53" s="88"/>
      <c r="K53" s="82" t="s">
        <v>352</v>
      </c>
      <c r="L53" s="172">
        <f>GETPIVOTDATA("合計 / 時価評価額[円]",$E$45,"3区分・大","2現金・米国債など","通貨","02 米ドル（円換算）")</f>
        <v>9360318</v>
      </c>
      <c r="M53" s="83"/>
      <c r="N53" s="91"/>
      <c r="O53" s="89"/>
      <c r="P53" s="89"/>
      <c r="Q53" s="126"/>
    </row>
    <row r="54" spans="4:17" ht="20.25" thickTop="1" thickBot="1" x14ac:dyDescent="0.45">
      <c r="D54" s="125"/>
      <c r="E54" s="146" t="s">
        <v>353</v>
      </c>
      <c r="F54" s="152">
        <v>160362</v>
      </c>
      <c r="G54" s="86">
        <v>1.1042071862361698E-2</v>
      </c>
      <c r="H54" s="87">
        <v>12922</v>
      </c>
      <c r="I54" s="145">
        <v>8.764243081931633E-2</v>
      </c>
      <c r="J54" s="88"/>
      <c r="K54" s="89"/>
      <c r="L54" s="91"/>
      <c r="M54" s="90"/>
      <c r="N54" s="91"/>
      <c r="O54" s="89"/>
      <c r="P54" s="89"/>
      <c r="Q54" s="126"/>
    </row>
    <row r="55" spans="4:17" ht="20.25" thickTop="1" thickBot="1" x14ac:dyDescent="0.45">
      <c r="D55" s="125"/>
      <c r="E55" s="158" t="s">
        <v>354</v>
      </c>
      <c r="F55" s="153">
        <v>14522818</v>
      </c>
      <c r="G55" s="147">
        <v>1</v>
      </c>
      <c r="H55" s="148">
        <v>583142</v>
      </c>
      <c r="I55" s="149">
        <v>4.1833253513209344E-2</v>
      </c>
      <c r="J55" s="89"/>
      <c r="K55" s="89"/>
      <c r="L55" s="91"/>
      <c r="M55" s="90"/>
      <c r="N55" s="91"/>
      <c r="O55" s="89"/>
      <c r="P55" s="89"/>
      <c r="Q55" s="126"/>
    </row>
    <row r="56" spans="4:17" ht="19.5" thickTop="1" x14ac:dyDescent="0.4">
      <c r="D56" s="125"/>
      <c r="E56" s="89"/>
      <c r="F56" s="89"/>
      <c r="G56" s="89"/>
      <c r="H56" s="89"/>
      <c r="I56" s="89"/>
      <c r="J56" s="89"/>
      <c r="K56" s="89"/>
      <c r="L56" s="91"/>
      <c r="M56" s="90"/>
      <c r="N56" s="91"/>
      <c r="O56" s="89"/>
      <c r="P56" s="89"/>
      <c r="Q56" s="126"/>
    </row>
    <row r="57" spans="4:17" x14ac:dyDescent="0.4">
      <c r="D57" s="125"/>
      <c r="E57" s="89"/>
      <c r="F57" s="89"/>
      <c r="G57" s="89"/>
      <c r="H57" s="89"/>
      <c r="I57" s="89"/>
      <c r="J57" s="89"/>
      <c r="K57" s="89"/>
      <c r="L57" s="92">
        <f>SUM(L47:L56)</f>
        <v>14362456</v>
      </c>
      <c r="M57" s="92">
        <f>SUM(M47:M56)</f>
        <v>14522818</v>
      </c>
      <c r="N57" s="93">
        <f>L57-M57</f>
        <v>-160362</v>
      </c>
      <c r="O57" s="89"/>
      <c r="P57" s="89"/>
      <c r="Q57" s="126"/>
    </row>
    <row r="58" spans="4:17" x14ac:dyDescent="0.4">
      <c r="D58" s="125"/>
      <c r="E58" s="89"/>
      <c r="F58" s="89"/>
      <c r="G58" s="89"/>
      <c r="H58" s="89"/>
      <c r="I58" s="89"/>
      <c r="J58" s="89"/>
      <c r="K58" s="89"/>
      <c r="L58" s="89"/>
      <c r="M58" s="90"/>
      <c r="N58" s="89" t="s">
        <v>494</v>
      </c>
      <c r="O58" s="89"/>
      <c r="P58" s="89"/>
      <c r="Q58" s="126"/>
    </row>
    <row r="59" spans="4:17" x14ac:dyDescent="0.4">
      <c r="D59" s="125"/>
      <c r="E59" s="84"/>
      <c r="F59" s="85"/>
      <c r="G59" s="86"/>
      <c r="H59" s="87"/>
      <c r="I59" s="88"/>
      <c r="J59" s="88"/>
      <c r="K59" s="89"/>
      <c r="L59" s="89"/>
      <c r="M59" s="90"/>
      <c r="N59" s="89"/>
      <c r="O59" s="89"/>
      <c r="P59" s="89"/>
      <c r="Q59" s="126"/>
    </row>
    <row r="60" spans="4:17" x14ac:dyDescent="0.4">
      <c r="D60" s="125"/>
      <c r="E60" s="84"/>
      <c r="F60" s="85"/>
      <c r="G60" s="86"/>
      <c r="H60" s="87"/>
      <c r="I60" s="88"/>
      <c r="J60" s="88"/>
      <c r="K60" s="89"/>
      <c r="L60" s="89"/>
      <c r="M60" s="90"/>
      <c r="N60" s="89"/>
      <c r="O60" s="89"/>
      <c r="P60" s="89"/>
      <c r="Q60" s="126"/>
    </row>
    <row r="61" spans="4:17" x14ac:dyDescent="0.4">
      <c r="D61" s="125"/>
      <c r="E61" s="89"/>
      <c r="F61" s="89"/>
      <c r="G61" s="89"/>
      <c r="H61" s="89"/>
      <c r="I61" s="89"/>
      <c r="J61" s="89"/>
      <c r="K61" s="89"/>
      <c r="L61" s="89"/>
      <c r="M61" s="90"/>
      <c r="N61" s="89"/>
      <c r="O61" s="89"/>
      <c r="P61" s="89"/>
      <c r="Q61" s="126"/>
    </row>
    <row r="62" spans="4:17" x14ac:dyDescent="0.4">
      <c r="D62" s="125"/>
      <c r="E62" s="89"/>
      <c r="F62" s="89"/>
      <c r="G62" s="89"/>
      <c r="H62" s="89"/>
      <c r="I62" s="89"/>
      <c r="J62" s="89"/>
      <c r="K62" s="89"/>
      <c r="L62" s="89"/>
      <c r="M62" s="90"/>
      <c r="N62" s="89"/>
      <c r="O62" s="89"/>
      <c r="P62" s="89"/>
      <c r="Q62" s="126"/>
    </row>
    <row r="63" spans="4:17" ht="19.5" thickBot="1" x14ac:dyDescent="0.45">
      <c r="D63" s="127"/>
      <c r="E63" s="128"/>
      <c r="F63" s="128"/>
      <c r="G63" s="128"/>
      <c r="H63" s="128"/>
      <c r="I63" s="128"/>
      <c r="J63" s="128"/>
      <c r="K63" s="128"/>
      <c r="L63" s="128"/>
      <c r="M63" s="129"/>
      <c r="N63" s="128"/>
      <c r="O63" s="128"/>
      <c r="P63" s="128"/>
      <c r="Q63" s="130"/>
    </row>
    <row r="64" spans="4:17" ht="19.5" thickTop="1" x14ac:dyDescent="0.4"/>
    <row r="73" spans="4:17" ht="19.5" thickBot="1" x14ac:dyDescent="0.45"/>
    <row r="74" spans="4:17" ht="19.5" thickTop="1" x14ac:dyDescent="0.4">
      <c r="D74" s="116"/>
      <c r="E74" s="117"/>
      <c r="F74" s="118"/>
      <c r="G74" s="119"/>
      <c r="H74" s="120"/>
      <c r="I74" s="121"/>
      <c r="J74" s="121"/>
      <c r="K74" s="122"/>
      <c r="L74" s="122"/>
      <c r="M74" s="123"/>
      <c r="N74" s="122"/>
      <c r="O74" s="122"/>
      <c r="P74" s="122"/>
      <c r="Q74" s="124"/>
    </row>
    <row r="75" spans="4:17" x14ac:dyDescent="0.4">
      <c r="D75" s="125"/>
      <c r="E75" s="84"/>
      <c r="F75" s="85"/>
      <c r="G75" s="86"/>
      <c r="H75" s="87"/>
      <c r="I75" s="88"/>
      <c r="J75" s="88"/>
      <c r="K75" s="89"/>
      <c r="L75" s="89"/>
      <c r="M75" s="90"/>
      <c r="N75" s="89"/>
      <c r="O75" s="89"/>
      <c r="P75" s="89"/>
      <c r="Q75" s="126"/>
    </row>
    <row r="76" spans="4:17" x14ac:dyDescent="0.4">
      <c r="D76" s="125"/>
      <c r="E76" s="84"/>
      <c r="F76" s="85"/>
      <c r="G76" s="86"/>
      <c r="H76" s="87"/>
      <c r="I76" s="88"/>
      <c r="J76" s="88"/>
      <c r="K76" s="89"/>
      <c r="L76" s="89"/>
      <c r="M76" s="90"/>
      <c r="N76" s="89"/>
      <c r="O76" s="89"/>
      <c r="P76" s="89"/>
      <c r="Q76" s="126"/>
    </row>
    <row r="77" spans="4:17" x14ac:dyDescent="0.4">
      <c r="D77" s="125"/>
      <c r="E77" s="84"/>
      <c r="F77" s="85"/>
      <c r="G77" s="86"/>
      <c r="H77" s="87"/>
      <c r="I77" s="88"/>
      <c r="J77" s="88"/>
      <c r="K77" s="89"/>
      <c r="L77" s="89"/>
      <c r="M77" s="90"/>
      <c r="N77" s="89"/>
      <c r="O77" s="89"/>
      <c r="P77" s="89"/>
      <c r="Q77" s="126"/>
    </row>
    <row r="78" spans="4:17" ht="19.5" thickBot="1" x14ac:dyDescent="0.45">
      <c r="D78" s="125"/>
      <c r="E78" s="89"/>
      <c r="F78" s="89"/>
      <c r="G78" s="89"/>
      <c r="H78" s="89"/>
      <c r="I78" s="89"/>
      <c r="J78" s="89"/>
      <c r="K78" s="89"/>
      <c r="L78" s="89"/>
      <c r="M78" s="90"/>
      <c r="N78" s="89"/>
      <c r="O78" s="89"/>
      <c r="P78" s="89"/>
      <c r="Q78" s="126"/>
    </row>
    <row r="79" spans="4:17" ht="20.25" thickTop="1" thickBot="1" x14ac:dyDescent="0.45">
      <c r="D79" s="125"/>
      <c r="E79" s="142" t="s">
        <v>355</v>
      </c>
      <c r="F79" s="143" t="s">
        <v>485</v>
      </c>
      <c r="G79" s="89"/>
      <c r="H79" s="89"/>
      <c r="I79" s="89"/>
      <c r="J79" s="89"/>
      <c r="K79" s="89"/>
      <c r="L79" s="89"/>
      <c r="M79" s="90"/>
      <c r="N79" s="89"/>
      <c r="O79" s="89"/>
      <c r="P79" s="89"/>
      <c r="Q79" s="126"/>
    </row>
    <row r="80" spans="4:17" ht="20.25" thickTop="1" thickBot="1" x14ac:dyDescent="0.45">
      <c r="D80" s="125"/>
      <c r="E80" s="142" t="s">
        <v>344</v>
      </c>
      <c r="F80" s="143" t="s">
        <v>486</v>
      </c>
      <c r="G80" s="89"/>
      <c r="H80" s="89"/>
      <c r="I80" s="89"/>
      <c r="J80" s="89"/>
      <c r="K80" s="89"/>
      <c r="L80" s="89"/>
      <c r="M80" s="90"/>
      <c r="N80" s="89"/>
      <c r="O80" s="89"/>
      <c r="P80" s="89"/>
      <c r="Q80" s="126"/>
    </row>
    <row r="81" spans="4:17" ht="20.25" thickTop="1" thickBot="1" x14ac:dyDescent="0.45">
      <c r="D81" s="125"/>
      <c r="E81" s="89"/>
      <c r="F81" s="89"/>
      <c r="G81" s="89"/>
      <c r="H81" s="89"/>
      <c r="I81" s="89"/>
      <c r="J81" s="89"/>
      <c r="K81" s="89"/>
      <c r="L81" s="89"/>
      <c r="M81" s="90"/>
      <c r="N81" s="89"/>
      <c r="O81" s="89"/>
      <c r="P81" s="89"/>
      <c r="Q81" s="126"/>
    </row>
    <row r="82" spans="4:17" ht="20.25" thickTop="1" thickBot="1" x14ac:dyDescent="0.45">
      <c r="D82" s="125"/>
      <c r="E82" s="154"/>
      <c r="F82" s="155" t="s">
        <v>345</v>
      </c>
      <c r="G82" s="156"/>
      <c r="H82" s="157"/>
      <c r="I82" s="143"/>
      <c r="J82" s="89"/>
      <c r="K82" s="89"/>
      <c r="L82" s="89"/>
      <c r="M82" s="90"/>
      <c r="N82" s="89"/>
      <c r="O82" s="89"/>
      <c r="P82" s="89"/>
      <c r="Q82" s="126"/>
    </row>
    <row r="83" spans="4:17" ht="20.25" thickTop="1" thickBot="1" x14ac:dyDescent="0.45">
      <c r="D83" s="125"/>
      <c r="E83" s="144" t="s">
        <v>503</v>
      </c>
      <c r="F83" s="162" t="s">
        <v>347</v>
      </c>
      <c r="G83" s="157" t="s">
        <v>348</v>
      </c>
      <c r="H83" s="157" t="s">
        <v>349</v>
      </c>
      <c r="I83" s="143" t="s">
        <v>350</v>
      </c>
      <c r="J83" s="89"/>
      <c r="K83" s="89"/>
      <c r="L83" s="89"/>
      <c r="M83" s="90"/>
      <c r="N83" s="89"/>
      <c r="O83" s="89"/>
      <c r="P83" s="89"/>
      <c r="Q83" s="126"/>
    </row>
    <row r="84" spans="4:17" ht="19.5" thickTop="1" x14ac:dyDescent="0.4">
      <c r="D84" s="125"/>
      <c r="E84" s="169" t="s">
        <v>501</v>
      </c>
      <c r="F84" s="150">
        <v>2992409</v>
      </c>
      <c r="G84" s="171">
        <v>0.20604878474687213</v>
      </c>
      <c r="H84" s="120">
        <v>218886</v>
      </c>
      <c r="I84" s="151">
        <v>7.8919843102076309E-2</v>
      </c>
      <c r="J84" s="88"/>
      <c r="K84" s="165" t="s">
        <v>501</v>
      </c>
      <c r="L84" s="172"/>
      <c r="M84" s="83">
        <f>GETPIVOTDATA("合計 / 時価評価額[円]",$E$82,"為替リスク","リスク・なし")</f>
        <v>2992409</v>
      </c>
      <c r="N84" s="91"/>
      <c r="O84" s="89"/>
      <c r="P84" s="89"/>
      <c r="Q84" s="126"/>
    </row>
    <row r="85" spans="4:17" x14ac:dyDescent="0.4">
      <c r="D85" s="125"/>
      <c r="E85" s="146" t="s">
        <v>351</v>
      </c>
      <c r="F85" s="152">
        <v>1215340</v>
      </c>
      <c r="G85" s="86">
        <v>8.3684860610385672E-2</v>
      </c>
      <c r="H85" s="87">
        <v>148140</v>
      </c>
      <c r="I85" s="145">
        <v>0.13881184407796102</v>
      </c>
      <c r="J85" s="88"/>
      <c r="K85" s="82" t="s">
        <v>351</v>
      </c>
      <c r="L85" s="172">
        <f>GETPIVOTDATA("合計 / 時価評価額[円]",$E$82,"3区分・大","1株式・投信等","為替リスク","リスク・なし")</f>
        <v>1215340</v>
      </c>
      <c r="M85" s="83"/>
      <c r="N85" s="91"/>
      <c r="O85" s="89"/>
      <c r="P85" s="89"/>
      <c r="Q85" s="126"/>
    </row>
    <row r="86" spans="4:17" x14ac:dyDescent="0.4">
      <c r="D86" s="125"/>
      <c r="E86" s="146" t="s">
        <v>352</v>
      </c>
      <c r="F86" s="152">
        <v>1417123</v>
      </c>
      <c r="G86" s="86">
        <v>9.7579064889472558E-2</v>
      </c>
      <c r="H86" s="87"/>
      <c r="I86" s="145">
        <v>0</v>
      </c>
      <c r="J86" s="88"/>
      <c r="K86" s="82" t="s">
        <v>352</v>
      </c>
      <c r="L86" s="172">
        <f>GETPIVOTDATA("合計 / 時価評価額[円]",$E$82,"3区分・大","2現金・米国債など","為替リスク","リスク・なし")</f>
        <v>1417123</v>
      </c>
      <c r="M86" s="83"/>
      <c r="N86" s="91"/>
      <c r="O86" s="89"/>
      <c r="P86" s="89"/>
      <c r="Q86" s="126"/>
    </row>
    <row r="87" spans="4:17" x14ac:dyDescent="0.4">
      <c r="D87" s="125"/>
      <c r="E87" s="146" t="s">
        <v>353</v>
      </c>
      <c r="F87" s="152">
        <v>359946</v>
      </c>
      <c r="G87" s="86">
        <v>2.4784859247013905E-2</v>
      </c>
      <c r="H87" s="87">
        <v>70746</v>
      </c>
      <c r="I87" s="145">
        <v>0.24462655601659752</v>
      </c>
      <c r="J87" s="88"/>
      <c r="K87" s="167" t="s">
        <v>353</v>
      </c>
      <c r="L87" s="172">
        <f>GETPIVOTDATA("合計 / 時価評価額[円]",$E$82,"3区分・大","3貴金属･ｺﾓ・仮通","為替リスク","リスク・なし")</f>
        <v>359946</v>
      </c>
      <c r="M87" s="83"/>
      <c r="N87" s="91"/>
      <c r="O87" s="89"/>
      <c r="P87" s="89"/>
      <c r="Q87" s="126"/>
    </row>
    <row r="88" spans="4:17" x14ac:dyDescent="0.4">
      <c r="D88" s="125"/>
      <c r="E88" s="169" t="s">
        <v>498</v>
      </c>
      <c r="F88" s="152">
        <v>11530409</v>
      </c>
      <c r="G88" s="168">
        <v>0.79395121525312784</v>
      </c>
      <c r="H88" s="87">
        <v>364256</v>
      </c>
      <c r="I88" s="145">
        <v>3.2621440884788161E-2</v>
      </c>
      <c r="J88" s="88"/>
      <c r="K88" s="165" t="s">
        <v>498</v>
      </c>
      <c r="L88" s="172"/>
      <c r="M88" s="83">
        <f>GETPIVOTDATA("合計 / 時価評価額[円]",$E$82,"為替リスク","リスク・有")</f>
        <v>11530409</v>
      </c>
      <c r="N88" s="91"/>
      <c r="O88" s="89"/>
      <c r="P88" s="89"/>
      <c r="Q88" s="126"/>
    </row>
    <row r="89" spans="4:17" x14ac:dyDescent="0.4">
      <c r="D89" s="125"/>
      <c r="E89" s="146" t="s">
        <v>351</v>
      </c>
      <c r="F89" s="152">
        <v>2009729</v>
      </c>
      <c r="G89" s="86">
        <v>0.13838423093920202</v>
      </c>
      <c r="H89" s="87">
        <v>328231</v>
      </c>
      <c r="I89" s="145">
        <v>0.19520154053112165</v>
      </c>
      <c r="J89" s="88"/>
      <c r="K89" s="82" t="s">
        <v>351</v>
      </c>
      <c r="L89" s="172">
        <f>GETPIVOTDATA("合計 / 時価評価額[円]",$E$82,"3区分・大","1株式・投信等","為替リスク","リスク・有")</f>
        <v>2009729</v>
      </c>
      <c r="M89" s="83"/>
      <c r="N89" s="91"/>
      <c r="O89" s="89"/>
      <c r="P89" s="89"/>
      <c r="Q89" s="126"/>
    </row>
    <row r="90" spans="4:17" x14ac:dyDescent="0.4">
      <c r="D90" s="125"/>
      <c r="E90" s="146" t="s">
        <v>352</v>
      </c>
      <c r="F90" s="152">
        <v>9360318</v>
      </c>
      <c r="G90" s="86">
        <v>0.64452491245156418</v>
      </c>
      <c r="H90" s="87">
        <v>23103</v>
      </c>
      <c r="I90" s="145">
        <v>2.4742923880407596E-3</v>
      </c>
      <c r="J90" s="88"/>
      <c r="K90" s="82" t="s">
        <v>352</v>
      </c>
      <c r="L90" s="172">
        <f>GETPIVOTDATA("合計 / 時価評価額[円]",$E$82,"3区分・大","2現金・米国債など","為替リスク","リスク・有")</f>
        <v>9360318</v>
      </c>
      <c r="M90" s="83"/>
      <c r="N90" s="91"/>
      <c r="O90" s="89"/>
      <c r="P90" s="89"/>
      <c r="Q90" s="126"/>
    </row>
    <row r="91" spans="4:17" ht="19.5" thickBot="1" x14ac:dyDescent="0.45">
      <c r="D91" s="125"/>
      <c r="E91" s="146" t="s">
        <v>353</v>
      </c>
      <c r="F91" s="152">
        <v>160362</v>
      </c>
      <c r="G91" s="86">
        <v>1.1042071862361698E-2</v>
      </c>
      <c r="H91" s="87">
        <v>12922</v>
      </c>
      <c r="I91" s="145">
        <v>8.764243081931633E-2</v>
      </c>
      <c r="J91" s="88"/>
      <c r="K91" s="89"/>
      <c r="L91" s="91"/>
      <c r="M91" s="90"/>
      <c r="N91" s="91"/>
      <c r="O91" s="89"/>
      <c r="P91" s="89"/>
      <c r="Q91" s="126"/>
    </row>
    <row r="92" spans="4:17" ht="20.25" thickTop="1" thickBot="1" x14ac:dyDescent="0.45">
      <c r="D92" s="125"/>
      <c r="E92" s="158" t="s">
        <v>354</v>
      </c>
      <c r="F92" s="153">
        <v>14522818</v>
      </c>
      <c r="G92" s="147">
        <v>1</v>
      </c>
      <c r="H92" s="148">
        <v>583142</v>
      </c>
      <c r="I92" s="149">
        <v>4.1833253513209344E-2</v>
      </c>
      <c r="J92" s="89"/>
      <c r="K92" s="89"/>
      <c r="L92" s="91"/>
      <c r="M92" s="90"/>
      <c r="N92" s="91"/>
      <c r="O92" s="89"/>
      <c r="P92" s="89"/>
      <c r="Q92" s="126"/>
    </row>
    <row r="93" spans="4:17" ht="19.5" thickTop="1" x14ac:dyDescent="0.4">
      <c r="D93" s="125"/>
      <c r="J93" s="89"/>
      <c r="K93" s="89"/>
      <c r="L93" s="91"/>
      <c r="M93" s="90"/>
      <c r="N93" s="91"/>
      <c r="O93" s="89"/>
      <c r="P93" s="89"/>
      <c r="Q93" s="126"/>
    </row>
    <row r="94" spans="4:17" x14ac:dyDescent="0.4">
      <c r="D94" s="125"/>
      <c r="J94" s="89"/>
      <c r="K94" s="89"/>
      <c r="L94" s="92">
        <f>SUM(L84:L93)</f>
        <v>14362456</v>
      </c>
      <c r="M94" s="92">
        <f>SUM(M84:M93)</f>
        <v>14522818</v>
      </c>
      <c r="N94" s="93">
        <f>L94-M94</f>
        <v>-160362</v>
      </c>
      <c r="O94" s="89"/>
      <c r="P94" s="89"/>
      <c r="Q94" s="126"/>
    </row>
    <row r="95" spans="4:17" x14ac:dyDescent="0.4">
      <c r="D95" s="125"/>
      <c r="J95" s="89"/>
      <c r="K95" s="89"/>
      <c r="L95" s="89"/>
      <c r="M95" s="90"/>
      <c r="N95" s="89" t="s">
        <v>494</v>
      </c>
      <c r="O95" s="89"/>
      <c r="P95" s="89"/>
      <c r="Q95" s="126"/>
    </row>
    <row r="96" spans="4:17" x14ac:dyDescent="0.4">
      <c r="D96" s="125"/>
      <c r="J96" s="88"/>
      <c r="K96" s="89"/>
      <c r="L96" s="89"/>
      <c r="M96" s="90"/>
      <c r="N96" s="89"/>
      <c r="O96" s="89"/>
      <c r="P96" s="89"/>
      <c r="Q96" s="126"/>
    </row>
    <row r="97" spans="4:17" x14ac:dyDescent="0.4">
      <c r="D97" s="125"/>
      <c r="J97" s="88"/>
      <c r="K97" s="89"/>
      <c r="L97" s="89"/>
      <c r="M97" s="90"/>
      <c r="N97" s="89"/>
      <c r="O97" s="89"/>
      <c r="P97" s="89"/>
      <c r="Q97" s="126"/>
    </row>
    <row r="98" spans="4:17" ht="19.5" thickBot="1" x14ac:dyDescent="0.45">
      <c r="D98" s="125"/>
      <c r="J98" s="89"/>
      <c r="K98" s="89"/>
      <c r="L98" s="89"/>
      <c r="M98" s="90"/>
      <c r="N98" s="89"/>
      <c r="O98" s="89"/>
      <c r="P98" s="89"/>
      <c r="Q98" s="126"/>
    </row>
    <row r="99" spans="4:17" ht="20.25" thickTop="1" thickBot="1" x14ac:dyDescent="0.45">
      <c r="D99" s="125"/>
      <c r="J99" s="89"/>
      <c r="K99" s="89"/>
      <c r="L99" s="89"/>
      <c r="M99" s="90"/>
      <c r="N99" s="89"/>
      <c r="O99" s="89"/>
      <c r="P99" s="89"/>
      <c r="Q99" s="126"/>
    </row>
    <row r="100" spans="4:17" ht="20.25" thickTop="1" thickBot="1" x14ac:dyDescent="0.45">
      <c r="D100" s="127"/>
      <c r="E100" s="128"/>
      <c r="F100" s="128"/>
      <c r="G100" s="128"/>
      <c r="H100" s="128"/>
      <c r="I100" s="128"/>
      <c r="J100" s="128"/>
      <c r="K100" s="128"/>
      <c r="L100" s="128"/>
      <c r="M100" s="129"/>
      <c r="N100" s="128"/>
      <c r="O100" s="128"/>
      <c r="P100" s="128"/>
      <c r="Q100" s="130"/>
    </row>
    <row r="101" spans="4:17" ht="19.5" thickTop="1" x14ac:dyDescent="0.4"/>
    <row r="114" spans="3:13" ht="19.5" thickBot="1" x14ac:dyDescent="0.45"/>
    <row r="115" spans="3:13" ht="19.5" thickTop="1" x14ac:dyDescent="0.4">
      <c r="C115" s="89"/>
      <c r="D115" s="116"/>
      <c r="E115" s="122"/>
      <c r="F115" s="122"/>
      <c r="G115" s="122"/>
      <c r="H115" s="122"/>
      <c r="I115" s="122"/>
      <c r="J115" s="122"/>
      <c r="K115" s="124"/>
    </row>
    <row r="116" spans="3:13" ht="19.5" thickBot="1" x14ac:dyDescent="0.45">
      <c r="C116" s="89"/>
      <c r="D116" s="125"/>
      <c r="E116" s="89"/>
      <c r="F116" s="89"/>
      <c r="G116" s="89"/>
      <c r="H116" s="89"/>
      <c r="I116" s="89"/>
      <c r="J116" s="89"/>
      <c r="K116" s="126"/>
    </row>
    <row r="117" spans="3:13" ht="20.25" thickTop="1" thickBot="1" x14ac:dyDescent="0.45">
      <c r="C117" s="89"/>
      <c r="D117" s="125"/>
      <c r="E117" s="142" t="s">
        <v>355</v>
      </c>
      <c r="F117" s="143" t="s">
        <v>486</v>
      </c>
      <c r="G117" s="112"/>
      <c r="H117" s="113"/>
      <c r="I117" s="89"/>
      <c r="J117" s="89"/>
      <c r="K117" s="126"/>
    </row>
    <row r="118" spans="3:13" ht="20.25" thickTop="1" thickBot="1" x14ac:dyDescent="0.45">
      <c r="C118" s="89"/>
      <c r="D118" s="125"/>
      <c r="E118" s="142" t="s">
        <v>344</v>
      </c>
      <c r="F118" s="143" t="s">
        <v>486</v>
      </c>
      <c r="G118" s="89"/>
      <c r="H118" s="114"/>
      <c r="I118" s="89"/>
      <c r="J118" s="89"/>
      <c r="K118" s="126"/>
    </row>
    <row r="119" spans="3:13" ht="20.25" thickTop="1" thickBot="1" x14ac:dyDescent="0.45">
      <c r="C119" s="89"/>
      <c r="D119" s="125"/>
      <c r="E119" s="115"/>
      <c r="F119" s="89"/>
      <c r="G119" s="89"/>
      <c r="H119" s="114"/>
      <c r="I119" s="89"/>
      <c r="J119" s="89"/>
      <c r="K119" s="126"/>
    </row>
    <row r="120" spans="3:13" ht="20.25" thickTop="1" thickBot="1" x14ac:dyDescent="0.45">
      <c r="C120" s="89"/>
      <c r="D120" s="125"/>
      <c r="E120" s="154"/>
      <c r="F120" s="166" t="s">
        <v>503</v>
      </c>
      <c r="G120" s="156"/>
      <c r="H120" s="143"/>
      <c r="K120" s="126"/>
      <c r="M120"/>
    </row>
    <row r="121" spans="3:13" ht="20.25" thickTop="1" thickBot="1" x14ac:dyDescent="0.45">
      <c r="C121" s="89"/>
      <c r="D121" s="125"/>
      <c r="E121" s="154"/>
      <c r="F121" s="89" t="s">
        <v>501</v>
      </c>
      <c r="G121" s="89" t="s">
        <v>498</v>
      </c>
      <c r="H121" s="154" t="s">
        <v>354</v>
      </c>
      <c r="K121" s="126"/>
      <c r="M121"/>
    </row>
    <row r="122" spans="3:13" ht="20.25" thickTop="1" thickBot="1" x14ac:dyDescent="0.45">
      <c r="C122" s="89"/>
      <c r="D122" s="125"/>
      <c r="E122" s="154" t="s">
        <v>347</v>
      </c>
      <c r="F122" s="162">
        <v>2992409</v>
      </c>
      <c r="G122" s="163">
        <v>11530409</v>
      </c>
      <c r="H122" s="164">
        <v>14522818</v>
      </c>
      <c r="K122" s="126"/>
      <c r="M122"/>
    </row>
    <row r="123" spans="3:13" ht="20.25" thickTop="1" thickBot="1" x14ac:dyDescent="0.45">
      <c r="C123" s="89"/>
      <c r="D123" s="125"/>
      <c r="E123" s="89"/>
      <c r="F123" s="89"/>
      <c r="G123" s="89"/>
      <c r="H123" s="89"/>
      <c r="I123" s="89"/>
      <c r="J123" s="89"/>
      <c r="K123" s="126"/>
      <c r="M123"/>
    </row>
    <row r="124" spans="3:13" ht="20.25" thickTop="1" thickBot="1" x14ac:dyDescent="0.45">
      <c r="C124" s="89"/>
      <c r="D124" s="131"/>
      <c r="E124" s="89"/>
      <c r="F124" s="74">
        <v>133.88999999999999</v>
      </c>
      <c r="G124" s="94" t="s">
        <v>496</v>
      </c>
      <c r="H124" s="89"/>
      <c r="I124" s="89"/>
      <c r="J124" s="89"/>
      <c r="K124" s="126"/>
    </row>
    <row r="125" spans="3:13" ht="19.5" thickTop="1" x14ac:dyDescent="0.4">
      <c r="C125" s="89"/>
      <c r="D125" s="125"/>
      <c r="E125" s="89"/>
      <c r="F125" s="89"/>
      <c r="G125" s="89"/>
      <c r="H125" s="89"/>
      <c r="I125" s="89"/>
      <c r="J125" s="89"/>
      <c r="K125" s="132"/>
      <c r="M125"/>
    </row>
    <row r="126" spans="3:13" x14ac:dyDescent="0.4">
      <c r="C126" s="89"/>
      <c r="D126" s="133" t="s">
        <v>489</v>
      </c>
      <c r="E126" s="76" t="s">
        <v>490</v>
      </c>
      <c r="F126" s="75" t="s">
        <v>504</v>
      </c>
      <c r="G126" s="100" t="s">
        <v>505</v>
      </c>
      <c r="H126" s="108" t="s">
        <v>491</v>
      </c>
      <c r="I126" s="104" t="s">
        <v>492</v>
      </c>
      <c r="J126" s="80" t="s">
        <v>495</v>
      </c>
      <c r="K126" s="132"/>
      <c r="M126"/>
    </row>
    <row r="127" spans="3:13" x14ac:dyDescent="0.4">
      <c r="C127" s="89"/>
      <c r="D127" s="134" t="s">
        <v>493</v>
      </c>
      <c r="E127" s="95">
        <f>F124</f>
        <v>133.88999999999999</v>
      </c>
      <c r="F127" s="96">
        <f>GETPIVOTDATA("時価評価額[円]",$E$120,"為替リスク","リスク・なし")</f>
        <v>2992409</v>
      </c>
      <c r="G127" s="101">
        <f>GETPIVOTDATA("時価評価額[円]",$E$120,"為替リスク","リスク・有")</f>
        <v>11530409</v>
      </c>
      <c r="H127" s="109">
        <f>SUM(F127:G127)</f>
        <v>14522818</v>
      </c>
      <c r="I127" s="105">
        <f t="shared" ref="I127:I140" si="0">H127-GETPIVOTDATA("時価評価額[円]",$E$120)</f>
        <v>0</v>
      </c>
      <c r="J127" s="97">
        <v>0</v>
      </c>
      <c r="K127" s="132"/>
      <c r="M127"/>
    </row>
    <row r="128" spans="3:13" x14ac:dyDescent="0.4">
      <c r="C128" s="89"/>
      <c r="D128" s="135"/>
      <c r="E128" s="77">
        <v>100</v>
      </c>
      <c r="F128" s="78">
        <f>F127</f>
        <v>2992409</v>
      </c>
      <c r="G128" s="102">
        <f>GETPIVOTDATA("時価評価額[円]",$E$120,"為替リスク","リスク・有")*E128/$F$124</f>
        <v>8611852.2667861693</v>
      </c>
      <c r="H128" s="110">
        <f t="shared" ref="H128:H140" si="1">SUM(F128:G128)</f>
        <v>11604261.266786169</v>
      </c>
      <c r="I128" s="106">
        <f t="shared" si="0"/>
        <v>-2918556.7332138307</v>
      </c>
      <c r="J128" s="98">
        <f>I128/GETPIVOTDATA("時価評価額[円]",$E$120)</f>
        <v>-0.20096352741002682</v>
      </c>
      <c r="K128" s="136"/>
      <c r="M128"/>
    </row>
    <row r="129" spans="3:13" x14ac:dyDescent="0.4">
      <c r="C129" s="89"/>
      <c r="D129" s="135"/>
      <c r="E129" s="77">
        <v>105</v>
      </c>
      <c r="F129" s="78">
        <f t="shared" ref="F129:F138" si="2">F128</f>
        <v>2992409</v>
      </c>
      <c r="G129" s="102">
        <f t="shared" ref="G129:G140" si="3">GETPIVOTDATA("時価評価額[円]",$E$120,"為替リスク","リスク・有")*E129/$F$124</f>
        <v>9042444.8801254779</v>
      </c>
      <c r="H129" s="110">
        <f t="shared" si="1"/>
        <v>12034853.880125478</v>
      </c>
      <c r="I129" s="106">
        <f t="shared" si="0"/>
        <v>-2487964.1198745221</v>
      </c>
      <c r="J129" s="98">
        <f t="shared" ref="J129:J139" si="4">I129/GETPIVOTDATA("時価評価額[円]",$E$120)</f>
        <v>-0.17131414301787173</v>
      </c>
      <c r="K129" s="136"/>
      <c r="M129"/>
    </row>
    <row r="130" spans="3:13" x14ac:dyDescent="0.4">
      <c r="C130" s="89"/>
      <c r="D130" s="135"/>
      <c r="E130" s="77">
        <v>110</v>
      </c>
      <c r="F130" s="78">
        <f t="shared" si="2"/>
        <v>2992409</v>
      </c>
      <c r="G130" s="102">
        <f t="shared" si="3"/>
        <v>9473037.4934647847</v>
      </c>
      <c r="H130" s="110">
        <f t="shared" si="1"/>
        <v>12465446.493464785</v>
      </c>
      <c r="I130" s="106">
        <f t="shared" si="0"/>
        <v>-2057371.5065352153</v>
      </c>
      <c r="J130" s="98">
        <f t="shared" si="4"/>
        <v>-0.14166475862571681</v>
      </c>
      <c r="K130" s="136"/>
      <c r="M130"/>
    </row>
    <row r="131" spans="3:13" x14ac:dyDescent="0.4">
      <c r="C131" s="89"/>
      <c r="D131" s="135"/>
      <c r="E131" s="77">
        <v>115</v>
      </c>
      <c r="F131" s="78">
        <f t="shared" si="2"/>
        <v>2992409</v>
      </c>
      <c r="G131" s="102">
        <f t="shared" si="3"/>
        <v>9903630.1068040933</v>
      </c>
      <c r="H131" s="110">
        <f t="shared" si="1"/>
        <v>12896039.106804093</v>
      </c>
      <c r="I131" s="106">
        <f t="shared" si="0"/>
        <v>-1626778.8931959067</v>
      </c>
      <c r="J131" s="98">
        <f t="shared" si="4"/>
        <v>-0.11201537423356174</v>
      </c>
      <c r="K131" s="136"/>
      <c r="M131"/>
    </row>
    <row r="132" spans="3:13" x14ac:dyDescent="0.4">
      <c r="C132" s="89"/>
      <c r="D132" s="135"/>
      <c r="E132" s="77">
        <v>120</v>
      </c>
      <c r="F132" s="78">
        <f t="shared" si="2"/>
        <v>2992409</v>
      </c>
      <c r="G132" s="102">
        <f t="shared" si="3"/>
        <v>10334222.720143402</v>
      </c>
      <c r="H132" s="110">
        <f t="shared" si="1"/>
        <v>13326631.720143402</v>
      </c>
      <c r="I132" s="106">
        <f t="shared" si="0"/>
        <v>-1196186.279856598</v>
      </c>
      <c r="J132" s="98">
        <f t="shared" si="4"/>
        <v>-8.2365989841406681E-2</v>
      </c>
      <c r="K132" s="136"/>
      <c r="M132"/>
    </row>
    <row r="133" spans="3:13" x14ac:dyDescent="0.4">
      <c r="C133" s="89"/>
      <c r="D133" s="135"/>
      <c r="E133" s="77">
        <v>125</v>
      </c>
      <c r="F133" s="78">
        <f t="shared" si="2"/>
        <v>2992409</v>
      </c>
      <c r="G133" s="102">
        <f t="shared" si="3"/>
        <v>10764815.333482711</v>
      </c>
      <c r="H133" s="110">
        <f t="shared" si="1"/>
        <v>13757224.333482711</v>
      </c>
      <c r="I133" s="106">
        <f t="shared" si="0"/>
        <v>-765593.66651728936</v>
      </c>
      <c r="J133" s="98">
        <f t="shared" si="4"/>
        <v>-5.2716605449251608E-2</v>
      </c>
      <c r="K133" s="136"/>
      <c r="M133"/>
    </row>
    <row r="134" spans="3:13" x14ac:dyDescent="0.4">
      <c r="C134" s="89"/>
      <c r="D134" s="135"/>
      <c r="E134" s="77">
        <v>130</v>
      </c>
      <c r="F134" s="78">
        <f t="shared" si="2"/>
        <v>2992409</v>
      </c>
      <c r="G134" s="102">
        <f t="shared" si="3"/>
        <v>11195407.946822019</v>
      </c>
      <c r="H134" s="110">
        <f t="shared" si="1"/>
        <v>14187816.946822019</v>
      </c>
      <c r="I134" s="106">
        <f t="shared" si="0"/>
        <v>-335001.05317798071</v>
      </c>
      <c r="J134" s="98">
        <f t="shared" si="4"/>
        <v>-2.3067221057096542E-2</v>
      </c>
      <c r="K134" s="136"/>
      <c r="M134"/>
    </row>
    <row r="135" spans="3:13" x14ac:dyDescent="0.4">
      <c r="C135" s="89"/>
      <c r="D135" s="135"/>
      <c r="E135" s="77">
        <v>135</v>
      </c>
      <c r="F135" s="78">
        <f t="shared" si="2"/>
        <v>2992409</v>
      </c>
      <c r="G135" s="102">
        <f t="shared" si="3"/>
        <v>11626000.560161328</v>
      </c>
      <c r="H135" s="110">
        <f t="shared" si="1"/>
        <v>14618409.560161328</v>
      </c>
      <c r="I135" s="106">
        <f t="shared" si="0"/>
        <v>95591.560161327943</v>
      </c>
      <c r="J135" s="98">
        <f t="shared" si="4"/>
        <v>6.5821633350585228E-3</v>
      </c>
      <c r="K135" s="136"/>
      <c r="M135"/>
    </row>
    <row r="136" spans="3:13" x14ac:dyDescent="0.4">
      <c r="C136" s="89"/>
      <c r="D136" s="135"/>
      <c r="E136" s="77">
        <v>140</v>
      </c>
      <c r="F136" s="78">
        <f t="shared" si="2"/>
        <v>2992409</v>
      </c>
      <c r="G136" s="102">
        <f t="shared" si="3"/>
        <v>12056593.173500637</v>
      </c>
      <c r="H136" s="110">
        <f t="shared" si="1"/>
        <v>15049002.173500637</v>
      </c>
      <c r="I136" s="106">
        <f t="shared" si="0"/>
        <v>526184.17350063659</v>
      </c>
      <c r="J136" s="98">
        <f t="shared" si="4"/>
        <v>3.6231547727213591E-2</v>
      </c>
      <c r="K136" s="136"/>
      <c r="M136"/>
    </row>
    <row r="137" spans="3:13" x14ac:dyDescent="0.4">
      <c r="C137" s="89"/>
      <c r="D137" s="135"/>
      <c r="E137" s="77">
        <v>145</v>
      </c>
      <c r="F137" s="78">
        <f t="shared" si="2"/>
        <v>2992409</v>
      </c>
      <c r="G137" s="102">
        <f t="shared" si="3"/>
        <v>12487185.786839945</v>
      </c>
      <c r="H137" s="110">
        <f t="shared" si="1"/>
        <v>15479594.786839945</v>
      </c>
      <c r="I137" s="106">
        <f t="shared" si="0"/>
        <v>956776.78683994524</v>
      </c>
      <c r="J137" s="98">
        <f t="shared" si="4"/>
        <v>6.5880932119368657E-2</v>
      </c>
      <c r="K137" s="136"/>
      <c r="M137"/>
    </row>
    <row r="138" spans="3:13" x14ac:dyDescent="0.4">
      <c r="C138" s="89"/>
      <c r="D138" s="135"/>
      <c r="E138" s="77">
        <v>150</v>
      </c>
      <c r="F138" s="78">
        <f t="shared" si="2"/>
        <v>2992409</v>
      </c>
      <c r="G138" s="102">
        <f t="shared" si="3"/>
        <v>12917778.400179252</v>
      </c>
      <c r="H138" s="110">
        <f t="shared" si="1"/>
        <v>15910187.400179252</v>
      </c>
      <c r="I138" s="106">
        <f t="shared" si="0"/>
        <v>1387369.400179252</v>
      </c>
      <c r="J138" s="98">
        <f t="shared" si="4"/>
        <v>9.5530316511523591E-2</v>
      </c>
      <c r="K138" s="136"/>
      <c r="M138"/>
    </row>
    <row r="139" spans="3:13" x14ac:dyDescent="0.4">
      <c r="C139" s="89"/>
      <c r="D139" s="135"/>
      <c r="E139" s="77">
        <v>155</v>
      </c>
      <c r="F139" s="78">
        <f>F136</f>
        <v>2992409</v>
      </c>
      <c r="G139" s="102">
        <f t="shared" si="3"/>
        <v>13348371.013518561</v>
      </c>
      <c r="H139" s="110">
        <f t="shared" si="1"/>
        <v>16340780.013518561</v>
      </c>
      <c r="I139" s="106">
        <f t="shared" si="0"/>
        <v>1817962.0135185607</v>
      </c>
      <c r="J139" s="98">
        <f t="shared" si="4"/>
        <v>0.12517970090367866</v>
      </c>
      <c r="K139" s="136"/>
      <c r="M139"/>
    </row>
    <row r="140" spans="3:13" x14ac:dyDescent="0.4">
      <c r="C140" s="89"/>
      <c r="D140" s="137"/>
      <c r="E140" s="81">
        <v>160</v>
      </c>
      <c r="F140" s="79">
        <f>F139</f>
        <v>2992409</v>
      </c>
      <c r="G140" s="103">
        <f t="shared" si="3"/>
        <v>13778963.626857869</v>
      </c>
      <c r="H140" s="111">
        <f t="shared" si="1"/>
        <v>16771372.626857869</v>
      </c>
      <c r="I140" s="107">
        <f t="shared" si="0"/>
        <v>2248554.6268578693</v>
      </c>
      <c r="J140" s="99">
        <f>I140/GETPIVOTDATA("時価評価額[円]",$E$120)</f>
        <v>0.15482908529583372</v>
      </c>
      <c r="K140" s="136"/>
      <c r="M140"/>
    </row>
    <row r="141" spans="3:13" x14ac:dyDescent="0.4">
      <c r="C141" s="89"/>
      <c r="D141" s="125"/>
      <c r="E141" s="89"/>
      <c r="F141" s="89"/>
      <c r="G141" s="89"/>
      <c r="H141" s="89"/>
      <c r="I141" s="89"/>
      <c r="J141" s="89"/>
      <c r="K141" s="136"/>
      <c r="M141"/>
    </row>
    <row r="142" spans="3:13" ht="19.5" thickBot="1" x14ac:dyDescent="0.45">
      <c r="C142" s="89"/>
      <c r="D142" s="127"/>
      <c r="E142" s="128"/>
      <c r="F142" s="128"/>
      <c r="G142" s="128"/>
      <c r="H142" s="128"/>
      <c r="I142" s="128"/>
      <c r="J142" s="128"/>
      <c r="K142" s="138"/>
      <c r="M142"/>
    </row>
    <row r="143" spans="3:13" ht="19.5" thickTop="1" x14ac:dyDescent="0.4">
      <c r="K143" s="60"/>
      <c r="M143"/>
    </row>
    <row r="144" spans="3:13" x14ac:dyDescent="0.4">
      <c r="K144" s="60"/>
      <c r="M144"/>
    </row>
    <row r="145" spans="4:13" x14ac:dyDescent="0.4">
      <c r="K145" s="60"/>
      <c r="M145"/>
    </row>
    <row r="146" spans="4:13" x14ac:dyDescent="0.4">
      <c r="K146" s="60"/>
      <c r="M146"/>
    </row>
    <row r="147" spans="4:13" x14ac:dyDescent="0.4">
      <c r="K147" s="60"/>
      <c r="M147"/>
    </row>
    <row r="148" spans="4:13" x14ac:dyDescent="0.4">
      <c r="K148" s="60"/>
      <c r="M148"/>
    </row>
    <row r="149" spans="4:13" x14ac:dyDescent="0.4">
      <c r="K149" s="60"/>
      <c r="M149"/>
    </row>
    <row r="150" spans="4:13" ht="19.5" thickBot="1" x14ac:dyDescent="0.45"/>
    <row r="151" spans="4:13" ht="19.5" thickTop="1" x14ac:dyDescent="0.4">
      <c r="D151" s="116"/>
      <c r="E151" s="122"/>
      <c r="F151" s="122"/>
      <c r="G151" s="122"/>
      <c r="H151" s="122"/>
      <c r="I151" s="122"/>
      <c r="J151" s="122"/>
      <c r="K151" s="122"/>
      <c r="L151" s="122"/>
      <c r="M151" s="139"/>
    </row>
    <row r="152" spans="4:13" x14ac:dyDescent="0.4">
      <c r="D152" s="125"/>
      <c r="E152" s="89"/>
      <c r="F152" s="89"/>
      <c r="G152" s="89"/>
      <c r="H152" s="89"/>
      <c r="I152" s="89"/>
      <c r="J152" s="89"/>
      <c r="K152" s="89"/>
      <c r="L152" s="89"/>
      <c r="M152" s="132"/>
    </row>
    <row r="153" spans="4:13" x14ac:dyDescent="0.4">
      <c r="D153" s="125"/>
      <c r="E153" s="89"/>
      <c r="F153" s="89"/>
      <c r="G153" s="89"/>
      <c r="H153" s="89"/>
      <c r="I153" s="89"/>
      <c r="J153" s="89"/>
      <c r="K153" s="89"/>
      <c r="L153" s="89"/>
      <c r="M153" s="132"/>
    </row>
    <row r="154" spans="4:13" x14ac:dyDescent="0.4">
      <c r="D154" s="125"/>
      <c r="E154" s="89"/>
      <c r="F154" s="89"/>
      <c r="G154" s="89"/>
      <c r="H154" s="89"/>
      <c r="I154" s="89"/>
      <c r="J154" s="89"/>
      <c r="K154" s="89"/>
      <c r="L154" s="89"/>
      <c r="M154" s="132"/>
    </row>
    <row r="155" spans="4:13" x14ac:dyDescent="0.4">
      <c r="D155" s="125"/>
      <c r="E155" s="89"/>
      <c r="F155" s="89"/>
      <c r="G155" s="89"/>
      <c r="H155" s="89"/>
      <c r="I155" s="89"/>
      <c r="J155" s="89"/>
      <c r="K155" s="89"/>
      <c r="L155" s="89"/>
      <c r="M155" s="132"/>
    </row>
    <row r="156" spans="4:13" x14ac:dyDescent="0.4">
      <c r="D156" s="125"/>
      <c r="E156" s="89"/>
      <c r="F156" s="89"/>
      <c r="G156" s="89"/>
      <c r="H156" s="89"/>
      <c r="I156" s="89"/>
      <c r="J156" s="89"/>
      <c r="K156" s="89"/>
      <c r="L156" s="89"/>
      <c r="M156" s="132"/>
    </row>
    <row r="157" spans="4:13" x14ac:dyDescent="0.4">
      <c r="D157" s="125"/>
      <c r="E157" s="89"/>
      <c r="F157" s="89"/>
      <c r="G157" s="89"/>
      <c r="H157" s="89"/>
      <c r="I157" s="89"/>
      <c r="J157" s="89"/>
      <c r="K157" s="89"/>
      <c r="L157" s="89"/>
      <c r="M157" s="132"/>
    </row>
    <row r="158" spans="4:13" x14ac:dyDescent="0.4">
      <c r="D158" s="125"/>
      <c r="E158" s="89"/>
      <c r="F158" s="89"/>
      <c r="G158" s="89"/>
      <c r="H158" s="89"/>
      <c r="I158" s="89"/>
      <c r="J158" s="89"/>
      <c r="K158" s="89"/>
      <c r="L158" s="89"/>
      <c r="M158" s="132"/>
    </row>
    <row r="159" spans="4:13" x14ac:dyDescent="0.4">
      <c r="D159" s="125"/>
      <c r="E159" s="89"/>
      <c r="F159" s="89"/>
      <c r="G159" s="89"/>
      <c r="H159" s="89"/>
      <c r="I159" s="89"/>
      <c r="J159" s="89"/>
      <c r="K159" s="89"/>
      <c r="L159" s="89"/>
      <c r="M159" s="132"/>
    </row>
    <row r="160" spans="4:13" x14ac:dyDescent="0.4">
      <c r="D160" s="125"/>
      <c r="E160" s="89"/>
      <c r="F160" s="89"/>
      <c r="G160" s="89"/>
      <c r="H160" s="89"/>
      <c r="I160" s="89"/>
      <c r="J160" s="89"/>
      <c r="K160" s="89"/>
      <c r="L160" s="89"/>
      <c r="M160" s="132"/>
    </row>
    <row r="161" spans="4:13" x14ac:dyDescent="0.4">
      <c r="D161" s="125"/>
      <c r="E161" s="89"/>
      <c r="F161" s="89"/>
      <c r="G161" s="89"/>
      <c r="H161" s="89"/>
      <c r="I161" s="89"/>
      <c r="J161" s="89"/>
      <c r="K161" s="89"/>
      <c r="L161" s="89"/>
      <c r="M161" s="132"/>
    </row>
    <row r="162" spans="4:13" x14ac:dyDescent="0.4">
      <c r="D162" s="125"/>
      <c r="E162" s="89"/>
      <c r="F162" s="89"/>
      <c r="G162" s="89"/>
      <c r="H162" s="89"/>
      <c r="I162" s="89"/>
      <c r="J162" s="89"/>
      <c r="K162" s="89"/>
      <c r="L162" s="89"/>
      <c r="M162" s="132"/>
    </row>
    <row r="163" spans="4:13" x14ac:dyDescent="0.4">
      <c r="D163" s="125"/>
      <c r="E163" s="89"/>
      <c r="F163" s="89"/>
      <c r="G163" s="89"/>
      <c r="H163" s="89"/>
      <c r="I163" s="89"/>
      <c r="J163" s="89"/>
      <c r="K163" s="89"/>
      <c r="L163" s="89"/>
      <c r="M163" s="132"/>
    </row>
    <row r="164" spans="4:13" x14ac:dyDescent="0.4">
      <c r="D164" s="125"/>
      <c r="E164" s="89"/>
      <c r="F164" s="89"/>
      <c r="G164" s="89"/>
      <c r="H164" s="89"/>
      <c r="I164" s="89"/>
      <c r="J164" s="89"/>
      <c r="K164" s="89"/>
      <c r="L164" s="89"/>
      <c r="M164" s="132"/>
    </row>
    <row r="165" spans="4:13" x14ac:dyDescent="0.4">
      <c r="D165" s="125"/>
      <c r="E165" s="89"/>
      <c r="F165" s="89"/>
      <c r="G165" s="89"/>
      <c r="H165" s="89"/>
      <c r="I165" s="89"/>
      <c r="J165" s="89"/>
      <c r="K165" s="89"/>
      <c r="L165" s="89"/>
      <c r="M165" s="132"/>
    </row>
    <row r="166" spans="4:13" x14ac:dyDescent="0.4">
      <c r="D166" s="125"/>
      <c r="E166" s="89"/>
      <c r="F166" s="89"/>
      <c r="G166" s="89"/>
      <c r="H166" s="89"/>
      <c r="I166" s="89"/>
      <c r="J166" s="89"/>
      <c r="K166" s="89"/>
      <c r="L166" s="89"/>
      <c r="M166" s="132"/>
    </row>
    <row r="167" spans="4:13" x14ac:dyDescent="0.4">
      <c r="D167" s="125"/>
      <c r="E167" s="89"/>
      <c r="F167" s="89"/>
      <c r="G167" s="89"/>
      <c r="H167" s="89"/>
      <c r="I167" s="89"/>
      <c r="J167" s="89"/>
      <c r="K167" s="89"/>
      <c r="L167" s="89"/>
      <c r="M167" s="132"/>
    </row>
    <row r="168" spans="4:13" x14ac:dyDescent="0.4">
      <c r="D168" s="125"/>
      <c r="E168" s="89"/>
      <c r="F168" s="89"/>
      <c r="G168" s="89"/>
      <c r="H168" s="89"/>
      <c r="I168" s="89"/>
      <c r="J168" s="89"/>
      <c r="K168" s="89"/>
      <c r="L168" s="89"/>
      <c r="M168" s="132"/>
    </row>
    <row r="169" spans="4:13" x14ac:dyDescent="0.4">
      <c r="D169" s="125"/>
      <c r="E169" s="89"/>
      <c r="F169" s="89"/>
      <c r="G169" s="89"/>
      <c r="H169" s="89"/>
      <c r="I169" s="89"/>
      <c r="J169" s="89"/>
      <c r="K169" s="89"/>
      <c r="L169" s="89"/>
      <c r="M169" s="132"/>
    </row>
    <row r="170" spans="4:13" x14ac:dyDescent="0.4">
      <c r="D170" s="125"/>
      <c r="E170" s="89"/>
      <c r="F170" s="89"/>
      <c r="G170" s="89"/>
      <c r="H170" s="89"/>
      <c r="I170" s="89"/>
      <c r="J170" s="89"/>
      <c r="K170" s="89"/>
      <c r="L170" s="89"/>
      <c r="M170" s="132"/>
    </row>
    <row r="171" spans="4:13" x14ac:dyDescent="0.4">
      <c r="D171" s="125"/>
      <c r="E171" s="89"/>
      <c r="F171" s="89"/>
      <c r="G171" s="89"/>
      <c r="H171" s="89"/>
      <c r="I171" s="89"/>
      <c r="J171" s="89"/>
      <c r="K171" s="89"/>
      <c r="L171" s="89"/>
      <c r="M171" s="132"/>
    </row>
    <row r="172" spans="4:13" x14ac:dyDescent="0.4">
      <c r="D172" s="125"/>
      <c r="E172" s="89"/>
      <c r="F172" s="89"/>
      <c r="G172" s="89"/>
      <c r="H172" s="89"/>
      <c r="I172" s="89"/>
      <c r="J172" s="89"/>
      <c r="K172" s="89"/>
      <c r="L172" s="89"/>
      <c r="M172" s="132"/>
    </row>
    <row r="173" spans="4:13" ht="19.5" thickBot="1" x14ac:dyDescent="0.45">
      <c r="D173" s="127"/>
      <c r="E173" s="128"/>
      <c r="F173" s="128"/>
      <c r="G173" s="128"/>
      <c r="H173" s="128"/>
      <c r="I173" s="128"/>
      <c r="J173" s="128"/>
      <c r="K173" s="128"/>
      <c r="L173" s="128"/>
      <c r="M173" s="140"/>
    </row>
    <row r="174" spans="4:13" ht="19.5" thickTop="1" x14ac:dyDescent="0.4"/>
  </sheetData>
  <autoFilter ref="D126:I126" xr:uid="{170A3879-86FF-4B56-8E1F-B2EE3E090DF1}"/>
  <phoneticPr fontId="3"/>
  <pageMargins left="0.70866141732283472" right="0.70866141732283472" top="0.74803149606299213" bottom="0.74803149606299213" header="0.31496062992125984" footer="0.31496062992125984"/>
  <pageSetup paperSize="9" scale="13" orientation="portrait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C66E8-D6CD-48C7-B7A3-AB820C02CA3B}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【B】コード表（自作）</vt:lpstr>
      <vt:lpstr>【C】データベース・楽天・親子3人分（自作）</vt:lpstr>
      <vt:lpstr>【D】為替リスクの見える化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2022-06-12T21:37:43Z</cp:lastPrinted>
  <dcterms:created xsi:type="dcterms:W3CDTF">2022-04-14T05:26:42Z</dcterms:created>
  <dcterms:modified xsi:type="dcterms:W3CDTF">2022-07-17T09:56:55Z</dcterms:modified>
</cp:coreProperties>
</file>