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●●●持ち出し分●戻すこと\20211101 ▼ブログ用▼\202109 【資産運用】ブログ用\"/>
    </mc:Choice>
  </mc:AlternateContent>
  <xr:revisionPtr revIDLastSave="0" documentId="13_ncr:1_{8D6FC172-F574-4D7F-BACE-E00903346EDB}" xr6:coauthVersionLast="47" xr6:coauthVersionMax="47" xr10:uidLastSave="{00000000-0000-0000-0000-000000000000}"/>
  <bookViews>
    <workbookView xWindow="-108" yWindow="-108" windowWidth="19416" windowHeight="11016" tabRatio="809" activeTab="2" xr2:uid="{00000000-000D-0000-FFFF-FFFF00000000}"/>
  </bookViews>
  <sheets>
    <sheet name="【B】コード表（自作）" sheetId="76" r:id="rId1"/>
    <sheet name="【B2】ヤフー(貼付)" sheetId="84" r:id="rId2"/>
    <sheet name="【C】データベース（自作）" sheetId="71" r:id="rId3"/>
    <sheet name="【D】見える化(3証券・合体分）" sheetId="74" r:id="rId4"/>
  </sheets>
  <externalReferences>
    <externalReference r:id="rId5"/>
  </externalReferences>
  <definedNames>
    <definedName name="_xlnm._FilterDatabase" localSheetId="2" hidden="1">'【C】データベース（自作）'!$A$1:$AZ$403</definedName>
    <definedName name="_xlnm._FilterDatabase">#REF!</definedName>
    <definedName name="_xlnm.Criteria" localSheetId="2">'【C】データベース（自作）'!#REF!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10" i="71" l="1"/>
  <c r="AY410" i="71"/>
  <c r="AX410" i="71"/>
  <c r="AW410" i="71"/>
  <c r="AV410" i="71"/>
  <c r="AD410" i="71"/>
  <c r="AZ409" i="71"/>
  <c r="AY409" i="71"/>
  <c r="AX409" i="71"/>
  <c r="AW409" i="71"/>
  <c r="AV409" i="71"/>
  <c r="AD409" i="71"/>
  <c r="AZ408" i="71"/>
  <c r="AY408" i="71"/>
  <c r="AX408" i="71"/>
  <c r="AW408" i="71"/>
  <c r="AV408" i="71"/>
  <c r="AD408" i="71"/>
  <c r="AZ407" i="71"/>
  <c r="AY407" i="71"/>
  <c r="AX407" i="71"/>
  <c r="AW407" i="71"/>
  <c r="AV407" i="71"/>
  <c r="AD407" i="71"/>
  <c r="AZ406" i="71"/>
  <c r="AY406" i="71"/>
  <c r="AX406" i="71"/>
  <c r="AW406" i="71"/>
  <c r="AV406" i="71"/>
  <c r="AD406" i="71"/>
  <c r="AZ405" i="71"/>
  <c r="AY405" i="71"/>
  <c r="AX405" i="71"/>
  <c r="AW405" i="71"/>
  <c r="AV405" i="71"/>
  <c r="AD405" i="71"/>
  <c r="AR404" i="71"/>
  <c r="AP404" i="71"/>
  <c r="AC404" i="71"/>
  <c r="AZ403" i="71"/>
  <c r="AY403" i="71"/>
  <c r="AX403" i="71"/>
  <c r="AW403" i="71"/>
  <c r="AV403" i="71"/>
  <c r="AD403" i="71"/>
  <c r="AZ402" i="71"/>
  <c r="AY402" i="71"/>
  <c r="AX402" i="71"/>
  <c r="AW402" i="71"/>
  <c r="AV402" i="71"/>
  <c r="AD402" i="71"/>
  <c r="AZ401" i="71"/>
  <c r="AY401" i="71"/>
  <c r="AX401" i="71"/>
  <c r="AW401" i="71"/>
  <c r="AV401" i="71"/>
  <c r="AD401" i="71"/>
  <c r="AZ400" i="71"/>
  <c r="AY400" i="71"/>
  <c r="AX400" i="71"/>
  <c r="AW400" i="71"/>
  <c r="AV400" i="71"/>
  <c r="AD400" i="71"/>
  <c r="AZ399" i="71"/>
  <c r="AY399" i="71"/>
  <c r="AX399" i="71"/>
  <c r="AW399" i="71"/>
  <c r="AV399" i="71"/>
  <c r="AD399" i="71"/>
  <c r="AZ398" i="71"/>
  <c r="AY398" i="71"/>
  <c r="AX398" i="71"/>
  <c r="AW398" i="71"/>
  <c r="AV398" i="71"/>
  <c r="AD398" i="71"/>
  <c r="AR397" i="71"/>
  <c r="AP397" i="71"/>
  <c r="AC397" i="71"/>
  <c r="AZ396" i="71"/>
  <c r="AY396" i="71"/>
  <c r="AX396" i="71"/>
  <c r="AW396" i="71"/>
  <c r="AV396" i="71"/>
  <c r="AD396" i="71"/>
  <c r="AZ395" i="71"/>
  <c r="AY395" i="71"/>
  <c r="AX395" i="71"/>
  <c r="AW395" i="71"/>
  <c r="AV395" i="71"/>
  <c r="AD395" i="71"/>
  <c r="AZ394" i="71"/>
  <c r="AY394" i="71"/>
  <c r="AX394" i="71"/>
  <c r="AW394" i="71"/>
  <c r="AV394" i="71"/>
  <c r="AD394" i="71"/>
  <c r="AZ393" i="71"/>
  <c r="AY393" i="71"/>
  <c r="AX393" i="71"/>
  <c r="AW393" i="71"/>
  <c r="AV393" i="71"/>
  <c r="AD393" i="71"/>
  <c r="AZ392" i="71"/>
  <c r="AY392" i="71"/>
  <c r="AX392" i="71"/>
  <c r="AW392" i="71"/>
  <c r="AV392" i="71"/>
  <c r="AD392" i="71"/>
  <c r="AZ391" i="71"/>
  <c r="AY391" i="71"/>
  <c r="AX391" i="71"/>
  <c r="AW391" i="71"/>
  <c r="AV391" i="71"/>
  <c r="AD391" i="71"/>
  <c r="AR390" i="71"/>
  <c r="AP390" i="71"/>
  <c r="AC390" i="71"/>
  <c r="AZ389" i="71"/>
  <c r="AY389" i="71"/>
  <c r="AX389" i="71"/>
  <c r="AW389" i="71"/>
  <c r="AV389" i="71"/>
  <c r="AD389" i="71"/>
  <c r="AZ388" i="71"/>
  <c r="AY388" i="71"/>
  <c r="AX388" i="71"/>
  <c r="AW388" i="71"/>
  <c r="AV388" i="71"/>
  <c r="AD388" i="71"/>
  <c r="AZ387" i="71"/>
  <c r="AY387" i="71"/>
  <c r="AX387" i="71"/>
  <c r="AW387" i="71"/>
  <c r="AV387" i="71"/>
  <c r="AD387" i="71"/>
  <c r="AZ386" i="71"/>
  <c r="AY386" i="71"/>
  <c r="AX386" i="71"/>
  <c r="AW386" i="71"/>
  <c r="AV386" i="71"/>
  <c r="AD386" i="71"/>
  <c r="AZ385" i="71"/>
  <c r="AY385" i="71"/>
  <c r="AX385" i="71"/>
  <c r="AW385" i="71"/>
  <c r="AV385" i="71"/>
  <c r="AD385" i="71"/>
  <c r="AZ384" i="71"/>
  <c r="AY384" i="71"/>
  <c r="AX384" i="71"/>
  <c r="AW384" i="71"/>
  <c r="AV384" i="71"/>
  <c r="AD384" i="71"/>
  <c r="AR383" i="71"/>
  <c r="AP383" i="71"/>
  <c r="AC383" i="71"/>
  <c r="AZ382" i="71"/>
  <c r="AY382" i="71"/>
  <c r="AX382" i="71"/>
  <c r="AW382" i="71"/>
  <c r="AV382" i="71"/>
  <c r="AD382" i="71"/>
  <c r="AZ381" i="71"/>
  <c r="AY381" i="71"/>
  <c r="AX381" i="71"/>
  <c r="AW381" i="71"/>
  <c r="AV381" i="71"/>
  <c r="AD381" i="71"/>
  <c r="AZ380" i="71"/>
  <c r="AY380" i="71"/>
  <c r="AX380" i="71"/>
  <c r="AW380" i="71"/>
  <c r="AV380" i="71"/>
  <c r="AD380" i="71"/>
  <c r="AZ379" i="71"/>
  <c r="AY379" i="71"/>
  <c r="AX379" i="71"/>
  <c r="AW379" i="71"/>
  <c r="AV379" i="71"/>
  <c r="AD379" i="71"/>
  <c r="AZ378" i="71"/>
  <c r="AY378" i="71"/>
  <c r="AX378" i="71"/>
  <c r="AW378" i="71"/>
  <c r="AV378" i="71"/>
  <c r="AD378" i="71"/>
  <c r="AZ377" i="71"/>
  <c r="AY377" i="71"/>
  <c r="AX377" i="71"/>
  <c r="AW377" i="71"/>
  <c r="AV377" i="71"/>
  <c r="AD377" i="71"/>
  <c r="AR376" i="71"/>
  <c r="AP376" i="71"/>
  <c r="AC376" i="71"/>
  <c r="AZ375" i="71"/>
  <c r="AY375" i="71"/>
  <c r="AX375" i="71"/>
  <c r="AW375" i="71"/>
  <c r="AV375" i="71"/>
  <c r="AD375" i="71"/>
  <c r="AZ374" i="71"/>
  <c r="AY374" i="71"/>
  <c r="AX374" i="71"/>
  <c r="AW374" i="71"/>
  <c r="AV374" i="71"/>
  <c r="AD374" i="71"/>
  <c r="AZ373" i="71"/>
  <c r="AY373" i="71"/>
  <c r="AX373" i="71"/>
  <c r="AW373" i="71"/>
  <c r="AV373" i="71"/>
  <c r="AD373" i="71"/>
  <c r="AZ372" i="71"/>
  <c r="AY372" i="71"/>
  <c r="AX372" i="71"/>
  <c r="AW372" i="71"/>
  <c r="AV372" i="71"/>
  <c r="AD372" i="71"/>
  <c r="AZ371" i="71"/>
  <c r="AY371" i="71"/>
  <c r="AX371" i="71"/>
  <c r="AW371" i="71"/>
  <c r="AV371" i="71"/>
  <c r="AD371" i="71"/>
  <c r="AZ370" i="71"/>
  <c r="AY370" i="71"/>
  <c r="AX370" i="71"/>
  <c r="AW370" i="71"/>
  <c r="AV370" i="71"/>
  <c r="AD370" i="71"/>
  <c r="AR369" i="71"/>
  <c r="AP369" i="71"/>
  <c r="AC369" i="71"/>
  <c r="AZ368" i="71"/>
  <c r="AY368" i="71"/>
  <c r="AX368" i="71"/>
  <c r="AW368" i="71"/>
  <c r="AV368" i="71"/>
  <c r="AD368" i="71"/>
  <c r="AZ367" i="71"/>
  <c r="AY367" i="71"/>
  <c r="AX367" i="71"/>
  <c r="AW367" i="71"/>
  <c r="AV367" i="71"/>
  <c r="AD367" i="71"/>
  <c r="AZ366" i="71"/>
  <c r="AY366" i="71"/>
  <c r="AX366" i="71"/>
  <c r="AW366" i="71"/>
  <c r="AV366" i="71"/>
  <c r="AD366" i="71"/>
  <c r="AZ365" i="71"/>
  <c r="AY365" i="71"/>
  <c r="AX365" i="71"/>
  <c r="AW365" i="71"/>
  <c r="AV365" i="71"/>
  <c r="AD365" i="71"/>
  <c r="AZ364" i="71"/>
  <c r="AY364" i="71"/>
  <c r="AX364" i="71"/>
  <c r="AW364" i="71"/>
  <c r="AV364" i="71"/>
  <c r="AD364" i="71"/>
  <c r="AZ363" i="71"/>
  <c r="AY363" i="71"/>
  <c r="AX363" i="71"/>
  <c r="AW363" i="71"/>
  <c r="AV363" i="71"/>
  <c r="AD363" i="71"/>
  <c r="AR362" i="71"/>
  <c r="AP362" i="71"/>
  <c r="AC362" i="71"/>
  <c r="AZ361" i="71"/>
  <c r="AY361" i="71"/>
  <c r="AX361" i="71"/>
  <c r="AW361" i="71"/>
  <c r="AV361" i="71"/>
  <c r="AD361" i="71"/>
  <c r="AZ360" i="71"/>
  <c r="AY360" i="71"/>
  <c r="AX360" i="71"/>
  <c r="AW360" i="71"/>
  <c r="AV360" i="71"/>
  <c r="AD360" i="71"/>
  <c r="AZ359" i="71"/>
  <c r="AY359" i="71"/>
  <c r="AX359" i="71"/>
  <c r="AW359" i="71"/>
  <c r="AV359" i="71"/>
  <c r="AD359" i="71"/>
  <c r="AZ358" i="71"/>
  <c r="AY358" i="71"/>
  <c r="AX358" i="71"/>
  <c r="AW358" i="71"/>
  <c r="AV358" i="71"/>
  <c r="AD358" i="71"/>
  <c r="AZ357" i="71"/>
  <c r="AY357" i="71"/>
  <c r="AX357" i="71"/>
  <c r="AW357" i="71"/>
  <c r="AV357" i="71"/>
  <c r="AD357" i="71"/>
  <c r="AZ356" i="71"/>
  <c r="AY356" i="71"/>
  <c r="AX356" i="71"/>
  <c r="AW356" i="71"/>
  <c r="AV356" i="71"/>
  <c r="AD356" i="71"/>
  <c r="AR355" i="71"/>
  <c r="AP355" i="71"/>
  <c r="AC355" i="71"/>
  <c r="AZ354" i="71"/>
  <c r="AY354" i="71"/>
  <c r="AX354" i="71"/>
  <c r="AW354" i="71"/>
  <c r="AV354" i="71"/>
  <c r="AD354" i="71"/>
  <c r="AZ353" i="71"/>
  <c r="AY353" i="71"/>
  <c r="AX353" i="71"/>
  <c r="AW353" i="71"/>
  <c r="AV353" i="71"/>
  <c r="AD353" i="71"/>
  <c r="AZ352" i="71"/>
  <c r="AY352" i="71"/>
  <c r="AX352" i="71"/>
  <c r="AW352" i="71"/>
  <c r="AV352" i="71"/>
  <c r="AD352" i="71"/>
  <c r="AZ351" i="71"/>
  <c r="AY351" i="71"/>
  <c r="AX351" i="71"/>
  <c r="AW351" i="71"/>
  <c r="AV351" i="71"/>
  <c r="AD351" i="71"/>
  <c r="AZ350" i="71"/>
  <c r="AY350" i="71"/>
  <c r="AX350" i="71"/>
  <c r="AW350" i="71"/>
  <c r="AV350" i="71"/>
  <c r="AD350" i="71"/>
  <c r="AZ349" i="71"/>
  <c r="AY349" i="71"/>
  <c r="AX349" i="71"/>
  <c r="AW349" i="71"/>
  <c r="AV349" i="71"/>
  <c r="AD349" i="71"/>
  <c r="AR348" i="71"/>
  <c r="AP348" i="71"/>
  <c r="AC348" i="71"/>
  <c r="AZ347" i="71"/>
  <c r="AY347" i="71"/>
  <c r="AX347" i="71"/>
  <c r="AW347" i="71"/>
  <c r="AV347" i="71"/>
  <c r="AD347" i="71"/>
  <c r="AZ346" i="71"/>
  <c r="AY346" i="71"/>
  <c r="AX346" i="71"/>
  <c r="AW346" i="71"/>
  <c r="AV346" i="71"/>
  <c r="AD346" i="71"/>
  <c r="AZ345" i="71"/>
  <c r="AY345" i="71"/>
  <c r="AX345" i="71"/>
  <c r="AW345" i="71"/>
  <c r="AV345" i="71"/>
  <c r="AD345" i="71"/>
  <c r="AZ344" i="71"/>
  <c r="AY344" i="71"/>
  <c r="AX344" i="71"/>
  <c r="AW344" i="71"/>
  <c r="AV344" i="71"/>
  <c r="AD344" i="71"/>
  <c r="AZ343" i="71"/>
  <c r="AY343" i="71"/>
  <c r="AX343" i="71"/>
  <c r="AW343" i="71"/>
  <c r="AV343" i="71"/>
  <c r="AD343" i="71"/>
  <c r="AZ342" i="71"/>
  <c r="AY342" i="71"/>
  <c r="AX342" i="71"/>
  <c r="AW342" i="71"/>
  <c r="AV342" i="71"/>
  <c r="AD342" i="71"/>
  <c r="AR341" i="71"/>
  <c r="AP341" i="71"/>
  <c r="AC341" i="71"/>
  <c r="AZ340" i="71"/>
  <c r="AY340" i="71"/>
  <c r="AX340" i="71"/>
  <c r="AW340" i="71"/>
  <c r="AV340" i="71"/>
  <c r="AD340" i="71"/>
  <c r="AZ339" i="71"/>
  <c r="AY339" i="71"/>
  <c r="AX339" i="71"/>
  <c r="AW339" i="71"/>
  <c r="AV339" i="71"/>
  <c r="AD339" i="71"/>
  <c r="AZ338" i="71"/>
  <c r="AY338" i="71"/>
  <c r="AX338" i="71"/>
  <c r="AW338" i="71"/>
  <c r="AV338" i="71"/>
  <c r="AD338" i="71"/>
  <c r="AZ337" i="71"/>
  <c r="AY337" i="71"/>
  <c r="AX337" i="71"/>
  <c r="AW337" i="71"/>
  <c r="AV337" i="71"/>
  <c r="AD337" i="71"/>
  <c r="AZ336" i="71"/>
  <c r="AY336" i="71"/>
  <c r="AX336" i="71"/>
  <c r="AW336" i="71"/>
  <c r="AV336" i="71"/>
  <c r="AD336" i="71"/>
  <c r="AZ335" i="71"/>
  <c r="AY335" i="71"/>
  <c r="AX335" i="71"/>
  <c r="AW335" i="71"/>
  <c r="AV335" i="71"/>
  <c r="AD335" i="71"/>
  <c r="AR334" i="71"/>
  <c r="AP334" i="71"/>
  <c r="AC334" i="71"/>
  <c r="AZ333" i="71"/>
  <c r="AY333" i="71"/>
  <c r="AX333" i="71"/>
  <c r="AW333" i="71"/>
  <c r="AV333" i="71"/>
  <c r="AD333" i="71"/>
  <c r="AZ332" i="71"/>
  <c r="AY332" i="71"/>
  <c r="AX332" i="71"/>
  <c r="AW332" i="71"/>
  <c r="AV332" i="71"/>
  <c r="AD332" i="71"/>
  <c r="AZ331" i="71"/>
  <c r="AY331" i="71"/>
  <c r="AX331" i="71"/>
  <c r="AW331" i="71"/>
  <c r="AV331" i="71"/>
  <c r="AD331" i="71"/>
  <c r="AZ330" i="71"/>
  <c r="AY330" i="71"/>
  <c r="AX330" i="71"/>
  <c r="AW330" i="71"/>
  <c r="AV330" i="71"/>
  <c r="AD330" i="71"/>
  <c r="AZ329" i="71"/>
  <c r="AY329" i="71"/>
  <c r="AX329" i="71"/>
  <c r="AW329" i="71"/>
  <c r="AV329" i="71"/>
  <c r="AD329" i="71"/>
  <c r="AZ328" i="71"/>
  <c r="AY328" i="71"/>
  <c r="AX328" i="71"/>
  <c r="AW328" i="71"/>
  <c r="AV328" i="71"/>
  <c r="AD328" i="71"/>
  <c r="AR327" i="71"/>
  <c r="AP327" i="71"/>
  <c r="AC327" i="71"/>
  <c r="AZ326" i="71"/>
  <c r="AY326" i="71"/>
  <c r="AX326" i="71"/>
  <c r="AW326" i="71"/>
  <c r="AV326" i="71"/>
  <c r="AD326" i="71"/>
  <c r="AZ325" i="71"/>
  <c r="AY325" i="71"/>
  <c r="AX325" i="71"/>
  <c r="AW325" i="71"/>
  <c r="AV325" i="71"/>
  <c r="AD325" i="71"/>
  <c r="AZ324" i="71"/>
  <c r="AY324" i="71"/>
  <c r="AX324" i="71"/>
  <c r="AW324" i="71"/>
  <c r="AV324" i="71"/>
  <c r="AD324" i="71"/>
  <c r="AZ323" i="71"/>
  <c r="AY323" i="71"/>
  <c r="AX323" i="71"/>
  <c r="AW323" i="71"/>
  <c r="AV323" i="71"/>
  <c r="AD323" i="71"/>
  <c r="AZ322" i="71"/>
  <c r="AY322" i="71"/>
  <c r="AX322" i="71"/>
  <c r="AW322" i="71"/>
  <c r="AV322" i="71"/>
  <c r="AD322" i="71"/>
  <c r="AZ321" i="71"/>
  <c r="AY321" i="71"/>
  <c r="AX321" i="71"/>
  <c r="AW321" i="71"/>
  <c r="AV321" i="71"/>
  <c r="AD321" i="71"/>
  <c r="AR320" i="71"/>
  <c r="AP320" i="71"/>
  <c r="AC320" i="71"/>
  <c r="AZ319" i="71"/>
  <c r="AY319" i="71"/>
  <c r="AX319" i="71"/>
  <c r="AW319" i="71"/>
  <c r="AV319" i="71"/>
  <c r="AD319" i="71"/>
  <c r="AZ318" i="71"/>
  <c r="AY318" i="71"/>
  <c r="AX318" i="71"/>
  <c r="AW318" i="71"/>
  <c r="AV318" i="71"/>
  <c r="AD318" i="71"/>
  <c r="AZ317" i="71"/>
  <c r="AY317" i="71"/>
  <c r="AX317" i="71"/>
  <c r="AW317" i="71"/>
  <c r="AV317" i="71"/>
  <c r="AD317" i="71"/>
  <c r="AZ316" i="71"/>
  <c r="AY316" i="71"/>
  <c r="AX316" i="71"/>
  <c r="AW316" i="71"/>
  <c r="AV316" i="71"/>
  <c r="AD316" i="71"/>
  <c r="AZ315" i="71"/>
  <c r="AY315" i="71"/>
  <c r="AX315" i="71"/>
  <c r="AW315" i="71"/>
  <c r="AV315" i="71"/>
  <c r="AD315" i="71"/>
  <c r="AZ314" i="71"/>
  <c r="AY314" i="71"/>
  <c r="AX314" i="71"/>
  <c r="AW314" i="71"/>
  <c r="AV314" i="71"/>
  <c r="AD314" i="71"/>
  <c r="AR313" i="71"/>
  <c r="AP313" i="71"/>
  <c r="AC313" i="71"/>
  <c r="AZ312" i="71"/>
  <c r="AY312" i="71"/>
  <c r="AX312" i="71"/>
  <c r="AW312" i="71"/>
  <c r="AV312" i="71"/>
  <c r="AD312" i="71"/>
  <c r="AZ311" i="71"/>
  <c r="AY311" i="71"/>
  <c r="AX311" i="71"/>
  <c r="AW311" i="71"/>
  <c r="AV311" i="71"/>
  <c r="AD311" i="71"/>
  <c r="AZ310" i="71"/>
  <c r="AY310" i="71"/>
  <c r="AX310" i="71"/>
  <c r="AW310" i="71"/>
  <c r="AV310" i="71"/>
  <c r="AD310" i="71"/>
  <c r="AZ309" i="71"/>
  <c r="AY309" i="71"/>
  <c r="AX309" i="71"/>
  <c r="AW309" i="71"/>
  <c r="AV309" i="71"/>
  <c r="AD309" i="71"/>
  <c r="AZ308" i="71"/>
  <c r="AY308" i="71"/>
  <c r="AX308" i="71"/>
  <c r="AW308" i="71"/>
  <c r="AV308" i="71"/>
  <c r="AD308" i="71"/>
  <c r="AZ307" i="71"/>
  <c r="AY307" i="71"/>
  <c r="AX307" i="71"/>
  <c r="AW307" i="71"/>
  <c r="AV307" i="71"/>
  <c r="AD307" i="71"/>
  <c r="AR306" i="71"/>
  <c r="AP306" i="71"/>
  <c r="AC306" i="71"/>
  <c r="AZ305" i="71"/>
  <c r="AY305" i="71"/>
  <c r="AX305" i="71"/>
  <c r="AW305" i="71"/>
  <c r="AV305" i="71"/>
  <c r="AD305" i="71"/>
  <c r="AZ304" i="71"/>
  <c r="AY304" i="71"/>
  <c r="AX304" i="71"/>
  <c r="AW304" i="71"/>
  <c r="AV304" i="71"/>
  <c r="AD304" i="71"/>
  <c r="AZ303" i="71"/>
  <c r="AY303" i="71"/>
  <c r="AX303" i="71"/>
  <c r="AW303" i="71"/>
  <c r="AV303" i="71"/>
  <c r="AD303" i="71"/>
  <c r="AZ302" i="71"/>
  <c r="AY302" i="71"/>
  <c r="AX302" i="71"/>
  <c r="AW302" i="71"/>
  <c r="AV302" i="71"/>
  <c r="AD302" i="71"/>
  <c r="AZ301" i="71"/>
  <c r="AY301" i="71"/>
  <c r="AX301" i="71"/>
  <c r="AW301" i="71"/>
  <c r="AV301" i="71"/>
  <c r="AD301" i="71"/>
  <c r="AZ300" i="71"/>
  <c r="AY300" i="71"/>
  <c r="AX300" i="71"/>
  <c r="AW300" i="71"/>
  <c r="AV300" i="71"/>
  <c r="AD300" i="71"/>
  <c r="AR299" i="71"/>
  <c r="AP299" i="71"/>
  <c r="AC299" i="71"/>
  <c r="AZ298" i="71"/>
  <c r="AY298" i="71"/>
  <c r="AX298" i="71"/>
  <c r="AW298" i="71"/>
  <c r="AV298" i="71"/>
  <c r="AD298" i="71"/>
  <c r="AZ297" i="71"/>
  <c r="AY297" i="71"/>
  <c r="AX297" i="71"/>
  <c r="AW297" i="71"/>
  <c r="AV297" i="71"/>
  <c r="AD297" i="71"/>
  <c r="AZ296" i="71"/>
  <c r="AY296" i="71"/>
  <c r="AX296" i="71"/>
  <c r="AW296" i="71"/>
  <c r="AV296" i="71"/>
  <c r="AD296" i="71"/>
  <c r="AZ295" i="71"/>
  <c r="AY295" i="71"/>
  <c r="AX295" i="71"/>
  <c r="AW295" i="71"/>
  <c r="AV295" i="71"/>
  <c r="AD295" i="71"/>
  <c r="AZ294" i="71"/>
  <c r="AY294" i="71"/>
  <c r="AX294" i="71"/>
  <c r="AW294" i="71"/>
  <c r="AV294" i="71"/>
  <c r="AD294" i="71"/>
  <c r="AZ293" i="71"/>
  <c r="AY293" i="71"/>
  <c r="AX293" i="71"/>
  <c r="AW293" i="71"/>
  <c r="AV293" i="71"/>
  <c r="AD293" i="71"/>
  <c r="AR292" i="71"/>
  <c r="AP292" i="71"/>
  <c r="AC292" i="71"/>
  <c r="AZ291" i="71"/>
  <c r="AY291" i="71"/>
  <c r="AX291" i="71"/>
  <c r="AW291" i="71"/>
  <c r="AV291" i="71"/>
  <c r="AD291" i="71"/>
  <c r="AZ290" i="71"/>
  <c r="AY290" i="71"/>
  <c r="AX290" i="71"/>
  <c r="AW290" i="71"/>
  <c r="AV290" i="71"/>
  <c r="AD290" i="71"/>
  <c r="AZ289" i="71"/>
  <c r="AY289" i="71"/>
  <c r="AX289" i="71"/>
  <c r="AW289" i="71"/>
  <c r="AV289" i="71"/>
  <c r="AD289" i="71"/>
  <c r="AZ288" i="71"/>
  <c r="AY288" i="71"/>
  <c r="AX288" i="71"/>
  <c r="AW288" i="71"/>
  <c r="AV288" i="71"/>
  <c r="AD288" i="71"/>
  <c r="AZ287" i="71"/>
  <c r="AY287" i="71"/>
  <c r="AX287" i="71"/>
  <c r="AW287" i="71"/>
  <c r="AV287" i="71"/>
  <c r="AD287" i="71"/>
  <c r="AZ286" i="71"/>
  <c r="AY286" i="71"/>
  <c r="AX286" i="71"/>
  <c r="AW286" i="71"/>
  <c r="AV286" i="71"/>
  <c r="AD286" i="71"/>
  <c r="AR285" i="71"/>
  <c r="AP285" i="71"/>
  <c r="AC285" i="71"/>
  <c r="AZ284" i="71"/>
  <c r="AY284" i="71"/>
  <c r="AX284" i="71"/>
  <c r="AW284" i="71"/>
  <c r="AV284" i="71"/>
  <c r="AD284" i="71"/>
  <c r="AZ283" i="71"/>
  <c r="AY283" i="71"/>
  <c r="AX283" i="71"/>
  <c r="AW283" i="71"/>
  <c r="AV283" i="71"/>
  <c r="AD283" i="71"/>
  <c r="AZ282" i="71"/>
  <c r="AY282" i="71"/>
  <c r="AX282" i="71"/>
  <c r="AW282" i="71"/>
  <c r="AV282" i="71"/>
  <c r="AD282" i="71"/>
  <c r="AZ281" i="71"/>
  <c r="AY281" i="71"/>
  <c r="AX281" i="71"/>
  <c r="AW281" i="71"/>
  <c r="AV281" i="71"/>
  <c r="AD281" i="71"/>
  <c r="AZ280" i="71"/>
  <c r="AY280" i="71"/>
  <c r="AX280" i="71"/>
  <c r="AW280" i="71"/>
  <c r="AV280" i="71"/>
  <c r="AD280" i="71"/>
  <c r="AZ279" i="71"/>
  <c r="AY279" i="71"/>
  <c r="AX279" i="71"/>
  <c r="AW279" i="71"/>
  <c r="AV279" i="71"/>
  <c r="AD279" i="71"/>
  <c r="AR278" i="71"/>
  <c r="AP278" i="71"/>
  <c r="AC278" i="71"/>
  <c r="AZ277" i="71"/>
  <c r="AY277" i="71"/>
  <c r="AX277" i="71"/>
  <c r="AW277" i="71"/>
  <c r="AV277" i="71"/>
  <c r="AD277" i="71"/>
  <c r="AZ276" i="71"/>
  <c r="AY276" i="71"/>
  <c r="AX276" i="71"/>
  <c r="AW276" i="71"/>
  <c r="AV276" i="71"/>
  <c r="AD276" i="71"/>
  <c r="AZ275" i="71"/>
  <c r="AY275" i="71"/>
  <c r="AX275" i="71"/>
  <c r="AW275" i="71"/>
  <c r="AV275" i="71"/>
  <c r="AD275" i="71"/>
  <c r="AZ274" i="71"/>
  <c r="AY274" i="71"/>
  <c r="AX274" i="71"/>
  <c r="AW274" i="71"/>
  <c r="AV274" i="71"/>
  <c r="AD274" i="71"/>
  <c r="AZ273" i="71"/>
  <c r="AY273" i="71"/>
  <c r="AX273" i="71"/>
  <c r="AW273" i="71"/>
  <c r="AV273" i="71"/>
  <c r="AD273" i="71"/>
  <c r="AZ272" i="71"/>
  <c r="AY272" i="71"/>
  <c r="AX272" i="71"/>
  <c r="AW272" i="71"/>
  <c r="AV272" i="71"/>
  <c r="AD272" i="71"/>
  <c r="AR271" i="71"/>
  <c r="AP271" i="71"/>
  <c r="AC271" i="71"/>
  <c r="AZ270" i="71"/>
  <c r="AY270" i="71"/>
  <c r="AX270" i="71"/>
  <c r="AW270" i="71"/>
  <c r="AV270" i="71"/>
  <c r="AD270" i="71"/>
  <c r="AZ269" i="71"/>
  <c r="AY269" i="71"/>
  <c r="AX269" i="71"/>
  <c r="AW269" i="71"/>
  <c r="AV269" i="71"/>
  <c r="AD269" i="71"/>
  <c r="AZ268" i="71"/>
  <c r="AY268" i="71"/>
  <c r="AX268" i="71"/>
  <c r="AW268" i="71"/>
  <c r="AV268" i="71"/>
  <c r="AD268" i="71"/>
  <c r="AZ267" i="71"/>
  <c r="AY267" i="71"/>
  <c r="AX267" i="71"/>
  <c r="AW267" i="71"/>
  <c r="AV267" i="71"/>
  <c r="AD267" i="71"/>
  <c r="AZ266" i="71"/>
  <c r="AY266" i="71"/>
  <c r="AX266" i="71"/>
  <c r="AW266" i="71"/>
  <c r="AV266" i="71"/>
  <c r="AD266" i="71"/>
  <c r="AZ265" i="71"/>
  <c r="AY265" i="71"/>
  <c r="AX265" i="71"/>
  <c r="AW265" i="71"/>
  <c r="AV265" i="71"/>
  <c r="AD265" i="71"/>
  <c r="AR264" i="71"/>
  <c r="AP264" i="71"/>
  <c r="AC264" i="71"/>
  <c r="AZ263" i="71"/>
  <c r="AY263" i="71"/>
  <c r="AX263" i="71"/>
  <c r="AW263" i="71"/>
  <c r="AV263" i="71"/>
  <c r="AD263" i="71"/>
  <c r="AZ262" i="71"/>
  <c r="AY262" i="71"/>
  <c r="AX262" i="71"/>
  <c r="AW262" i="71"/>
  <c r="AV262" i="71"/>
  <c r="AD262" i="71"/>
  <c r="AZ261" i="71"/>
  <c r="AY261" i="71"/>
  <c r="AX261" i="71"/>
  <c r="AW261" i="71"/>
  <c r="AV261" i="71"/>
  <c r="AD261" i="71"/>
  <c r="AZ260" i="71"/>
  <c r="AY260" i="71"/>
  <c r="AX260" i="71"/>
  <c r="AW260" i="71"/>
  <c r="AV260" i="71"/>
  <c r="AD260" i="71"/>
  <c r="AZ259" i="71"/>
  <c r="AY259" i="71"/>
  <c r="AX259" i="71"/>
  <c r="AW259" i="71"/>
  <c r="AV259" i="71"/>
  <c r="AD259" i="71"/>
  <c r="AZ258" i="71"/>
  <c r="AY258" i="71"/>
  <c r="AX258" i="71"/>
  <c r="AW258" i="71"/>
  <c r="AV258" i="71"/>
  <c r="AD258" i="71"/>
  <c r="AR257" i="71"/>
  <c r="AP257" i="71"/>
  <c r="AC257" i="71"/>
  <c r="AZ256" i="71"/>
  <c r="AY256" i="71"/>
  <c r="AX256" i="71"/>
  <c r="AW256" i="71"/>
  <c r="AV256" i="71"/>
  <c r="AD256" i="71"/>
  <c r="AZ255" i="71"/>
  <c r="AY255" i="71"/>
  <c r="AX255" i="71"/>
  <c r="AW255" i="71"/>
  <c r="AV255" i="71"/>
  <c r="AD255" i="71"/>
  <c r="AZ254" i="71"/>
  <c r="AY254" i="71"/>
  <c r="AX254" i="71"/>
  <c r="AW254" i="71"/>
  <c r="AV254" i="71"/>
  <c r="AD254" i="71"/>
  <c r="AZ253" i="71"/>
  <c r="AY253" i="71"/>
  <c r="AX253" i="71"/>
  <c r="AW253" i="71"/>
  <c r="AV253" i="71"/>
  <c r="AD253" i="71"/>
  <c r="AZ252" i="71"/>
  <c r="AY252" i="71"/>
  <c r="AX252" i="71"/>
  <c r="AW252" i="71"/>
  <c r="AV252" i="71"/>
  <c r="AD252" i="71"/>
  <c r="AZ251" i="71"/>
  <c r="AY251" i="71"/>
  <c r="AX251" i="71"/>
  <c r="AW251" i="71"/>
  <c r="AV251" i="71"/>
  <c r="AD251" i="71"/>
  <c r="AR250" i="71"/>
  <c r="AP250" i="71"/>
  <c r="AC250" i="71"/>
  <c r="AZ249" i="71"/>
  <c r="AY249" i="71"/>
  <c r="AX249" i="71"/>
  <c r="AW249" i="71"/>
  <c r="AV249" i="71"/>
  <c r="AD249" i="71"/>
  <c r="AZ248" i="71"/>
  <c r="AY248" i="71"/>
  <c r="AX248" i="71"/>
  <c r="AW248" i="71"/>
  <c r="AV248" i="71"/>
  <c r="AD248" i="71"/>
  <c r="AZ247" i="71"/>
  <c r="AY247" i="71"/>
  <c r="AX247" i="71"/>
  <c r="AW247" i="71"/>
  <c r="AV247" i="71"/>
  <c r="AD247" i="71"/>
  <c r="AZ246" i="71"/>
  <c r="AY246" i="71"/>
  <c r="AX246" i="71"/>
  <c r="AW246" i="71"/>
  <c r="AV246" i="71"/>
  <c r="AD246" i="71"/>
  <c r="AZ245" i="71"/>
  <c r="AY245" i="71"/>
  <c r="AX245" i="71"/>
  <c r="AW245" i="71"/>
  <c r="AV245" i="71"/>
  <c r="AD245" i="71"/>
  <c r="AZ244" i="71"/>
  <c r="AY244" i="71"/>
  <c r="AX244" i="71"/>
  <c r="AW244" i="71"/>
  <c r="AV244" i="71"/>
  <c r="AD244" i="71"/>
  <c r="AR243" i="71"/>
  <c r="AP243" i="71"/>
  <c r="AC243" i="71"/>
  <c r="AZ242" i="71"/>
  <c r="AY242" i="71"/>
  <c r="AX242" i="71"/>
  <c r="AW242" i="71"/>
  <c r="AV242" i="71"/>
  <c r="AD242" i="71"/>
  <c r="AZ241" i="71"/>
  <c r="AY241" i="71"/>
  <c r="AX241" i="71"/>
  <c r="AW241" i="71"/>
  <c r="AV241" i="71"/>
  <c r="AD241" i="71"/>
  <c r="AZ240" i="71"/>
  <c r="AY240" i="71"/>
  <c r="AX240" i="71"/>
  <c r="AW240" i="71"/>
  <c r="AV240" i="71"/>
  <c r="AD240" i="71"/>
  <c r="AZ239" i="71"/>
  <c r="AY239" i="71"/>
  <c r="AX239" i="71"/>
  <c r="AW239" i="71"/>
  <c r="AV239" i="71"/>
  <c r="AD239" i="71"/>
  <c r="AZ238" i="71"/>
  <c r="AY238" i="71"/>
  <c r="AX238" i="71"/>
  <c r="AW238" i="71"/>
  <c r="AV238" i="71"/>
  <c r="AD238" i="71"/>
  <c r="AZ237" i="71"/>
  <c r="AY237" i="71"/>
  <c r="AX237" i="71"/>
  <c r="AW237" i="71"/>
  <c r="AV237" i="71"/>
  <c r="AD237" i="71"/>
  <c r="AR236" i="71"/>
  <c r="AP236" i="71"/>
  <c r="AC236" i="71"/>
  <c r="AZ235" i="71"/>
  <c r="AY235" i="71"/>
  <c r="AX235" i="71"/>
  <c r="AW235" i="71"/>
  <c r="AV235" i="71"/>
  <c r="AD235" i="71"/>
  <c r="AZ234" i="71"/>
  <c r="AY234" i="71"/>
  <c r="AX234" i="71"/>
  <c r="AW234" i="71"/>
  <c r="AV234" i="71"/>
  <c r="AD234" i="71"/>
  <c r="AZ233" i="71"/>
  <c r="AY233" i="71"/>
  <c r="AX233" i="71"/>
  <c r="AW233" i="71"/>
  <c r="AV233" i="71"/>
  <c r="AD233" i="71"/>
  <c r="AZ232" i="71"/>
  <c r="AY232" i="71"/>
  <c r="AX232" i="71"/>
  <c r="AW232" i="71"/>
  <c r="AV232" i="71"/>
  <c r="AD232" i="71"/>
  <c r="AZ231" i="71"/>
  <c r="AY231" i="71"/>
  <c r="AX231" i="71"/>
  <c r="AW231" i="71"/>
  <c r="AV231" i="71"/>
  <c r="AD231" i="71"/>
  <c r="AZ230" i="71"/>
  <c r="AY230" i="71"/>
  <c r="AX230" i="71"/>
  <c r="AW230" i="71"/>
  <c r="AV230" i="71"/>
  <c r="AD230" i="71"/>
  <c r="AR229" i="71"/>
  <c r="AP229" i="71"/>
  <c r="AC229" i="71"/>
  <c r="AZ228" i="71"/>
  <c r="AY228" i="71"/>
  <c r="AX228" i="71"/>
  <c r="AW228" i="71"/>
  <c r="AV228" i="71"/>
  <c r="AD228" i="71"/>
  <c r="AZ227" i="71"/>
  <c r="AY227" i="71"/>
  <c r="AX227" i="71"/>
  <c r="AW227" i="71"/>
  <c r="AV227" i="71"/>
  <c r="AD227" i="71"/>
  <c r="AZ226" i="71"/>
  <c r="AY226" i="71"/>
  <c r="AX226" i="71"/>
  <c r="AW226" i="71"/>
  <c r="AV226" i="71"/>
  <c r="AD226" i="71"/>
  <c r="AZ225" i="71"/>
  <c r="AY225" i="71"/>
  <c r="AX225" i="71"/>
  <c r="AW225" i="71"/>
  <c r="AV225" i="71"/>
  <c r="AD225" i="71"/>
  <c r="AZ224" i="71"/>
  <c r="AY224" i="71"/>
  <c r="AX224" i="71"/>
  <c r="AW224" i="71"/>
  <c r="AV224" i="71"/>
  <c r="AD224" i="71"/>
  <c r="AZ223" i="71"/>
  <c r="AY223" i="71"/>
  <c r="AX223" i="71"/>
  <c r="AW223" i="71"/>
  <c r="AV223" i="71"/>
  <c r="AD223" i="71"/>
  <c r="AR222" i="71"/>
  <c r="AP222" i="71"/>
  <c r="AC222" i="71"/>
  <c r="AZ221" i="71"/>
  <c r="AY221" i="71"/>
  <c r="AX221" i="71"/>
  <c r="AW221" i="71"/>
  <c r="AV221" i="71"/>
  <c r="AD221" i="71"/>
  <c r="AZ220" i="71"/>
  <c r="AY220" i="71"/>
  <c r="AX220" i="71"/>
  <c r="AW220" i="71"/>
  <c r="AV220" i="71"/>
  <c r="AD220" i="71"/>
  <c r="AZ219" i="71"/>
  <c r="AY219" i="71"/>
  <c r="AX219" i="71"/>
  <c r="AW219" i="71"/>
  <c r="AV219" i="71"/>
  <c r="AD219" i="71"/>
  <c r="AZ218" i="71"/>
  <c r="AY218" i="71"/>
  <c r="AX218" i="71"/>
  <c r="AW218" i="71"/>
  <c r="AV218" i="71"/>
  <c r="AD218" i="71"/>
  <c r="AZ217" i="71"/>
  <c r="AY217" i="71"/>
  <c r="AX217" i="71"/>
  <c r="AW217" i="71"/>
  <c r="AV217" i="71"/>
  <c r="AD217" i="71"/>
  <c r="AZ216" i="71"/>
  <c r="AY216" i="71"/>
  <c r="AX216" i="71"/>
  <c r="AW216" i="71"/>
  <c r="AV216" i="71"/>
  <c r="AD216" i="71"/>
  <c r="AR215" i="71"/>
  <c r="AP215" i="71"/>
  <c r="AC215" i="71"/>
  <c r="AZ214" i="71"/>
  <c r="AY214" i="71"/>
  <c r="AX214" i="71"/>
  <c r="AW214" i="71"/>
  <c r="AV214" i="71"/>
  <c r="AD214" i="71"/>
  <c r="AZ213" i="71"/>
  <c r="AY213" i="71"/>
  <c r="AX213" i="71"/>
  <c r="AW213" i="71"/>
  <c r="AV213" i="71"/>
  <c r="AD213" i="71"/>
  <c r="AZ212" i="71"/>
  <c r="AY212" i="71"/>
  <c r="AX212" i="71"/>
  <c r="AW212" i="71"/>
  <c r="AV212" i="71"/>
  <c r="AD212" i="71"/>
  <c r="AZ211" i="71"/>
  <c r="AY211" i="71"/>
  <c r="AX211" i="71"/>
  <c r="AW211" i="71"/>
  <c r="AV211" i="71"/>
  <c r="AD211" i="71"/>
  <c r="AZ210" i="71"/>
  <c r="AY210" i="71"/>
  <c r="AX210" i="71"/>
  <c r="AW210" i="71"/>
  <c r="AV210" i="71"/>
  <c r="AD210" i="71"/>
  <c r="AZ209" i="71"/>
  <c r="AY209" i="71"/>
  <c r="AX209" i="71"/>
  <c r="AW209" i="71"/>
  <c r="AV209" i="71"/>
  <c r="AD209" i="71"/>
  <c r="AR208" i="71"/>
  <c r="AP208" i="71"/>
  <c r="AC208" i="71"/>
  <c r="AZ207" i="71"/>
  <c r="AY207" i="71"/>
  <c r="AX207" i="71"/>
  <c r="AW207" i="71"/>
  <c r="AV207" i="71"/>
  <c r="AD207" i="71"/>
  <c r="AZ206" i="71"/>
  <c r="AY206" i="71"/>
  <c r="AX206" i="71"/>
  <c r="AW206" i="71"/>
  <c r="AV206" i="71"/>
  <c r="AD206" i="71"/>
  <c r="AZ205" i="71"/>
  <c r="AY205" i="71"/>
  <c r="AX205" i="71"/>
  <c r="AW205" i="71"/>
  <c r="AV205" i="71"/>
  <c r="AD205" i="71"/>
  <c r="AZ204" i="71"/>
  <c r="AY204" i="71"/>
  <c r="AX204" i="71"/>
  <c r="AW204" i="71"/>
  <c r="AV204" i="71"/>
  <c r="AD204" i="71"/>
  <c r="AZ203" i="71"/>
  <c r="AY203" i="71"/>
  <c r="AX203" i="71"/>
  <c r="AW203" i="71"/>
  <c r="AV203" i="71"/>
  <c r="AD203" i="71"/>
  <c r="AZ202" i="71"/>
  <c r="AY202" i="71"/>
  <c r="AX202" i="71"/>
  <c r="AW202" i="71"/>
  <c r="AV202" i="71"/>
  <c r="AD202" i="71"/>
  <c r="AR201" i="71"/>
  <c r="AP201" i="71"/>
  <c r="AC201" i="71"/>
  <c r="AZ200" i="71"/>
  <c r="AY200" i="71"/>
  <c r="AX200" i="71"/>
  <c r="AW200" i="71"/>
  <c r="AV200" i="71"/>
  <c r="AD200" i="71"/>
  <c r="AZ199" i="71"/>
  <c r="AY199" i="71"/>
  <c r="AX199" i="71"/>
  <c r="AW199" i="71"/>
  <c r="AV199" i="71"/>
  <c r="AD199" i="71"/>
  <c r="AZ198" i="71"/>
  <c r="AY198" i="71"/>
  <c r="AX198" i="71"/>
  <c r="AW198" i="71"/>
  <c r="AV198" i="71"/>
  <c r="AD198" i="71"/>
  <c r="AZ197" i="71"/>
  <c r="AY197" i="71"/>
  <c r="AX197" i="71"/>
  <c r="AW197" i="71"/>
  <c r="AV197" i="71"/>
  <c r="AD197" i="71"/>
  <c r="AZ196" i="71"/>
  <c r="AY196" i="71"/>
  <c r="AX196" i="71"/>
  <c r="AW196" i="71"/>
  <c r="AV196" i="71"/>
  <c r="AD196" i="71"/>
  <c r="AZ195" i="71"/>
  <c r="AY195" i="71"/>
  <c r="AX195" i="71"/>
  <c r="AW195" i="71"/>
  <c r="AV195" i="71"/>
  <c r="AD195" i="71"/>
  <c r="AR194" i="71"/>
  <c r="AP194" i="71"/>
  <c r="AC194" i="71"/>
  <c r="AZ193" i="71"/>
  <c r="AY193" i="71"/>
  <c r="AX193" i="71"/>
  <c r="AW193" i="71"/>
  <c r="AV193" i="71"/>
  <c r="AD193" i="71"/>
  <c r="AZ192" i="71"/>
  <c r="AY192" i="71"/>
  <c r="AX192" i="71"/>
  <c r="AW192" i="71"/>
  <c r="AV192" i="71"/>
  <c r="AD192" i="71"/>
  <c r="AZ191" i="71"/>
  <c r="AY191" i="71"/>
  <c r="AX191" i="71"/>
  <c r="AW191" i="71"/>
  <c r="AV191" i="71"/>
  <c r="AD191" i="71"/>
  <c r="AZ190" i="71"/>
  <c r="AY190" i="71"/>
  <c r="AX190" i="71"/>
  <c r="AW190" i="71"/>
  <c r="AV190" i="71"/>
  <c r="AD190" i="71"/>
  <c r="AZ189" i="71"/>
  <c r="AY189" i="71"/>
  <c r="AX189" i="71"/>
  <c r="AW189" i="71"/>
  <c r="AV189" i="71"/>
  <c r="AD189" i="71"/>
  <c r="AZ188" i="71"/>
  <c r="AY188" i="71"/>
  <c r="AX188" i="71"/>
  <c r="AW188" i="71"/>
  <c r="AV188" i="71"/>
  <c r="AD188" i="71"/>
  <c r="AR187" i="71"/>
  <c r="AP187" i="71"/>
  <c r="AC187" i="71"/>
  <c r="AZ186" i="71"/>
  <c r="AY186" i="71"/>
  <c r="AX186" i="71"/>
  <c r="AW186" i="71"/>
  <c r="AV186" i="71"/>
  <c r="AD186" i="71"/>
  <c r="AZ185" i="71"/>
  <c r="AY185" i="71"/>
  <c r="AX185" i="71"/>
  <c r="AW185" i="71"/>
  <c r="AV185" i="71"/>
  <c r="AD185" i="71"/>
  <c r="AZ184" i="71"/>
  <c r="AY184" i="71"/>
  <c r="AX184" i="71"/>
  <c r="AW184" i="71"/>
  <c r="AV184" i="71"/>
  <c r="AD184" i="71"/>
  <c r="AZ183" i="71"/>
  <c r="AY183" i="71"/>
  <c r="AX183" i="71"/>
  <c r="AW183" i="71"/>
  <c r="AV183" i="71"/>
  <c r="AD183" i="71"/>
  <c r="AZ182" i="71"/>
  <c r="AY182" i="71"/>
  <c r="AX182" i="71"/>
  <c r="AW182" i="71"/>
  <c r="AV182" i="71"/>
  <c r="AD182" i="71"/>
  <c r="AZ181" i="71"/>
  <c r="AY181" i="71"/>
  <c r="AX181" i="71"/>
  <c r="AW181" i="71"/>
  <c r="AV181" i="71"/>
  <c r="AD181" i="71"/>
  <c r="AR180" i="71"/>
  <c r="AP180" i="71"/>
  <c r="AC180" i="71"/>
  <c r="AZ179" i="71"/>
  <c r="AY179" i="71"/>
  <c r="AX179" i="71"/>
  <c r="AW179" i="71"/>
  <c r="AV179" i="71"/>
  <c r="AD179" i="71"/>
  <c r="AZ178" i="71"/>
  <c r="AY178" i="71"/>
  <c r="AX178" i="71"/>
  <c r="AW178" i="71"/>
  <c r="AV178" i="71"/>
  <c r="AD178" i="71"/>
  <c r="AZ177" i="71"/>
  <c r="AY177" i="71"/>
  <c r="AX177" i="71"/>
  <c r="AW177" i="71"/>
  <c r="AV177" i="71"/>
  <c r="AD177" i="71"/>
  <c r="AZ176" i="71"/>
  <c r="AY176" i="71"/>
  <c r="AX176" i="71"/>
  <c r="AW176" i="71"/>
  <c r="AV176" i="71"/>
  <c r="AD176" i="71"/>
  <c r="AZ175" i="71"/>
  <c r="AY175" i="71"/>
  <c r="AX175" i="71"/>
  <c r="AW175" i="71"/>
  <c r="AV175" i="71"/>
  <c r="AD175" i="71"/>
  <c r="AZ174" i="71"/>
  <c r="AY174" i="71"/>
  <c r="AX174" i="71"/>
  <c r="AW174" i="71"/>
  <c r="AV174" i="71"/>
  <c r="AD174" i="71"/>
  <c r="AR173" i="71"/>
  <c r="AP173" i="71"/>
  <c r="AC173" i="71"/>
  <c r="AZ172" i="71"/>
  <c r="AY172" i="71"/>
  <c r="AX172" i="71"/>
  <c r="AW172" i="71"/>
  <c r="AV172" i="71"/>
  <c r="AD172" i="71"/>
  <c r="AZ171" i="71"/>
  <c r="AY171" i="71"/>
  <c r="AX171" i="71"/>
  <c r="AW171" i="71"/>
  <c r="AV171" i="71"/>
  <c r="AD171" i="71"/>
  <c r="AZ170" i="71"/>
  <c r="AY170" i="71"/>
  <c r="AX170" i="71"/>
  <c r="AW170" i="71"/>
  <c r="AV170" i="71"/>
  <c r="AD170" i="71"/>
  <c r="AZ169" i="71"/>
  <c r="AY169" i="71"/>
  <c r="AX169" i="71"/>
  <c r="AW169" i="71"/>
  <c r="AV169" i="71"/>
  <c r="AD169" i="71"/>
  <c r="AZ168" i="71"/>
  <c r="AY168" i="71"/>
  <c r="AX168" i="71"/>
  <c r="AW168" i="71"/>
  <c r="AV168" i="71"/>
  <c r="AD168" i="71"/>
  <c r="AZ167" i="71"/>
  <c r="AY167" i="71"/>
  <c r="AX167" i="71"/>
  <c r="AW167" i="71"/>
  <c r="AV167" i="71"/>
  <c r="AD167" i="71"/>
  <c r="AR166" i="71"/>
  <c r="AP166" i="71"/>
  <c r="AC166" i="71"/>
  <c r="K616" i="84"/>
  <c r="J616" i="84"/>
  <c r="I616" i="84"/>
  <c r="H616" i="84"/>
  <c r="G616" i="84"/>
  <c r="F616" i="84"/>
  <c r="E616" i="84"/>
  <c r="D616" i="84"/>
  <c r="K598" i="84"/>
  <c r="J598" i="84"/>
  <c r="I598" i="84"/>
  <c r="H598" i="84"/>
  <c r="G598" i="84"/>
  <c r="F598" i="84"/>
  <c r="E598" i="84"/>
  <c r="D598" i="84"/>
  <c r="K580" i="84"/>
  <c r="J580" i="84"/>
  <c r="I580" i="84"/>
  <c r="H580" i="84"/>
  <c r="G580" i="84"/>
  <c r="F580" i="84"/>
  <c r="E580" i="84"/>
  <c r="D580" i="84"/>
  <c r="K562" i="84"/>
  <c r="J562" i="84"/>
  <c r="I562" i="84"/>
  <c r="H562" i="84"/>
  <c r="G562" i="84"/>
  <c r="F562" i="84"/>
  <c r="E562" i="84"/>
  <c r="D562" i="84"/>
  <c r="K544" i="84"/>
  <c r="J544" i="84"/>
  <c r="I544" i="84"/>
  <c r="H544" i="84"/>
  <c r="G544" i="84"/>
  <c r="F544" i="84"/>
  <c r="E544" i="84"/>
  <c r="D544" i="84"/>
  <c r="K526" i="84"/>
  <c r="J526" i="84"/>
  <c r="I526" i="84"/>
  <c r="H526" i="84"/>
  <c r="G526" i="84"/>
  <c r="F526" i="84"/>
  <c r="E526" i="84"/>
  <c r="D526" i="84"/>
  <c r="K508" i="84"/>
  <c r="J508" i="84"/>
  <c r="I508" i="84"/>
  <c r="H508" i="84"/>
  <c r="G508" i="84"/>
  <c r="F508" i="84"/>
  <c r="E508" i="84"/>
  <c r="D508" i="84"/>
  <c r="K490" i="84"/>
  <c r="J490" i="84"/>
  <c r="I490" i="84"/>
  <c r="H490" i="84"/>
  <c r="G490" i="84"/>
  <c r="F490" i="84"/>
  <c r="E490" i="84"/>
  <c r="D490" i="84"/>
  <c r="K472" i="84"/>
  <c r="J472" i="84"/>
  <c r="I472" i="84"/>
  <c r="H472" i="84"/>
  <c r="G472" i="84"/>
  <c r="F472" i="84"/>
  <c r="E472" i="84"/>
  <c r="D472" i="84"/>
  <c r="K454" i="84"/>
  <c r="J454" i="84"/>
  <c r="I454" i="84"/>
  <c r="H454" i="84"/>
  <c r="G454" i="84"/>
  <c r="F454" i="84"/>
  <c r="E454" i="84"/>
  <c r="D454" i="84"/>
  <c r="K436" i="84"/>
  <c r="J436" i="84"/>
  <c r="I436" i="84"/>
  <c r="H436" i="84"/>
  <c r="G436" i="84"/>
  <c r="F436" i="84"/>
  <c r="E436" i="84"/>
  <c r="D436" i="84"/>
  <c r="K418" i="84"/>
  <c r="J418" i="84"/>
  <c r="I418" i="84"/>
  <c r="H418" i="84"/>
  <c r="G418" i="84"/>
  <c r="F418" i="84"/>
  <c r="E418" i="84"/>
  <c r="D418" i="84"/>
  <c r="K400" i="84"/>
  <c r="J400" i="84"/>
  <c r="I400" i="84"/>
  <c r="H400" i="84"/>
  <c r="G400" i="84"/>
  <c r="F400" i="84"/>
  <c r="E400" i="84"/>
  <c r="D400" i="84"/>
  <c r="K382" i="84"/>
  <c r="J382" i="84"/>
  <c r="I382" i="84"/>
  <c r="H382" i="84"/>
  <c r="G382" i="84"/>
  <c r="F382" i="84"/>
  <c r="E382" i="84"/>
  <c r="D382" i="84"/>
  <c r="K364" i="84"/>
  <c r="J364" i="84"/>
  <c r="I364" i="84"/>
  <c r="H364" i="84"/>
  <c r="G364" i="84"/>
  <c r="F364" i="84"/>
  <c r="E364" i="84"/>
  <c r="D364" i="84"/>
  <c r="K346" i="84"/>
  <c r="J346" i="84"/>
  <c r="I346" i="84"/>
  <c r="H346" i="84"/>
  <c r="G346" i="84"/>
  <c r="F346" i="84"/>
  <c r="E346" i="84"/>
  <c r="D346" i="84"/>
  <c r="K328" i="84"/>
  <c r="J328" i="84"/>
  <c r="I328" i="84"/>
  <c r="H328" i="84"/>
  <c r="G328" i="84"/>
  <c r="F328" i="84"/>
  <c r="E328" i="84"/>
  <c r="D328" i="84"/>
  <c r="K310" i="84"/>
  <c r="J310" i="84"/>
  <c r="I310" i="84"/>
  <c r="H310" i="84"/>
  <c r="G310" i="84"/>
  <c r="F310" i="84"/>
  <c r="E310" i="84"/>
  <c r="D310" i="84"/>
  <c r="K292" i="84"/>
  <c r="J292" i="84"/>
  <c r="I292" i="84"/>
  <c r="H292" i="84"/>
  <c r="G292" i="84"/>
  <c r="F292" i="84"/>
  <c r="E292" i="84"/>
  <c r="D292" i="84"/>
  <c r="K274" i="84"/>
  <c r="J274" i="84"/>
  <c r="I274" i="84"/>
  <c r="H274" i="84"/>
  <c r="G274" i="84"/>
  <c r="F274" i="84"/>
  <c r="E274" i="84"/>
  <c r="D274" i="84"/>
  <c r="K256" i="84"/>
  <c r="J256" i="84"/>
  <c r="I256" i="84"/>
  <c r="H256" i="84"/>
  <c r="G256" i="84"/>
  <c r="F256" i="84"/>
  <c r="E256" i="84"/>
  <c r="D256" i="84"/>
  <c r="K238" i="84"/>
  <c r="J238" i="84"/>
  <c r="I238" i="84"/>
  <c r="H238" i="84"/>
  <c r="G238" i="84"/>
  <c r="F238" i="84"/>
  <c r="E238" i="84"/>
  <c r="D238" i="84"/>
  <c r="K220" i="84"/>
  <c r="J220" i="84"/>
  <c r="I220" i="84"/>
  <c r="H220" i="84"/>
  <c r="G220" i="84"/>
  <c r="F220" i="84"/>
  <c r="E220" i="84"/>
  <c r="D220" i="84"/>
  <c r="K202" i="84"/>
  <c r="J202" i="84"/>
  <c r="I202" i="84"/>
  <c r="H202" i="84"/>
  <c r="G202" i="84"/>
  <c r="F202" i="84"/>
  <c r="E202" i="84"/>
  <c r="D202" i="84"/>
  <c r="K184" i="84"/>
  <c r="J184" i="84"/>
  <c r="I184" i="84"/>
  <c r="H184" i="84"/>
  <c r="G184" i="84"/>
  <c r="F184" i="84"/>
  <c r="E184" i="84"/>
  <c r="D184" i="84"/>
  <c r="K166" i="84"/>
  <c r="J166" i="84"/>
  <c r="I166" i="84"/>
  <c r="H166" i="84"/>
  <c r="G166" i="84"/>
  <c r="F166" i="84"/>
  <c r="E166" i="84"/>
  <c r="D166" i="84"/>
  <c r="K148" i="84"/>
  <c r="J148" i="84"/>
  <c r="I148" i="84"/>
  <c r="H148" i="84"/>
  <c r="G148" i="84"/>
  <c r="F148" i="84"/>
  <c r="E148" i="84"/>
  <c r="D148" i="84"/>
  <c r="K130" i="84"/>
  <c r="J130" i="84"/>
  <c r="I130" i="84"/>
  <c r="H130" i="84"/>
  <c r="G130" i="84"/>
  <c r="F130" i="84"/>
  <c r="E130" i="84"/>
  <c r="D130" i="84"/>
  <c r="K112" i="84"/>
  <c r="J112" i="84"/>
  <c r="I112" i="84"/>
  <c r="H112" i="84"/>
  <c r="G112" i="84"/>
  <c r="F112" i="84"/>
  <c r="E112" i="84"/>
  <c r="D112" i="84"/>
  <c r="K94" i="84"/>
  <c r="J94" i="84"/>
  <c r="I94" i="84"/>
  <c r="H94" i="84"/>
  <c r="G94" i="84"/>
  <c r="F94" i="84"/>
  <c r="E94" i="84"/>
  <c r="D94" i="84"/>
  <c r="K76" i="84"/>
  <c r="J76" i="84"/>
  <c r="I76" i="84"/>
  <c r="H76" i="84"/>
  <c r="G76" i="84"/>
  <c r="F76" i="84"/>
  <c r="E76" i="84"/>
  <c r="D76" i="84"/>
  <c r="K58" i="84"/>
  <c r="J58" i="84"/>
  <c r="I58" i="84"/>
  <c r="H58" i="84"/>
  <c r="G58" i="84"/>
  <c r="F58" i="84"/>
  <c r="E58" i="84"/>
  <c r="D58" i="84"/>
  <c r="K40" i="84"/>
  <c r="J40" i="84"/>
  <c r="I40" i="84"/>
  <c r="H40" i="84"/>
  <c r="G40" i="84"/>
  <c r="F40" i="84"/>
  <c r="E40" i="84"/>
  <c r="D40" i="84"/>
  <c r="K22" i="84"/>
  <c r="J22" i="84"/>
  <c r="I22" i="84"/>
  <c r="H22" i="84"/>
  <c r="G22" i="84"/>
  <c r="F22" i="84"/>
  <c r="E22" i="84"/>
  <c r="D22" i="84"/>
  <c r="K4" i="84"/>
  <c r="J4" i="84"/>
  <c r="I4" i="84"/>
  <c r="H4" i="84"/>
  <c r="G4" i="84"/>
  <c r="F4" i="84"/>
  <c r="E4" i="84"/>
  <c r="D4" i="84"/>
  <c r="AD59" i="71"/>
  <c r="AP59" i="71"/>
  <c r="AZ61" i="71"/>
  <c r="AY61" i="71"/>
  <c r="AX61" i="71"/>
  <c r="AW61" i="71"/>
  <c r="AV61" i="71"/>
  <c r="AZ60" i="71"/>
  <c r="AY60" i="71"/>
  <c r="AX60" i="71"/>
  <c r="AW60" i="71"/>
  <c r="AV60" i="71"/>
  <c r="AZ59" i="71"/>
  <c r="AY59" i="71"/>
  <c r="AX59" i="71"/>
  <c r="AW59" i="71"/>
  <c r="AV59" i="71"/>
  <c r="AZ58" i="71"/>
  <c r="AY58" i="71"/>
  <c r="AX58" i="71"/>
  <c r="AW58" i="71"/>
  <c r="AV58" i="71"/>
  <c r="AZ57" i="71"/>
  <c r="AY57" i="71"/>
  <c r="AX57" i="71"/>
  <c r="AW57" i="71"/>
  <c r="AV57" i="71"/>
  <c r="AZ56" i="71"/>
  <c r="AY56" i="71"/>
  <c r="AX56" i="71"/>
  <c r="AW56" i="71"/>
  <c r="AV56" i="71"/>
  <c r="AZ55" i="71"/>
  <c r="AY55" i="71"/>
  <c r="AX55" i="71"/>
  <c r="AW55" i="71"/>
  <c r="AV55" i="71"/>
  <c r="AZ54" i="71"/>
  <c r="AY54" i="71"/>
  <c r="AX54" i="71"/>
  <c r="AW54" i="71"/>
  <c r="AV54" i="71"/>
  <c r="AZ53" i="71"/>
  <c r="AY53" i="71"/>
  <c r="AX53" i="71"/>
  <c r="AW53" i="71"/>
  <c r="AV53" i="71"/>
  <c r="AZ52" i="71"/>
  <c r="AY52" i="71"/>
  <c r="AX52" i="71"/>
  <c r="AW52" i="71"/>
  <c r="AV52" i="71"/>
  <c r="AZ51" i="71"/>
  <c r="AY51" i="71"/>
  <c r="AX51" i="71"/>
  <c r="AW51" i="71"/>
  <c r="AV51" i="71"/>
  <c r="AZ50" i="71"/>
  <c r="AY50" i="71"/>
  <c r="AX50" i="71"/>
  <c r="AW50" i="71"/>
  <c r="AV50" i="71"/>
  <c r="AZ10" i="71"/>
  <c r="AY10" i="71"/>
  <c r="AX10" i="71"/>
  <c r="AW10" i="71"/>
  <c r="AV10" i="71"/>
  <c r="AZ9" i="71"/>
  <c r="AY9" i="71"/>
  <c r="AX9" i="71"/>
  <c r="AW9" i="71"/>
  <c r="AV9" i="71"/>
  <c r="AZ8" i="71"/>
  <c r="AY8" i="71"/>
  <c r="AX8" i="71"/>
  <c r="AW8" i="71"/>
  <c r="AV8" i="71"/>
  <c r="AZ7" i="71"/>
  <c r="AY7" i="71"/>
  <c r="AX7" i="71"/>
  <c r="AW7" i="71"/>
  <c r="AV7" i="71"/>
  <c r="AZ6" i="71"/>
  <c r="AY6" i="71"/>
  <c r="AX6" i="71"/>
  <c r="AW6" i="71"/>
  <c r="AV6" i="71"/>
  <c r="AZ5" i="71"/>
  <c r="AY5" i="71"/>
  <c r="AX5" i="71"/>
  <c r="AW5" i="71"/>
  <c r="AV5" i="71"/>
  <c r="AZ4" i="71"/>
  <c r="AY4" i="71"/>
  <c r="AX4" i="71"/>
  <c r="AW4" i="71"/>
  <c r="AV4" i="71"/>
  <c r="AZ3" i="71"/>
  <c r="AY3" i="71"/>
  <c r="AX3" i="71"/>
  <c r="AW3" i="71"/>
  <c r="AV3" i="71"/>
  <c r="AD61" i="71"/>
  <c r="AD60" i="71"/>
  <c r="AD58" i="71"/>
  <c r="AD57" i="71"/>
  <c r="AD56" i="71"/>
  <c r="AD55" i="71"/>
  <c r="AD54" i="71"/>
  <c r="AD53" i="71"/>
  <c r="AD52" i="71"/>
  <c r="AD51" i="71"/>
  <c r="AD50" i="71"/>
  <c r="AD10" i="71"/>
  <c r="AD9" i="71"/>
  <c r="AD8" i="71"/>
  <c r="AD7" i="71"/>
  <c r="AD6" i="71"/>
  <c r="AD5" i="71"/>
  <c r="AD4" i="71"/>
  <c r="AD3" i="71"/>
  <c r="AR49" i="71"/>
  <c r="AQ49" i="71"/>
  <c r="AP49" i="71"/>
  <c r="AO49" i="71"/>
  <c r="AN49" i="71"/>
  <c r="AM49" i="71"/>
  <c r="AL49" i="71"/>
  <c r="AK49" i="71"/>
  <c r="AJ49" i="71"/>
  <c r="AI49" i="71"/>
  <c r="AH49" i="71"/>
  <c r="AG49" i="71"/>
  <c r="AF49" i="71"/>
  <c r="AE49" i="71"/>
  <c r="AC49" i="71"/>
  <c r="AB49" i="71"/>
  <c r="AR48" i="71"/>
  <c r="AQ48" i="71"/>
  <c r="AP48" i="71"/>
  <c r="AO48" i="71"/>
  <c r="AN48" i="71"/>
  <c r="AM48" i="71"/>
  <c r="AL48" i="71"/>
  <c r="AK48" i="71"/>
  <c r="AJ48" i="71"/>
  <c r="AI48" i="71"/>
  <c r="AH48" i="71"/>
  <c r="AG48" i="71"/>
  <c r="AF48" i="71"/>
  <c r="AE48" i="71"/>
  <c r="AC48" i="71"/>
  <c r="AB48" i="71"/>
  <c r="AR47" i="71"/>
  <c r="AQ47" i="71"/>
  <c r="AP47" i="71"/>
  <c r="AO47" i="71"/>
  <c r="AN47" i="71"/>
  <c r="AM47" i="71"/>
  <c r="AL47" i="71"/>
  <c r="AK47" i="71"/>
  <c r="AJ47" i="71"/>
  <c r="AI47" i="71"/>
  <c r="AH47" i="71"/>
  <c r="AG47" i="71"/>
  <c r="AF47" i="71"/>
  <c r="AE47" i="71"/>
  <c r="AC47" i="71"/>
  <c r="AB47" i="71"/>
  <c r="AR46" i="71"/>
  <c r="AQ46" i="71"/>
  <c r="AP46" i="71"/>
  <c r="AO46" i="71"/>
  <c r="AN46" i="71"/>
  <c r="AM46" i="71"/>
  <c r="AL46" i="71"/>
  <c r="AK46" i="71"/>
  <c r="AJ46" i="71"/>
  <c r="AI46" i="71"/>
  <c r="AH46" i="71"/>
  <c r="AG46" i="71"/>
  <c r="AF46" i="71"/>
  <c r="AE46" i="71"/>
  <c r="AC46" i="71"/>
  <c r="AB46" i="71"/>
  <c r="AR45" i="71"/>
  <c r="AQ45" i="71"/>
  <c r="AP45" i="71"/>
  <c r="AO45" i="71"/>
  <c r="AN45" i="71"/>
  <c r="AM45" i="71"/>
  <c r="AL45" i="71"/>
  <c r="AK45" i="71"/>
  <c r="AJ45" i="71"/>
  <c r="AI45" i="71"/>
  <c r="AH45" i="71"/>
  <c r="AG45" i="71"/>
  <c r="AF45" i="71"/>
  <c r="AE45" i="71"/>
  <c r="AC45" i="71"/>
  <c r="AB45" i="71"/>
  <c r="AR44" i="71"/>
  <c r="AQ44" i="71"/>
  <c r="AP44" i="71"/>
  <c r="AO44" i="71"/>
  <c r="AN44" i="71"/>
  <c r="AM44" i="71"/>
  <c r="AL44" i="71"/>
  <c r="AK44" i="71"/>
  <c r="AJ44" i="71"/>
  <c r="AI44" i="71"/>
  <c r="AH44" i="71"/>
  <c r="AG44" i="71"/>
  <c r="AF44" i="71"/>
  <c r="AE44" i="71"/>
  <c r="AC44" i="71"/>
  <c r="AB44" i="71"/>
  <c r="AR43" i="71"/>
  <c r="AQ43" i="71"/>
  <c r="AP43" i="71"/>
  <c r="AO43" i="71"/>
  <c r="AN43" i="71"/>
  <c r="AM43" i="71"/>
  <c r="AL43" i="71"/>
  <c r="AK43" i="71"/>
  <c r="AJ43" i="71"/>
  <c r="AI43" i="71"/>
  <c r="AH43" i="71"/>
  <c r="AG43" i="71"/>
  <c r="AF43" i="71"/>
  <c r="AE43" i="71"/>
  <c r="AC43" i="71"/>
  <c r="AB43" i="71"/>
  <c r="AR42" i="71"/>
  <c r="AQ42" i="71"/>
  <c r="AP42" i="71"/>
  <c r="AO42" i="71"/>
  <c r="AN42" i="71"/>
  <c r="AM42" i="71"/>
  <c r="AL42" i="71"/>
  <c r="AK42" i="71"/>
  <c r="AJ42" i="71"/>
  <c r="AI42" i="71"/>
  <c r="AH42" i="71"/>
  <c r="AG42" i="71"/>
  <c r="AF42" i="71"/>
  <c r="AE42" i="71"/>
  <c r="AC42" i="71"/>
  <c r="AB42" i="71"/>
  <c r="AR41" i="71"/>
  <c r="AQ41" i="71"/>
  <c r="AP41" i="71"/>
  <c r="AO41" i="71"/>
  <c r="AN41" i="71"/>
  <c r="AM41" i="71"/>
  <c r="AL41" i="71"/>
  <c r="AK41" i="71"/>
  <c r="AJ41" i="71"/>
  <c r="AI41" i="71"/>
  <c r="AH41" i="71"/>
  <c r="AG41" i="71"/>
  <c r="AF41" i="71"/>
  <c r="AE41" i="71"/>
  <c r="AC41" i="71"/>
  <c r="AB41" i="71"/>
  <c r="AR40" i="71"/>
  <c r="AQ40" i="71"/>
  <c r="AP40" i="71"/>
  <c r="AO40" i="71"/>
  <c r="AN40" i="71"/>
  <c r="AM40" i="71"/>
  <c r="AL40" i="71"/>
  <c r="AK40" i="71"/>
  <c r="AJ40" i="71"/>
  <c r="AI40" i="71"/>
  <c r="AH40" i="71"/>
  <c r="AG40" i="71"/>
  <c r="AF40" i="71"/>
  <c r="AE40" i="71"/>
  <c r="AC40" i="71"/>
  <c r="AB40" i="71"/>
  <c r="AR39" i="71"/>
  <c r="AQ39" i="71"/>
  <c r="AP39" i="71"/>
  <c r="AO39" i="71"/>
  <c r="AN39" i="71"/>
  <c r="AM39" i="71"/>
  <c r="AL39" i="71"/>
  <c r="AK39" i="71"/>
  <c r="AJ39" i="71"/>
  <c r="AI39" i="71"/>
  <c r="AH39" i="71"/>
  <c r="AG39" i="71"/>
  <c r="AF39" i="71"/>
  <c r="AE39" i="71"/>
  <c r="AC39" i="71"/>
  <c r="AB39" i="71"/>
  <c r="AR38" i="71"/>
  <c r="AQ38" i="71"/>
  <c r="AP38" i="71"/>
  <c r="AO38" i="71"/>
  <c r="AN38" i="71"/>
  <c r="AM38" i="71"/>
  <c r="AL38" i="71"/>
  <c r="AK38" i="71"/>
  <c r="AJ38" i="71"/>
  <c r="AI38" i="71"/>
  <c r="AH38" i="71"/>
  <c r="AG38" i="71"/>
  <c r="AF38" i="71"/>
  <c r="AE38" i="71"/>
  <c r="AC38" i="71"/>
  <c r="AB38" i="71"/>
  <c r="AR37" i="71"/>
  <c r="AQ37" i="71"/>
  <c r="AP37" i="71"/>
  <c r="AO37" i="71"/>
  <c r="AN37" i="71"/>
  <c r="AM37" i="71"/>
  <c r="AL37" i="71"/>
  <c r="AK37" i="71"/>
  <c r="AJ37" i="71"/>
  <c r="AI37" i="71"/>
  <c r="AH37" i="71"/>
  <c r="AG37" i="71"/>
  <c r="AF37" i="71"/>
  <c r="AE37" i="71"/>
  <c r="AC37" i="71"/>
  <c r="AB37" i="71"/>
  <c r="AR36" i="71"/>
  <c r="AQ36" i="71"/>
  <c r="AP36" i="71"/>
  <c r="AO36" i="71"/>
  <c r="AN36" i="71"/>
  <c r="AM36" i="71"/>
  <c r="AL36" i="71"/>
  <c r="AK36" i="71"/>
  <c r="AJ36" i="71"/>
  <c r="AI36" i="71"/>
  <c r="AH36" i="71"/>
  <c r="AG36" i="71"/>
  <c r="AF36" i="71"/>
  <c r="AE36" i="71"/>
  <c r="AC36" i="71"/>
  <c r="AB36" i="71"/>
  <c r="AR35" i="71"/>
  <c r="AQ35" i="71"/>
  <c r="AP35" i="71"/>
  <c r="AO35" i="71"/>
  <c r="AN35" i="71"/>
  <c r="AM35" i="71"/>
  <c r="AL35" i="71"/>
  <c r="AK35" i="71"/>
  <c r="AJ35" i="71"/>
  <c r="AI35" i="71"/>
  <c r="AH35" i="71"/>
  <c r="AG35" i="71"/>
  <c r="AF35" i="71"/>
  <c r="AE35" i="71"/>
  <c r="AC35" i="71"/>
  <c r="AB35" i="71"/>
  <c r="AR34" i="71"/>
  <c r="AQ34" i="71"/>
  <c r="AP34" i="71"/>
  <c r="AO34" i="71"/>
  <c r="AN34" i="71"/>
  <c r="AM34" i="71"/>
  <c r="AL34" i="71"/>
  <c r="AK34" i="71"/>
  <c r="AJ34" i="71"/>
  <c r="AI34" i="71"/>
  <c r="AH34" i="71"/>
  <c r="AG34" i="71"/>
  <c r="AF34" i="71"/>
  <c r="AE34" i="71"/>
  <c r="AC34" i="71"/>
  <c r="AB34" i="71"/>
  <c r="AR33" i="71"/>
  <c r="AQ33" i="71"/>
  <c r="AP33" i="71"/>
  <c r="AO33" i="71"/>
  <c r="AN33" i="71"/>
  <c r="AM33" i="71"/>
  <c r="AL33" i="71"/>
  <c r="AK33" i="71"/>
  <c r="AJ33" i="71"/>
  <c r="AI33" i="71"/>
  <c r="AH33" i="71"/>
  <c r="AG33" i="71"/>
  <c r="AF33" i="71"/>
  <c r="AE33" i="71"/>
  <c r="AC33" i="71"/>
  <c r="AB33" i="71"/>
  <c r="AR32" i="71"/>
  <c r="AQ32" i="71"/>
  <c r="AP32" i="71"/>
  <c r="AO32" i="71"/>
  <c r="AN32" i="71"/>
  <c r="AM32" i="71"/>
  <c r="AL32" i="71"/>
  <c r="AK32" i="71"/>
  <c r="AJ32" i="71"/>
  <c r="AI32" i="71"/>
  <c r="AH32" i="71"/>
  <c r="AG32" i="71"/>
  <c r="AF32" i="71"/>
  <c r="AE32" i="71"/>
  <c r="AC32" i="71"/>
  <c r="AB32" i="71"/>
  <c r="AR31" i="71"/>
  <c r="AQ31" i="71"/>
  <c r="AP31" i="71"/>
  <c r="AO31" i="71"/>
  <c r="AN31" i="71"/>
  <c r="AM31" i="71"/>
  <c r="AL31" i="71"/>
  <c r="AK31" i="71"/>
  <c r="AJ31" i="71"/>
  <c r="AI31" i="71"/>
  <c r="AH31" i="71"/>
  <c r="AG31" i="71"/>
  <c r="AF31" i="71"/>
  <c r="AE31" i="71"/>
  <c r="AC31" i="71"/>
  <c r="AB31" i="71"/>
  <c r="AR30" i="71"/>
  <c r="AQ30" i="71"/>
  <c r="AP30" i="71"/>
  <c r="AO30" i="71"/>
  <c r="AN30" i="71"/>
  <c r="AM30" i="71"/>
  <c r="AL30" i="71"/>
  <c r="AK30" i="71"/>
  <c r="AJ30" i="71"/>
  <c r="AI30" i="71"/>
  <c r="AH30" i="71"/>
  <c r="AG30" i="71"/>
  <c r="AF30" i="71"/>
  <c r="AE30" i="71"/>
  <c r="AC30" i="71"/>
  <c r="AB30" i="71"/>
  <c r="AR29" i="71"/>
  <c r="AQ29" i="71"/>
  <c r="AP29" i="71"/>
  <c r="AO29" i="71"/>
  <c r="AN29" i="71"/>
  <c r="AM29" i="71"/>
  <c r="AL29" i="71"/>
  <c r="AK29" i="71"/>
  <c r="AJ29" i="71"/>
  <c r="AI29" i="71"/>
  <c r="AH29" i="71"/>
  <c r="AG29" i="71"/>
  <c r="AF29" i="71"/>
  <c r="AE29" i="71"/>
  <c r="AC29" i="71"/>
  <c r="AB29" i="71"/>
  <c r="AR28" i="71"/>
  <c r="AQ28" i="71"/>
  <c r="AP28" i="71"/>
  <c r="AO28" i="71"/>
  <c r="AN28" i="71"/>
  <c r="AM28" i="71"/>
  <c r="AL28" i="71"/>
  <c r="AK28" i="71"/>
  <c r="AJ28" i="71"/>
  <c r="AI28" i="71"/>
  <c r="AH28" i="71"/>
  <c r="AG28" i="71"/>
  <c r="AF28" i="71"/>
  <c r="AE28" i="71"/>
  <c r="AC28" i="71"/>
  <c r="AB28" i="71"/>
  <c r="AR27" i="71"/>
  <c r="AQ27" i="71"/>
  <c r="AP27" i="71"/>
  <c r="AO27" i="71"/>
  <c r="AN27" i="71"/>
  <c r="AM27" i="71"/>
  <c r="AL27" i="71"/>
  <c r="AK27" i="71"/>
  <c r="AJ27" i="71"/>
  <c r="AI27" i="71"/>
  <c r="AH27" i="71"/>
  <c r="AG27" i="71"/>
  <c r="AF27" i="71"/>
  <c r="AE27" i="71"/>
  <c r="AC27" i="71"/>
  <c r="AB27" i="71"/>
  <c r="AR26" i="71"/>
  <c r="AQ26" i="71"/>
  <c r="AP26" i="71"/>
  <c r="AO26" i="71"/>
  <c r="AN26" i="71"/>
  <c r="AM26" i="71"/>
  <c r="AL26" i="71"/>
  <c r="AK26" i="71"/>
  <c r="AJ26" i="71"/>
  <c r="AI26" i="71"/>
  <c r="AH26" i="71"/>
  <c r="AG26" i="71"/>
  <c r="AF26" i="71"/>
  <c r="AE26" i="71"/>
  <c r="AC26" i="71"/>
  <c r="AB26" i="71"/>
  <c r="AR25" i="71"/>
  <c r="AQ25" i="71"/>
  <c r="AP25" i="71"/>
  <c r="AO25" i="71"/>
  <c r="AN25" i="71"/>
  <c r="AM25" i="71"/>
  <c r="AL25" i="71"/>
  <c r="AK25" i="71"/>
  <c r="AJ25" i="71"/>
  <c r="AI25" i="71"/>
  <c r="AH25" i="71"/>
  <c r="AG25" i="71"/>
  <c r="AF25" i="71"/>
  <c r="AE25" i="71"/>
  <c r="AC25" i="71"/>
  <c r="AB25" i="71"/>
  <c r="AR24" i="71"/>
  <c r="AQ24" i="71"/>
  <c r="AP24" i="71"/>
  <c r="AO24" i="71"/>
  <c r="AN24" i="71"/>
  <c r="AM24" i="71"/>
  <c r="AL24" i="71"/>
  <c r="AK24" i="71"/>
  <c r="AJ24" i="71"/>
  <c r="AI24" i="71"/>
  <c r="AH24" i="71"/>
  <c r="AG24" i="71"/>
  <c r="AF24" i="71"/>
  <c r="AE24" i="71"/>
  <c r="AC24" i="71"/>
  <c r="AB24" i="71"/>
  <c r="AR23" i="71"/>
  <c r="AQ23" i="71"/>
  <c r="AP23" i="71"/>
  <c r="AO23" i="71"/>
  <c r="AN23" i="71"/>
  <c r="AM23" i="71"/>
  <c r="AL23" i="71"/>
  <c r="AK23" i="71"/>
  <c r="AJ23" i="71"/>
  <c r="AI23" i="71"/>
  <c r="AH23" i="71"/>
  <c r="AG23" i="71"/>
  <c r="AF23" i="71"/>
  <c r="AE23" i="71"/>
  <c r="AC23" i="71"/>
  <c r="AB23" i="71"/>
  <c r="AR22" i="71"/>
  <c r="AQ22" i="71"/>
  <c r="AP22" i="71"/>
  <c r="AO22" i="71"/>
  <c r="AN22" i="71"/>
  <c r="AM22" i="71"/>
  <c r="AL22" i="71"/>
  <c r="AK22" i="71"/>
  <c r="AJ22" i="71"/>
  <c r="AI22" i="71"/>
  <c r="AH22" i="71"/>
  <c r="AG22" i="71"/>
  <c r="AF22" i="71"/>
  <c r="AE22" i="71"/>
  <c r="AC22" i="71"/>
  <c r="AB22" i="71"/>
  <c r="AR21" i="71"/>
  <c r="AQ21" i="71"/>
  <c r="AP21" i="71"/>
  <c r="AO21" i="71"/>
  <c r="AN21" i="71"/>
  <c r="AM21" i="71"/>
  <c r="AL21" i="71"/>
  <c r="AK21" i="71"/>
  <c r="AJ21" i="71"/>
  <c r="AI21" i="71"/>
  <c r="AH21" i="71"/>
  <c r="AG21" i="71"/>
  <c r="AF21" i="71"/>
  <c r="AE21" i="71"/>
  <c r="AC21" i="71"/>
  <c r="AB21" i="71"/>
  <c r="AR20" i="71"/>
  <c r="AQ20" i="71"/>
  <c r="AP20" i="71"/>
  <c r="AO20" i="71"/>
  <c r="AN20" i="71"/>
  <c r="AM20" i="71"/>
  <c r="AL20" i="71"/>
  <c r="AK20" i="71"/>
  <c r="AJ20" i="71"/>
  <c r="AI20" i="71"/>
  <c r="AH20" i="71"/>
  <c r="AG20" i="71"/>
  <c r="AF20" i="71"/>
  <c r="AE20" i="71"/>
  <c r="AC20" i="71"/>
  <c r="AB20" i="71"/>
  <c r="AR19" i="71"/>
  <c r="AQ19" i="71"/>
  <c r="AP19" i="71"/>
  <c r="AO19" i="71"/>
  <c r="AN19" i="71"/>
  <c r="AM19" i="71"/>
  <c r="AL19" i="71"/>
  <c r="AK19" i="71"/>
  <c r="AJ19" i="71"/>
  <c r="AI19" i="71"/>
  <c r="AH19" i="71"/>
  <c r="AG19" i="71"/>
  <c r="AF19" i="71"/>
  <c r="AE19" i="71"/>
  <c r="AC19" i="71"/>
  <c r="AB19" i="71"/>
  <c r="AR18" i="71"/>
  <c r="AQ18" i="71"/>
  <c r="AP18" i="71"/>
  <c r="AO18" i="71"/>
  <c r="AN18" i="71"/>
  <c r="AM18" i="71"/>
  <c r="AL18" i="71"/>
  <c r="AK18" i="71"/>
  <c r="AJ18" i="71"/>
  <c r="AI18" i="71"/>
  <c r="AH18" i="71"/>
  <c r="AG18" i="71"/>
  <c r="AF18" i="71"/>
  <c r="AE18" i="71"/>
  <c r="AC18" i="71"/>
  <c r="AB18" i="71"/>
  <c r="AR17" i="71"/>
  <c r="AQ17" i="71"/>
  <c r="AP17" i="71"/>
  <c r="AO17" i="71"/>
  <c r="AN17" i="71"/>
  <c r="AM17" i="71"/>
  <c r="AL17" i="71"/>
  <c r="AK17" i="71"/>
  <c r="AJ17" i="71"/>
  <c r="AI17" i="71"/>
  <c r="AH17" i="71"/>
  <c r="AG17" i="71"/>
  <c r="AF17" i="71"/>
  <c r="AE17" i="71"/>
  <c r="AC17" i="71"/>
  <c r="AB17" i="71"/>
  <c r="AR16" i="71"/>
  <c r="AQ16" i="71"/>
  <c r="AP16" i="71"/>
  <c r="AO16" i="71"/>
  <c r="AN16" i="71"/>
  <c r="AM16" i="71"/>
  <c r="AL16" i="71"/>
  <c r="AK16" i="71"/>
  <c r="AJ16" i="71"/>
  <c r="AI16" i="71"/>
  <c r="AH16" i="71"/>
  <c r="AG16" i="71"/>
  <c r="AF16" i="71"/>
  <c r="AE16" i="71"/>
  <c r="AC16" i="71"/>
  <c r="AB16" i="71"/>
  <c r="AR15" i="71"/>
  <c r="AQ15" i="71"/>
  <c r="AP15" i="71"/>
  <c r="AO15" i="71"/>
  <c r="AN15" i="71"/>
  <c r="AM15" i="71"/>
  <c r="AL15" i="71"/>
  <c r="AK15" i="71"/>
  <c r="AJ15" i="71"/>
  <c r="AI15" i="71"/>
  <c r="AH15" i="71"/>
  <c r="AG15" i="71"/>
  <c r="AF15" i="71"/>
  <c r="AE15" i="71"/>
  <c r="AC15" i="71"/>
  <c r="AB15" i="71"/>
  <c r="AR14" i="71"/>
  <c r="AQ14" i="71"/>
  <c r="AP14" i="71"/>
  <c r="AO14" i="71"/>
  <c r="AN14" i="71"/>
  <c r="AM14" i="71"/>
  <c r="AL14" i="71"/>
  <c r="AK14" i="71"/>
  <c r="AJ14" i="71"/>
  <c r="AI14" i="71"/>
  <c r="AH14" i="71"/>
  <c r="AG14" i="71"/>
  <c r="AF14" i="71"/>
  <c r="AE14" i="71"/>
  <c r="AC14" i="71"/>
  <c r="AB14" i="71"/>
  <c r="AR13" i="71"/>
  <c r="AQ13" i="71"/>
  <c r="AP13" i="71"/>
  <c r="AO13" i="71"/>
  <c r="AN13" i="71"/>
  <c r="AM13" i="71"/>
  <c r="AL13" i="71"/>
  <c r="AK13" i="71"/>
  <c r="AJ13" i="71"/>
  <c r="AI13" i="71"/>
  <c r="AH13" i="71"/>
  <c r="AG13" i="71"/>
  <c r="AF13" i="71"/>
  <c r="AE13" i="71"/>
  <c r="AC13" i="71"/>
  <c r="AB13" i="71"/>
  <c r="AR12" i="71"/>
  <c r="AQ12" i="71"/>
  <c r="AP12" i="71"/>
  <c r="AO12" i="71"/>
  <c r="AN12" i="71"/>
  <c r="AM12" i="71"/>
  <c r="AL12" i="71"/>
  <c r="AK12" i="71"/>
  <c r="AJ12" i="71"/>
  <c r="AI12" i="71"/>
  <c r="AH12" i="71"/>
  <c r="AG12" i="71"/>
  <c r="AF12" i="71"/>
  <c r="AE12" i="71"/>
  <c r="AC12" i="71"/>
  <c r="AB12" i="71"/>
  <c r="AR11" i="71"/>
  <c r="AQ11" i="71"/>
  <c r="AP11" i="71"/>
  <c r="AO11" i="71"/>
  <c r="AN11" i="71"/>
  <c r="AM11" i="71"/>
  <c r="AL11" i="71"/>
  <c r="AK11" i="71"/>
  <c r="AJ11" i="71"/>
  <c r="AI11" i="71"/>
  <c r="AH11" i="71"/>
  <c r="AG11" i="71"/>
  <c r="AF11" i="71"/>
  <c r="AE11" i="71"/>
  <c r="AC11" i="71"/>
  <c r="AB11" i="71"/>
  <c r="AS9" i="71"/>
  <c r="AS8" i="71"/>
  <c r="AP7" i="71"/>
  <c r="AS7" i="71" s="1"/>
  <c r="AP6" i="71"/>
  <c r="AS6" i="71" s="1"/>
  <c r="AS4" i="71"/>
  <c r="AP3" i="71"/>
  <c r="AS3" i="71" s="1"/>
  <c r="H17" i="74"/>
  <c r="AZ166" i="71" l="1"/>
  <c r="AY166" i="71"/>
  <c r="AX166" i="71"/>
  <c r="AW166" i="71"/>
  <c r="AV166" i="71"/>
  <c r="AJ166" i="71"/>
  <c r="AF166" i="71" s="1"/>
  <c r="AH166" i="71" s="1"/>
  <c r="AD166" i="71"/>
  <c r="AS166" i="71"/>
  <c r="AZ173" i="71"/>
  <c r="AY173" i="71"/>
  <c r="AX173" i="71"/>
  <c r="AW173" i="71"/>
  <c r="AV173" i="71"/>
  <c r="AJ173" i="71"/>
  <c r="AF173" i="71" s="1"/>
  <c r="AH173" i="71" s="1"/>
  <c r="AD173" i="71"/>
  <c r="AS173" i="71"/>
  <c r="AZ180" i="71"/>
  <c r="AY180" i="71"/>
  <c r="AX180" i="71"/>
  <c r="AW180" i="71"/>
  <c r="AV180" i="71"/>
  <c r="AJ180" i="71"/>
  <c r="AF180" i="71" s="1"/>
  <c r="AH180" i="71" s="1"/>
  <c r="AD180" i="71"/>
  <c r="AS180" i="71"/>
  <c r="AZ187" i="71"/>
  <c r="AY187" i="71"/>
  <c r="AX187" i="71"/>
  <c r="AW187" i="71"/>
  <c r="AV187" i="71"/>
  <c r="AJ187" i="71"/>
  <c r="AF187" i="71" s="1"/>
  <c r="AH187" i="71" s="1"/>
  <c r="AD187" i="71"/>
  <c r="AS187" i="71"/>
  <c r="AZ194" i="71"/>
  <c r="AY194" i="71"/>
  <c r="AX194" i="71"/>
  <c r="AW194" i="71"/>
  <c r="AV194" i="71"/>
  <c r="AJ194" i="71"/>
  <c r="AF194" i="71" s="1"/>
  <c r="AH194" i="71" s="1"/>
  <c r="AD194" i="71"/>
  <c r="AS194" i="71"/>
  <c r="AZ201" i="71"/>
  <c r="AY201" i="71"/>
  <c r="AX201" i="71"/>
  <c r="AW201" i="71"/>
  <c r="AV201" i="71"/>
  <c r="AJ201" i="71"/>
  <c r="AF201" i="71" s="1"/>
  <c r="AH201" i="71" s="1"/>
  <c r="AD201" i="71"/>
  <c r="AS201" i="71"/>
  <c r="AZ208" i="71"/>
  <c r="AY208" i="71"/>
  <c r="AX208" i="71"/>
  <c r="AW208" i="71"/>
  <c r="AV208" i="71"/>
  <c r="AJ208" i="71"/>
  <c r="AF208" i="71" s="1"/>
  <c r="AH208" i="71" s="1"/>
  <c r="AD208" i="71"/>
  <c r="AS208" i="71"/>
  <c r="AZ215" i="71"/>
  <c r="AY215" i="71"/>
  <c r="AX215" i="71"/>
  <c r="AW215" i="71"/>
  <c r="AV215" i="71"/>
  <c r="AJ215" i="71"/>
  <c r="AF215" i="71" s="1"/>
  <c r="AH215" i="71" s="1"/>
  <c r="AD215" i="71"/>
  <c r="AS215" i="71"/>
  <c r="AZ222" i="71"/>
  <c r="AY222" i="71"/>
  <c r="AX222" i="71"/>
  <c r="AW222" i="71"/>
  <c r="AV222" i="71"/>
  <c r="AJ222" i="71"/>
  <c r="AF222" i="71" s="1"/>
  <c r="AH222" i="71" s="1"/>
  <c r="AD222" i="71"/>
  <c r="AS222" i="71"/>
  <c r="AZ229" i="71"/>
  <c r="AY229" i="71"/>
  <c r="AX229" i="71"/>
  <c r="AW229" i="71"/>
  <c r="AV229" i="71"/>
  <c r="AJ229" i="71"/>
  <c r="AF229" i="71" s="1"/>
  <c r="AH229" i="71" s="1"/>
  <c r="AD229" i="71"/>
  <c r="AS229" i="71"/>
  <c r="AZ236" i="71"/>
  <c r="AY236" i="71"/>
  <c r="AX236" i="71"/>
  <c r="AW236" i="71"/>
  <c r="AV236" i="71"/>
  <c r="AJ236" i="71"/>
  <c r="AF236" i="71" s="1"/>
  <c r="AH236" i="71" s="1"/>
  <c r="AD236" i="71"/>
  <c r="AS236" i="71"/>
  <c r="AZ243" i="71"/>
  <c r="AY243" i="71"/>
  <c r="AX243" i="71"/>
  <c r="AW243" i="71"/>
  <c r="AV243" i="71"/>
  <c r="AJ243" i="71"/>
  <c r="AF243" i="71" s="1"/>
  <c r="AH243" i="71" s="1"/>
  <c r="AD243" i="71"/>
  <c r="AS243" i="71"/>
  <c r="AZ250" i="71"/>
  <c r="AY250" i="71"/>
  <c r="AX250" i="71"/>
  <c r="AW250" i="71"/>
  <c r="AV250" i="71"/>
  <c r="AJ250" i="71"/>
  <c r="AF250" i="71" s="1"/>
  <c r="AH250" i="71" s="1"/>
  <c r="AD250" i="71"/>
  <c r="AS250" i="71"/>
  <c r="AZ257" i="71"/>
  <c r="AY257" i="71"/>
  <c r="AX257" i="71"/>
  <c r="AW257" i="71"/>
  <c r="AV257" i="71"/>
  <c r="AJ257" i="71"/>
  <c r="AF257" i="71" s="1"/>
  <c r="AH257" i="71" s="1"/>
  <c r="AD257" i="71"/>
  <c r="AS257" i="71"/>
  <c r="AZ264" i="71"/>
  <c r="AY264" i="71"/>
  <c r="AX264" i="71"/>
  <c r="AW264" i="71"/>
  <c r="AV264" i="71"/>
  <c r="AJ264" i="71"/>
  <c r="AF264" i="71" s="1"/>
  <c r="AH264" i="71" s="1"/>
  <c r="AD264" i="71"/>
  <c r="AS264" i="71"/>
  <c r="AZ271" i="71"/>
  <c r="AY271" i="71"/>
  <c r="AX271" i="71"/>
  <c r="AW271" i="71"/>
  <c r="AV271" i="71"/>
  <c r="AJ271" i="71"/>
  <c r="AF271" i="71" s="1"/>
  <c r="AH271" i="71" s="1"/>
  <c r="AD271" i="71"/>
  <c r="AS271" i="71"/>
  <c r="AZ278" i="71"/>
  <c r="AY278" i="71"/>
  <c r="AX278" i="71"/>
  <c r="AW278" i="71"/>
  <c r="AV278" i="71"/>
  <c r="AJ278" i="71"/>
  <c r="AF278" i="71" s="1"/>
  <c r="AH278" i="71" s="1"/>
  <c r="AD278" i="71"/>
  <c r="AS278" i="71"/>
  <c r="AZ285" i="71"/>
  <c r="AY285" i="71"/>
  <c r="AX285" i="71"/>
  <c r="AW285" i="71"/>
  <c r="AV285" i="71"/>
  <c r="AJ285" i="71"/>
  <c r="AF285" i="71" s="1"/>
  <c r="AH285" i="71" s="1"/>
  <c r="AD285" i="71"/>
  <c r="AS285" i="71"/>
  <c r="AZ292" i="71"/>
  <c r="AY292" i="71"/>
  <c r="AX292" i="71"/>
  <c r="AW292" i="71"/>
  <c r="AV292" i="71"/>
  <c r="AJ292" i="71"/>
  <c r="AF292" i="71" s="1"/>
  <c r="AH292" i="71" s="1"/>
  <c r="AD292" i="71"/>
  <c r="AS292" i="71"/>
  <c r="AZ299" i="71"/>
  <c r="AY299" i="71"/>
  <c r="AX299" i="71"/>
  <c r="AW299" i="71"/>
  <c r="AV299" i="71"/>
  <c r="AJ299" i="71"/>
  <c r="AF299" i="71" s="1"/>
  <c r="AH299" i="71" s="1"/>
  <c r="AD299" i="71"/>
  <c r="AS299" i="71"/>
  <c r="AZ306" i="71"/>
  <c r="AY306" i="71"/>
  <c r="AX306" i="71"/>
  <c r="AW306" i="71"/>
  <c r="AV306" i="71"/>
  <c r="AJ306" i="71"/>
  <c r="AF306" i="71" s="1"/>
  <c r="AH306" i="71" s="1"/>
  <c r="AD306" i="71"/>
  <c r="AS306" i="71"/>
  <c r="AZ313" i="71"/>
  <c r="AY313" i="71"/>
  <c r="AX313" i="71"/>
  <c r="AW313" i="71"/>
  <c r="AV313" i="71"/>
  <c r="AJ313" i="71"/>
  <c r="AF313" i="71" s="1"/>
  <c r="AH313" i="71" s="1"/>
  <c r="AD313" i="71"/>
  <c r="AS313" i="71"/>
  <c r="AZ320" i="71"/>
  <c r="AY320" i="71"/>
  <c r="AX320" i="71"/>
  <c r="AW320" i="71"/>
  <c r="AV320" i="71"/>
  <c r="AJ320" i="71"/>
  <c r="AF320" i="71" s="1"/>
  <c r="AH320" i="71" s="1"/>
  <c r="AD320" i="71"/>
  <c r="AS320" i="71"/>
  <c r="AZ327" i="71"/>
  <c r="AY327" i="71"/>
  <c r="AX327" i="71"/>
  <c r="AW327" i="71"/>
  <c r="AV327" i="71"/>
  <c r="AJ327" i="71"/>
  <c r="AF327" i="71" s="1"/>
  <c r="AH327" i="71" s="1"/>
  <c r="AD327" i="71"/>
  <c r="AS327" i="71"/>
  <c r="AZ334" i="71"/>
  <c r="AY334" i="71"/>
  <c r="AX334" i="71"/>
  <c r="AW334" i="71"/>
  <c r="AV334" i="71"/>
  <c r="AJ334" i="71"/>
  <c r="AF334" i="71" s="1"/>
  <c r="AH334" i="71" s="1"/>
  <c r="AD334" i="71"/>
  <c r="AS334" i="71"/>
  <c r="AZ341" i="71"/>
  <c r="AY341" i="71"/>
  <c r="AX341" i="71"/>
  <c r="AW341" i="71"/>
  <c r="AV341" i="71"/>
  <c r="AJ341" i="71"/>
  <c r="AF341" i="71" s="1"/>
  <c r="AH341" i="71" s="1"/>
  <c r="AD341" i="71"/>
  <c r="AS341" i="71"/>
  <c r="AZ348" i="71"/>
  <c r="AY348" i="71"/>
  <c r="AX348" i="71"/>
  <c r="AW348" i="71"/>
  <c r="AV348" i="71"/>
  <c r="AJ348" i="71"/>
  <c r="AF348" i="71" s="1"/>
  <c r="AH348" i="71" s="1"/>
  <c r="AD348" i="71"/>
  <c r="AS348" i="71"/>
  <c r="AZ355" i="71"/>
  <c r="AY355" i="71"/>
  <c r="AX355" i="71"/>
  <c r="AW355" i="71"/>
  <c r="AV355" i="71"/>
  <c r="AJ355" i="71"/>
  <c r="AF355" i="71" s="1"/>
  <c r="AH355" i="71" s="1"/>
  <c r="AD355" i="71"/>
  <c r="AS355" i="71"/>
  <c r="AZ362" i="71"/>
  <c r="AY362" i="71"/>
  <c r="AX362" i="71"/>
  <c r="AW362" i="71"/>
  <c r="AV362" i="71"/>
  <c r="AJ362" i="71"/>
  <c r="AF362" i="71" s="1"/>
  <c r="AH362" i="71" s="1"/>
  <c r="AD362" i="71"/>
  <c r="AS362" i="71"/>
  <c r="AZ369" i="71"/>
  <c r="AY369" i="71"/>
  <c r="AX369" i="71"/>
  <c r="AW369" i="71"/>
  <c r="AV369" i="71"/>
  <c r="AJ369" i="71"/>
  <c r="AF369" i="71" s="1"/>
  <c r="AH369" i="71" s="1"/>
  <c r="AD369" i="71"/>
  <c r="AS369" i="71"/>
  <c r="AZ376" i="71"/>
  <c r="AY376" i="71"/>
  <c r="AX376" i="71"/>
  <c r="AW376" i="71"/>
  <c r="AV376" i="71"/>
  <c r="AJ376" i="71"/>
  <c r="AF376" i="71" s="1"/>
  <c r="AH376" i="71" s="1"/>
  <c r="AD376" i="71"/>
  <c r="AS376" i="71"/>
  <c r="AZ383" i="71"/>
  <c r="AY383" i="71"/>
  <c r="AX383" i="71"/>
  <c r="AW383" i="71"/>
  <c r="AV383" i="71"/>
  <c r="AJ383" i="71"/>
  <c r="AF383" i="71" s="1"/>
  <c r="AH383" i="71" s="1"/>
  <c r="AD383" i="71"/>
  <c r="AS383" i="71"/>
  <c r="AZ390" i="71"/>
  <c r="AY390" i="71"/>
  <c r="AX390" i="71"/>
  <c r="AW390" i="71"/>
  <c r="AV390" i="71"/>
  <c r="AJ390" i="71"/>
  <c r="AF390" i="71" s="1"/>
  <c r="AH390" i="71" s="1"/>
  <c r="AD390" i="71"/>
  <c r="AS390" i="71"/>
  <c r="AZ397" i="71"/>
  <c r="AY397" i="71"/>
  <c r="AX397" i="71"/>
  <c r="AW397" i="71"/>
  <c r="AV397" i="71"/>
  <c r="AJ397" i="71"/>
  <c r="AF397" i="71" s="1"/>
  <c r="AH397" i="71" s="1"/>
  <c r="AD397" i="71"/>
  <c r="AS397" i="71"/>
  <c r="AZ404" i="71"/>
  <c r="AY404" i="71"/>
  <c r="AX404" i="71"/>
  <c r="AW404" i="71"/>
  <c r="AV404" i="71"/>
  <c r="AJ404" i="71"/>
  <c r="AF404" i="71" s="1"/>
  <c r="AH404" i="71" s="1"/>
  <c r="AD404" i="71"/>
  <c r="AZ11" i="71"/>
  <c r="AY11" i="71"/>
  <c r="AX11" i="71"/>
  <c r="AW11" i="71"/>
  <c r="AV11" i="71"/>
  <c r="AD11" i="71"/>
  <c r="AZ12" i="71"/>
  <c r="AY12" i="71"/>
  <c r="AX12" i="71"/>
  <c r="AW12" i="71"/>
  <c r="AV12" i="71"/>
  <c r="AD12" i="71"/>
  <c r="AS12" i="71"/>
  <c r="AZ13" i="71"/>
  <c r="AY13" i="71"/>
  <c r="AX13" i="71"/>
  <c r="AW13" i="71"/>
  <c r="AV13" i="71"/>
  <c r="AD13" i="71"/>
  <c r="AZ14" i="71"/>
  <c r="AY14" i="71"/>
  <c r="AX14" i="71"/>
  <c r="AW14" i="71"/>
  <c r="AV14" i="71"/>
  <c r="AD14" i="71"/>
  <c r="AS14" i="71"/>
  <c r="AZ15" i="71"/>
  <c r="AY15" i="71"/>
  <c r="AX15" i="71"/>
  <c r="AW15" i="71"/>
  <c r="AV15" i="71"/>
  <c r="AD15" i="71"/>
  <c r="AZ16" i="71"/>
  <c r="AY16" i="71"/>
  <c r="AX16" i="71"/>
  <c r="AW16" i="71"/>
  <c r="AV16" i="71"/>
  <c r="AD16" i="71"/>
  <c r="AS16" i="71"/>
  <c r="AZ17" i="71"/>
  <c r="AY17" i="71"/>
  <c r="AX17" i="71"/>
  <c r="AW17" i="71"/>
  <c r="AV17" i="71"/>
  <c r="AD17" i="71"/>
  <c r="AZ18" i="71"/>
  <c r="AY18" i="71"/>
  <c r="AX18" i="71"/>
  <c r="AW18" i="71"/>
  <c r="AV18" i="71"/>
  <c r="AD18" i="71"/>
  <c r="AS18" i="71"/>
  <c r="AZ19" i="71"/>
  <c r="AY19" i="71"/>
  <c r="AX19" i="71"/>
  <c r="AW19" i="71"/>
  <c r="AV19" i="71"/>
  <c r="AD19" i="71"/>
  <c r="AZ20" i="71"/>
  <c r="AY20" i="71"/>
  <c r="AX20" i="71"/>
  <c r="AW20" i="71"/>
  <c r="AV20" i="71"/>
  <c r="AD20" i="71"/>
  <c r="AS20" i="71"/>
  <c r="AZ21" i="71"/>
  <c r="AY21" i="71"/>
  <c r="AX21" i="71"/>
  <c r="AW21" i="71"/>
  <c r="AV21" i="71"/>
  <c r="AD21" i="71"/>
  <c r="AZ22" i="71"/>
  <c r="AY22" i="71"/>
  <c r="AX22" i="71"/>
  <c r="AW22" i="71"/>
  <c r="AV22" i="71"/>
  <c r="AD22" i="71"/>
  <c r="AS22" i="71"/>
  <c r="AZ23" i="71"/>
  <c r="AY23" i="71"/>
  <c r="AX23" i="71"/>
  <c r="AW23" i="71"/>
  <c r="AV23" i="71"/>
  <c r="AD23" i="71"/>
  <c r="AZ24" i="71"/>
  <c r="AY24" i="71"/>
  <c r="AX24" i="71"/>
  <c r="AW24" i="71"/>
  <c r="AV24" i="71"/>
  <c r="AD24" i="71"/>
  <c r="AS24" i="71"/>
  <c r="AZ25" i="71"/>
  <c r="AY25" i="71"/>
  <c r="AX25" i="71"/>
  <c r="AW25" i="71"/>
  <c r="AV25" i="71"/>
  <c r="AD25" i="71"/>
  <c r="AZ26" i="71"/>
  <c r="AY26" i="71"/>
  <c r="AX26" i="71"/>
  <c r="AW26" i="71"/>
  <c r="AV26" i="71"/>
  <c r="AD26" i="71"/>
  <c r="AZ27" i="71"/>
  <c r="AY27" i="71"/>
  <c r="AX27" i="71"/>
  <c r="AW27" i="71"/>
  <c r="AV27" i="71"/>
  <c r="AD27" i="71"/>
  <c r="AS27" i="71"/>
  <c r="AZ28" i="71"/>
  <c r="AY28" i="71"/>
  <c r="AX28" i="71"/>
  <c r="AW28" i="71"/>
  <c r="AV28" i="71"/>
  <c r="AD28" i="71"/>
  <c r="AZ29" i="71"/>
  <c r="AY29" i="71"/>
  <c r="AX29" i="71"/>
  <c r="AW29" i="71"/>
  <c r="AV29" i="71"/>
  <c r="AD29" i="71"/>
  <c r="AS29" i="71"/>
  <c r="AZ30" i="71"/>
  <c r="AY30" i="71"/>
  <c r="AX30" i="71"/>
  <c r="AW30" i="71"/>
  <c r="AV30" i="71"/>
  <c r="AD30" i="71"/>
  <c r="AZ31" i="71"/>
  <c r="AY31" i="71"/>
  <c r="AX31" i="71"/>
  <c r="AW31" i="71"/>
  <c r="AV31" i="71"/>
  <c r="AD31" i="71"/>
  <c r="AS31" i="71"/>
  <c r="AZ32" i="71"/>
  <c r="AY32" i="71"/>
  <c r="AX32" i="71"/>
  <c r="AW32" i="71"/>
  <c r="AV32" i="71"/>
  <c r="AD32" i="71"/>
  <c r="AZ33" i="71"/>
  <c r="AY33" i="71"/>
  <c r="AX33" i="71"/>
  <c r="AW33" i="71"/>
  <c r="AV33" i="71"/>
  <c r="AD33" i="71"/>
  <c r="AS33" i="71"/>
  <c r="AZ34" i="71"/>
  <c r="AY34" i="71"/>
  <c r="AX34" i="71"/>
  <c r="AW34" i="71"/>
  <c r="AV34" i="71"/>
  <c r="AD34" i="71"/>
  <c r="AZ35" i="71"/>
  <c r="AY35" i="71"/>
  <c r="AX35" i="71"/>
  <c r="AW35" i="71"/>
  <c r="AV35" i="71"/>
  <c r="AD35" i="71"/>
  <c r="AS35" i="71"/>
  <c r="AZ36" i="71"/>
  <c r="AY36" i="71"/>
  <c r="AX36" i="71"/>
  <c r="AW36" i="71"/>
  <c r="AV36" i="71"/>
  <c r="AD36" i="71"/>
  <c r="AZ37" i="71"/>
  <c r="AY37" i="71"/>
  <c r="AX37" i="71"/>
  <c r="AW37" i="71"/>
  <c r="AV37" i="71"/>
  <c r="AD37" i="71"/>
  <c r="AS37" i="71"/>
  <c r="AZ38" i="71"/>
  <c r="AY38" i="71"/>
  <c r="AX38" i="71"/>
  <c r="AW38" i="71"/>
  <c r="AV38" i="71"/>
  <c r="AD38" i="71"/>
  <c r="AZ39" i="71"/>
  <c r="AY39" i="71"/>
  <c r="AX39" i="71"/>
  <c r="AW39" i="71"/>
  <c r="AV39" i="71"/>
  <c r="AD39" i="71"/>
  <c r="AS39" i="71"/>
  <c r="AZ40" i="71"/>
  <c r="AY40" i="71"/>
  <c r="AX40" i="71"/>
  <c r="AW40" i="71"/>
  <c r="AV40" i="71"/>
  <c r="AD40" i="71"/>
  <c r="AZ41" i="71"/>
  <c r="AY41" i="71"/>
  <c r="AX41" i="71"/>
  <c r="AW41" i="71"/>
  <c r="AV41" i="71"/>
  <c r="AD41" i="71"/>
  <c r="AS41" i="71"/>
  <c r="AZ42" i="71"/>
  <c r="AY42" i="71"/>
  <c r="AX42" i="71"/>
  <c r="AW42" i="71"/>
  <c r="AV42" i="71"/>
  <c r="AD42" i="71"/>
  <c r="AZ43" i="71"/>
  <c r="AY43" i="71"/>
  <c r="AX43" i="71"/>
  <c r="AW43" i="71"/>
  <c r="AV43" i="71"/>
  <c r="AD43" i="71"/>
  <c r="AS43" i="71"/>
  <c r="AZ44" i="71"/>
  <c r="AY44" i="71"/>
  <c r="AX44" i="71"/>
  <c r="AW44" i="71"/>
  <c r="AV44" i="71"/>
  <c r="AD44" i="71"/>
  <c r="AZ45" i="71"/>
  <c r="AY45" i="71"/>
  <c r="AX45" i="71"/>
  <c r="AW45" i="71"/>
  <c r="AV45" i="71"/>
  <c r="AD45" i="71"/>
  <c r="AS45" i="71"/>
  <c r="AZ46" i="71"/>
  <c r="AY46" i="71"/>
  <c r="AX46" i="71"/>
  <c r="AW46" i="71"/>
  <c r="AV46" i="71"/>
  <c r="AD46" i="71"/>
  <c r="AZ47" i="71"/>
  <c r="AY47" i="71"/>
  <c r="AX47" i="71"/>
  <c r="AW47" i="71"/>
  <c r="AV47" i="71"/>
  <c r="AD47" i="71"/>
  <c r="AS47" i="71"/>
  <c r="AZ48" i="71"/>
  <c r="AY48" i="71"/>
  <c r="AX48" i="71"/>
  <c r="AW48" i="71"/>
  <c r="AV48" i="71"/>
  <c r="AD48" i="71"/>
  <c r="AZ49" i="71"/>
  <c r="AY49" i="71"/>
  <c r="AX49" i="71"/>
  <c r="AW49" i="71"/>
  <c r="AV49" i="71"/>
  <c r="AD49" i="71"/>
  <c r="AS49" i="71"/>
  <c r="AS11" i="71"/>
  <c r="AS17" i="71"/>
  <c r="AS15" i="71"/>
  <c r="AS21" i="71"/>
  <c r="AS25" i="71"/>
  <c r="AS13" i="71"/>
  <c r="AS19" i="71"/>
  <c r="AS23" i="71"/>
  <c r="AS26" i="71"/>
  <c r="AS30" i="71"/>
  <c r="AS34" i="71"/>
  <c r="AS38" i="71"/>
  <c r="AS42" i="71"/>
  <c r="AS46" i="71"/>
  <c r="AS28" i="71"/>
  <c r="AS32" i="71"/>
  <c r="AS36" i="71"/>
  <c r="AS40" i="71"/>
  <c r="AS44" i="71"/>
  <c r="AS48" i="71"/>
  <c r="AR161" i="71" l="1"/>
  <c r="AP161" i="71"/>
  <c r="AJ161" i="71"/>
  <c r="AH161" i="71"/>
  <c r="AF161" i="71"/>
  <c r="G161" i="71"/>
  <c r="AC161" i="71" s="1"/>
  <c r="AR160" i="71"/>
  <c r="AP160" i="71"/>
  <c r="AJ160" i="71"/>
  <c r="AH160" i="71"/>
  <c r="AF160" i="71"/>
  <c r="G160" i="71"/>
  <c r="AC160" i="71" s="1"/>
  <c r="AR159" i="71"/>
  <c r="AP159" i="71"/>
  <c r="AJ159" i="71"/>
  <c r="AH159" i="71"/>
  <c r="AF159" i="71"/>
  <c r="G159" i="71"/>
  <c r="AC159" i="71" s="1"/>
  <c r="AR158" i="71"/>
  <c r="AP158" i="71"/>
  <c r="AJ158" i="71"/>
  <c r="AH158" i="71"/>
  <c r="AF158" i="71"/>
  <c r="G158" i="71"/>
  <c r="AC158" i="71" s="1"/>
  <c r="AR157" i="71"/>
  <c r="AP157" i="71"/>
  <c r="AJ157" i="71"/>
  <c r="AH157" i="71"/>
  <c r="AF157" i="71"/>
  <c r="G157" i="71"/>
  <c r="AC157" i="71" s="1"/>
  <c r="AR156" i="71"/>
  <c r="AP156" i="71"/>
  <c r="AJ156" i="71"/>
  <c r="AH156" i="71"/>
  <c r="AF156" i="71"/>
  <c r="G156" i="71"/>
  <c r="AC156" i="71" s="1"/>
  <c r="AR155" i="71"/>
  <c r="AP155" i="71"/>
  <c r="AJ155" i="71"/>
  <c r="AH155" i="71"/>
  <c r="AF155" i="71"/>
  <c r="G155" i="71"/>
  <c r="AC155" i="71" s="1"/>
  <c r="AR154" i="71"/>
  <c r="AP154" i="71"/>
  <c r="AJ154" i="71"/>
  <c r="AH154" i="71"/>
  <c r="AF154" i="71"/>
  <c r="G154" i="71"/>
  <c r="AC154" i="71" s="1"/>
  <c r="AR153" i="71"/>
  <c r="AP153" i="71"/>
  <c r="AJ153" i="71"/>
  <c r="AH153" i="71"/>
  <c r="AF153" i="71"/>
  <c r="G153" i="71"/>
  <c r="AC153" i="71" s="1"/>
  <c r="AR152" i="71"/>
  <c r="AP152" i="71"/>
  <c r="AJ152" i="71"/>
  <c r="AH152" i="71"/>
  <c r="AF152" i="71"/>
  <c r="G152" i="71"/>
  <c r="AC152" i="71" s="1"/>
  <c r="AR151" i="71"/>
  <c r="AP151" i="71"/>
  <c r="AJ151" i="71"/>
  <c r="AH151" i="71"/>
  <c r="AF151" i="71"/>
  <c r="G151" i="71"/>
  <c r="AC151" i="71" s="1"/>
  <c r="AR150" i="71"/>
  <c r="AP150" i="71"/>
  <c r="AJ150" i="71"/>
  <c r="AH150" i="71"/>
  <c r="AF150" i="71"/>
  <c r="G150" i="71"/>
  <c r="AC150" i="71" s="1"/>
  <c r="AR149" i="71"/>
  <c r="AP149" i="71"/>
  <c r="AJ149" i="71"/>
  <c r="AH149" i="71"/>
  <c r="AF149" i="71"/>
  <c r="G149" i="71"/>
  <c r="AC149" i="71" s="1"/>
  <c r="AR148" i="71"/>
  <c r="AP148" i="71"/>
  <c r="AJ148" i="71"/>
  <c r="AH148" i="71"/>
  <c r="AF148" i="71"/>
  <c r="G148" i="71"/>
  <c r="AC148" i="71" s="1"/>
  <c r="AR147" i="71"/>
  <c r="AP147" i="71"/>
  <c r="AJ147" i="71"/>
  <c r="AH147" i="71"/>
  <c r="AF147" i="71"/>
  <c r="G147" i="71"/>
  <c r="AC147" i="71" s="1"/>
  <c r="AR146" i="71"/>
  <c r="AP146" i="71"/>
  <c r="AJ146" i="71"/>
  <c r="AH146" i="71"/>
  <c r="AF146" i="71"/>
  <c r="G146" i="71"/>
  <c r="AC146" i="71" s="1"/>
  <c r="AR145" i="71"/>
  <c r="AP145" i="71"/>
  <c r="AJ145" i="71"/>
  <c r="AH145" i="71"/>
  <c r="AF145" i="71"/>
  <c r="G145" i="71"/>
  <c r="AC145" i="71" s="1"/>
  <c r="AR144" i="71"/>
  <c r="AP144" i="71"/>
  <c r="AJ144" i="71"/>
  <c r="AH144" i="71"/>
  <c r="AF144" i="71"/>
  <c r="G144" i="71"/>
  <c r="AC144" i="71" s="1"/>
  <c r="AR143" i="71"/>
  <c r="AP143" i="71"/>
  <c r="AJ143" i="71"/>
  <c r="AH143" i="71"/>
  <c r="AF143" i="71"/>
  <c r="G143" i="71"/>
  <c r="AC143" i="71" s="1"/>
  <c r="AR142" i="71"/>
  <c r="AP142" i="71"/>
  <c r="AJ142" i="71"/>
  <c r="AH142" i="71"/>
  <c r="AF142" i="71"/>
  <c r="G142" i="71"/>
  <c r="AC142" i="71" s="1"/>
  <c r="AR141" i="71"/>
  <c r="AP141" i="71"/>
  <c r="AJ141" i="71"/>
  <c r="AH141" i="71"/>
  <c r="AF141" i="71"/>
  <c r="G141" i="71"/>
  <c r="AC141" i="71" s="1"/>
  <c r="AR140" i="71"/>
  <c r="AP140" i="71"/>
  <c r="AJ140" i="71"/>
  <c r="AH140" i="71"/>
  <c r="AF140" i="71"/>
  <c r="G140" i="71"/>
  <c r="AC140" i="71" s="1"/>
  <c r="AR139" i="71"/>
  <c r="AP139" i="71"/>
  <c r="AJ139" i="71"/>
  <c r="AH139" i="71"/>
  <c r="AF139" i="71"/>
  <c r="G139" i="71"/>
  <c r="AC139" i="71" s="1"/>
  <c r="AR138" i="71"/>
  <c r="AP138" i="71"/>
  <c r="AJ138" i="71"/>
  <c r="AH138" i="71"/>
  <c r="AF138" i="71"/>
  <c r="G138" i="71"/>
  <c r="AC138" i="71" s="1"/>
  <c r="AR137" i="71"/>
  <c r="AP137" i="71"/>
  <c r="AJ137" i="71"/>
  <c r="AH137" i="71"/>
  <c r="AF137" i="71"/>
  <c r="G137" i="71"/>
  <c r="AC137" i="71" s="1"/>
  <c r="AR136" i="71"/>
  <c r="AP136" i="71"/>
  <c r="AJ136" i="71"/>
  <c r="AH136" i="71"/>
  <c r="AF136" i="71"/>
  <c r="G136" i="71"/>
  <c r="AC136" i="71" s="1"/>
  <c r="AR135" i="71"/>
  <c r="AP135" i="71"/>
  <c r="AJ135" i="71"/>
  <c r="AH135" i="71"/>
  <c r="AF135" i="71"/>
  <c r="G135" i="71"/>
  <c r="AC135" i="71" s="1"/>
  <c r="AR134" i="71"/>
  <c r="AP134" i="71"/>
  <c r="AJ134" i="71"/>
  <c r="AH134" i="71"/>
  <c r="AF134" i="71"/>
  <c r="G134" i="71"/>
  <c r="AC134" i="71" s="1"/>
  <c r="AR133" i="71"/>
  <c r="AP133" i="71"/>
  <c r="AJ133" i="71"/>
  <c r="AH133" i="71"/>
  <c r="AF133" i="71"/>
  <c r="G133" i="71"/>
  <c r="AC133" i="71" s="1"/>
  <c r="AR132" i="71"/>
  <c r="AP132" i="71"/>
  <c r="AJ132" i="71"/>
  <c r="AH132" i="71"/>
  <c r="AF132" i="71"/>
  <c r="G132" i="71"/>
  <c r="AC132" i="71" s="1"/>
  <c r="AR131" i="71"/>
  <c r="AP131" i="71"/>
  <c r="AJ131" i="71"/>
  <c r="AH131" i="71"/>
  <c r="AF131" i="71"/>
  <c r="G131" i="71"/>
  <c r="AC131" i="71" s="1"/>
  <c r="AR130" i="71"/>
  <c r="AP130" i="71"/>
  <c r="AJ130" i="71"/>
  <c r="AH130" i="71"/>
  <c r="AF130" i="71"/>
  <c r="G130" i="71"/>
  <c r="AC130" i="71" s="1"/>
  <c r="AR129" i="71"/>
  <c r="AP129" i="71"/>
  <c r="AJ129" i="71"/>
  <c r="AH129" i="71"/>
  <c r="AF129" i="71"/>
  <c r="G129" i="71"/>
  <c r="AC129" i="71" s="1"/>
  <c r="AR128" i="71"/>
  <c r="AP128" i="71"/>
  <c r="AJ128" i="71"/>
  <c r="AH128" i="71"/>
  <c r="AF128" i="71"/>
  <c r="G128" i="71"/>
  <c r="AC128" i="71" s="1"/>
  <c r="AR127" i="71"/>
  <c r="AP127" i="71"/>
  <c r="AJ127" i="71"/>
  <c r="AH127" i="71"/>
  <c r="AF127" i="71"/>
  <c r="G127" i="71"/>
  <c r="AC127" i="71" s="1"/>
  <c r="AR126" i="71"/>
  <c r="AP126" i="71"/>
  <c r="AJ126" i="71"/>
  <c r="AH126" i="71"/>
  <c r="AF126" i="71"/>
  <c r="G126" i="71"/>
  <c r="AC126" i="71" s="1"/>
  <c r="AR125" i="71"/>
  <c r="AP125" i="71"/>
  <c r="AJ125" i="71"/>
  <c r="AH125" i="71"/>
  <c r="AF125" i="71"/>
  <c r="G125" i="71"/>
  <c r="AC125" i="71" s="1"/>
  <c r="AR124" i="71"/>
  <c r="AP124" i="71"/>
  <c r="AJ124" i="71"/>
  <c r="AH124" i="71"/>
  <c r="AF124" i="71"/>
  <c r="G124" i="71"/>
  <c r="AC124" i="71" s="1"/>
  <c r="AR123" i="71"/>
  <c r="AP123" i="71"/>
  <c r="AJ123" i="71"/>
  <c r="AH123" i="71"/>
  <c r="AF123" i="71"/>
  <c r="G123" i="71"/>
  <c r="AC123" i="71" s="1"/>
  <c r="AR122" i="71"/>
  <c r="AP122" i="71"/>
  <c r="AJ122" i="71"/>
  <c r="AH122" i="71"/>
  <c r="AF122" i="71"/>
  <c r="G122" i="71"/>
  <c r="AC122" i="71" s="1"/>
  <c r="AR121" i="71"/>
  <c r="AP121" i="71"/>
  <c r="AJ121" i="71"/>
  <c r="AH121" i="71"/>
  <c r="AF121" i="71"/>
  <c r="G121" i="71"/>
  <c r="AC121" i="71" s="1"/>
  <c r="AR120" i="71"/>
  <c r="AP120" i="71"/>
  <c r="AJ120" i="71"/>
  <c r="AH120" i="71"/>
  <c r="AF120" i="71"/>
  <c r="G120" i="71"/>
  <c r="AC120" i="71" s="1"/>
  <c r="AR119" i="71"/>
  <c r="AP119" i="71"/>
  <c r="AJ119" i="71"/>
  <c r="AH119" i="71"/>
  <c r="AF119" i="71"/>
  <c r="G119" i="71"/>
  <c r="AC119" i="71" s="1"/>
  <c r="AR118" i="71"/>
  <c r="AP118" i="71"/>
  <c r="AJ118" i="71"/>
  <c r="AH118" i="71"/>
  <c r="AF118" i="71"/>
  <c r="G118" i="71"/>
  <c r="AC118" i="71" s="1"/>
  <c r="AR117" i="71"/>
  <c r="AP117" i="71"/>
  <c r="AJ117" i="71"/>
  <c r="AH117" i="71"/>
  <c r="AF117" i="71"/>
  <c r="G117" i="71"/>
  <c r="AC117" i="71" s="1"/>
  <c r="AR116" i="71"/>
  <c r="AP116" i="71"/>
  <c r="AJ116" i="71"/>
  <c r="AH116" i="71"/>
  <c r="AF116" i="71"/>
  <c r="G116" i="71"/>
  <c r="AC116" i="71" s="1"/>
  <c r="AR115" i="71"/>
  <c r="AP115" i="71"/>
  <c r="AJ115" i="71"/>
  <c r="AH115" i="71"/>
  <c r="AF115" i="71"/>
  <c r="G115" i="71"/>
  <c r="AC115" i="71" s="1"/>
  <c r="AR114" i="71"/>
  <c r="AP114" i="71"/>
  <c r="AJ114" i="71"/>
  <c r="AH114" i="71"/>
  <c r="AF114" i="71"/>
  <c r="G114" i="71"/>
  <c r="AC114" i="71" s="1"/>
  <c r="AR113" i="71"/>
  <c r="AP113" i="71"/>
  <c r="AJ113" i="71"/>
  <c r="AH113" i="71"/>
  <c r="AF113" i="71"/>
  <c r="G113" i="71"/>
  <c r="AC113" i="71" s="1"/>
  <c r="AR112" i="71"/>
  <c r="AP112" i="71"/>
  <c r="AJ112" i="71"/>
  <c r="AH112" i="71"/>
  <c r="AF112" i="71"/>
  <c r="G112" i="71"/>
  <c r="AC112" i="71" s="1"/>
  <c r="AR111" i="71"/>
  <c r="AP111" i="71"/>
  <c r="AJ111" i="71"/>
  <c r="AH111" i="71"/>
  <c r="AF111" i="71"/>
  <c r="G111" i="71"/>
  <c r="AC111" i="71" s="1"/>
  <c r="AR110" i="71"/>
  <c r="AP110" i="71"/>
  <c r="AJ110" i="71"/>
  <c r="AH110" i="71"/>
  <c r="AF110" i="71"/>
  <c r="G110" i="71"/>
  <c r="AC110" i="71" s="1"/>
  <c r="AR109" i="71"/>
  <c r="AP109" i="71"/>
  <c r="AJ109" i="71"/>
  <c r="AH109" i="71"/>
  <c r="AF109" i="71"/>
  <c r="G109" i="71"/>
  <c r="AC109" i="71" s="1"/>
  <c r="AR108" i="71"/>
  <c r="AP108" i="71"/>
  <c r="AJ108" i="71"/>
  <c r="AH108" i="71"/>
  <c r="AF108" i="71"/>
  <c r="G108" i="71"/>
  <c r="AC108" i="71" s="1"/>
  <c r="AR107" i="71"/>
  <c r="AP107" i="71"/>
  <c r="AJ107" i="71"/>
  <c r="AH107" i="71"/>
  <c r="AF107" i="71"/>
  <c r="G107" i="71"/>
  <c r="AC107" i="71" s="1"/>
  <c r="AR106" i="71"/>
  <c r="AP106" i="71"/>
  <c r="AJ106" i="71"/>
  <c r="AH106" i="71"/>
  <c r="AF106" i="71"/>
  <c r="G106" i="71"/>
  <c r="AC106" i="71" s="1"/>
  <c r="AR105" i="71"/>
  <c r="AP105" i="71"/>
  <c r="AJ105" i="71"/>
  <c r="AH105" i="71"/>
  <c r="AF105" i="71"/>
  <c r="G105" i="71"/>
  <c r="AC105" i="71" s="1"/>
  <c r="AR104" i="71"/>
  <c r="AP104" i="71"/>
  <c r="AJ104" i="71"/>
  <c r="AH104" i="71"/>
  <c r="AF104" i="71"/>
  <c r="G104" i="71"/>
  <c r="AC104" i="71" s="1"/>
  <c r="AR103" i="71"/>
  <c r="AP103" i="71"/>
  <c r="AJ103" i="71"/>
  <c r="AH103" i="71"/>
  <c r="AF103" i="71"/>
  <c r="G103" i="71"/>
  <c r="AC103" i="71" s="1"/>
  <c r="AR102" i="71"/>
  <c r="AP102" i="71"/>
  <c r="AJ102" i="71"/>
  <c r="AH102" i="71"/>
  <c r="AF102" i="71"/>
  <c r="G102" i="71"/>
  <c r="AC102" i="71" s="1"/>
  <c r="AR101" i="71"/>
  <c r="AP101" i="71"/>
  <c r="AJ101" i="71"/>
  <c r="AH101" i="71"/>
  <c r="AF101" i="71"/>
  <c r="G101" i="71"/>
  <c r="AC101" i="71" s="1"/>
  <c r="AR100" i="71"/>
  <c r="AP100" i="71"/>
  <c r="AJ100" i="71"/>
  <c r="AH100" i="71"/>
  <c r="AF100" i="71"/>
  <c r="G100" i="71"/>
  <c r="AC100" i="71" s="1"/>
  <c r="AR99" i="71"/>
  <c r="AP99" i="71"/>
  <c r="AJ99" i="71"/>
  <c r="AH99" i="71"/>
  <c r="AF99" i="71"/>
  <c r="G99" i="71"/>
  <c r="AC99" i="71" s="1"/>
  <c r="AR98" i="71"/>
  <c r="AP98" i="71"/>
  <c r="AJ98" i="71"/>
  <c r="AH98" i="71"/>
  <c r="AF98" i="71"/>
  <c r="G98" i="71"/>
  <c r="AC98" i="71" s="1"/>
  <c r="AR97" i="71"/>
  <c r="AP97" i="71"/>
  <c r="AJ97" i="71"/>
  <c r="AH97" i="71"/>
  <c r="AF97" i="71"/>
  <c r="G97" i="71"/>
  <c r="AC97" i="71" s="1"/>
  <c r="AR96" i="71"/>
  <c r="AP96" i="71"/>
  <c r="AJ96" i="71"/>
  <c r="AH96" i="71"/>
  <c r="AF96" i="71"/>
  <c r="G96" i="71"/>
  <c r="AC96" i="71" s="1"/>
  <c r="AR95" i="71"/>
  <c r="AP95" i="71"/>
  <c r="AJ95" i="71"/>
  <c r="AH95" i="71"/>
  <c r="AF95" i="71"/>
  <c r="G95" i="71"/>
  <c r="AC95" i="71" s="1"/>
  <c r="AR94" i="71"/>
  <c r="AP94" i="71"/>
  <c r="AJ94" i="71"/>
  <c r="AH94" i="71"/>
  <c r="AF94" i="71"/>
  <c r="G94" i="71"/>
  <c r="AC94" i="71" s="1"/>
  <c r="AR93" i="71"/>
  <c r="AP93" i="71"/>
  <c r="AJ93" i="71"/>
  <c r="AH93" i="71"/>
  <c r="AF93" i="71"/>
  <c r="G93" i="71"/>
  <c r="AC93" i="71" s="1"/>
  <c r="AR92" i="71"/>
  <c r="AP92" i="71"/>
  <c r="AJ92" i="71"/>
  <c r="AH92" i="71"/>
  <c r="AF92" i="71"/>
  <c r="G92" i="71"/>
  <c r="AC92" i="71" s="1"/>
  <c r="AR91" i="71"/>
  <c r="AP91" i="71"/>
  <c r="AJ91" i="71"/>
  <c r="AH91" i="71"/>
  <c r="AF91" i="71"/>
  <c r="G91" i="71"/>
  <c r="AC91" i="71" s="1"/>
  <c r="AR90" i="71"/>
  <c r="AP90" i="71"/>
  <c r="AJ90" i="71"/>
  <c r="AH90" i="71"/>
  <c r="AF90" i="71"/>
  <c r="G90" i="71"/>
  <c r="AC90" i="71" s="1"/>
  <c r="AR89" i="71"/>
  <c r="AP89" i="71"/>
  <c r="AJ89" i="71"/>
  <c r="AH89" i="71"/>
  <c r="AF89" i="71"/>
  <c r="G89" i="71"/>
  <c r="AC89" i="71" s="1"/>
  <c r="AR88" i="71"/>
  <c r="AP88" i="71"/>
  <c r="AJ88" i="71"/>
  <c r="AH88" i="71"/>
  <c r="AF88" i="71"/>
  <c r="G88" i="71"/>
  <c r="AC88" i="71" s="1"/>
  <c r="AR87" i="71"/>
  <c r="AP87" i="71"/>
  <c r="AJ87" i="71"/>
  <c r="AH87" i="71"/>
  <c r="AF87" i="71"/>
  <c r="G87" i="71"/>
  <c r="AC87" i="71" s="1"/>
  <c r="AR86" i="71"/>
  <c r="AP86" i="71"/>
  <c r="AJ86" i="71"/>
  <c r="AH86" i="71"/>
  <c r="AF86" i="71"/>
  <c r="G86" i="71"/>
  <c r="AC86" i="71" s="1"/>
  <c r="AR85" i="71"/>
  <c r="AP85" i="71"/>
  <c r="AJ85" i="71"/>
  <c r="AH85" i="71"/>
  <c r="AF85" i="71"/>
  <c r="G85" i="71"/>
  <c r="AC85" i="71" s="1"/>
  <c r="AR84" i="71"/>
  <c r="AP84" i="71"/>
  <c r="AJ84" i="71"/>
  <c r="AH84" i="71"/>
  <c r="AF84" i="71"/>
  <c r="G84" i="71"/>
  <c r="AC84" i="71" s="1"/>
  <c r="AR83" i="71"/>
  <c r="AP83" i="71"/>
  <c r="AJ83" i="71"/>
  <c r="AH83" i="71"/>
  <c r="AF83" i="71"/>
  <c r="G83" i="71"/>
  <c r="AC83" i="71" s="1"/>
  <c r="AR82" i="71"/>
  <c r="AP82" i="71"/>
  <c r="AJ82" i="71"/>
  <c r="AH82" i="71"/>
  <c r="AF82" i="71"/>
  <c r="G82" i="71"/>
  <c r="AC82" i="71" s="1"/>
  <c r="AR81" i="71"/>
  <c r="AP81" i="71"/>
  <c r="AJ81" i="71"/>
  <c r="AH81" i="71"/>
  <c r="AF81" i="71"/>
  <c r="G81" i="71"/>
  <c r="AC81" i="71" s="1"/>
  <c r="AR80" i="71"/>
  <c r="AP80" i="71"/>
  <c r="AJ80" i="71"/>
  <c r="AH80" i="71"/>
  <c r="AF80" i="71"/>
  <c r="G80" i="71"/>
  <c r="AC80" i="71" s="1"/>
  <c r="AR79" i="71"/>
  <c r="AP79" i="71"/>
  <c r="AJ79" i="71"/>
  <c r="AH79" i="71"/>
  <c r="AF79" i="71"/>
  <c r="G79" i="71"/>
  <c r="AC79" i="71" s="1"/>
  <c r="AR78" i="71"/>
  <c r="AP78" i="71"/>
  <c r="AJ78" i="71"/>
  <c r="AH78" i="71"/>
  <c r="AF78" i="71"/>
  <c r="G78" i="71"/>
  <c r="AC78" i="71" s="1"/>
  <c r="AR77" i="71"/>
  <c r="AP77" i="71"/>
  <c r="AJ77" i="71"/>
  <c r="AH77" i="71"/>
  <c r="AF77" i="71"/>
  <c r="G77" i="71"/>
  <c r="AC77" i="71" s="1"/>
  <c r="AR76" i="71"/>
  <c r="AP76" i="71"/>
  <c r="AJ76" i="71"/>
  <c r="AH76" i="71"/>
  <c r="AF76" i="71"/>
  <c r="G76" i="71"/>
  <c r="AC76" i="71" s="1"/>
  <c r="AR75" i="71"/>
  <c r="AP75" i="71"/>
  <c r="AJ75" i="71"/>
  <c r="AH75" i="71"/>
  <c r="AF75" i="71"/>
  <c r="G75" i="71"/>
  <c r="AC75" i="71" s="1"/>
  <c r="AR74" i="71"/>
  <c r="AP74" i="71"/>
  <c r="AJ74" i="71"/>
  <c r="AH74" i="71"/>
  <c r="AF74" i="71"/>
  <c r="G74" i="71"/>
  <c r="AC74" i="71" s="1"/>
  <c r="AR73" i="71"/>
  <c r="AP73" i="71"/>
  <c r="AJ73" i="71"/>
  <c r="AH73" i="71"/>
  <c r="AF73" i="71"/>
  <c r="G73" i="71"/>
  <c r="AC73" i="71" s="1"/>
  <c r="AR72" i="71"/>
  <c r="AP72" i="71"/>
  <c r="AJ72" i="71"/>
  <c r="AH72" i="71"/>
  <c r="AF72" i="71"/>
  <c r="G72" i="71"/>
  <c r="AC72" i="71" s="1"/>
  <c r="AR71" i="71"/>
  <c r="AP71" i="71"/>
  <c r="AJ71" i="71"/>
  <c r="AH71" i="71"/>
  <c r="AF71" i="71"/>
  <c r="G71" i="71"/>
  <c r="AC71" i="71" s="1"/>
  <c r="AR70" i="71"/>
  <c r="AP70" i="71"/>
  <c r="AJ70" i="71"/>
  <c r="AH70" i="71"/>
  <c r="AF70" i="71"/>
  <c r="G70" i="71"/>
  <c r="AC70" i="71" s="1"/>
  <c r="AR69" i="71"/>
  <c r="AP69" i="71"/>
  <c r="AJ69" i="71"/>
  <c r="AH69" i="71"/>
  <c r="AF69" i="71"/>
  <c r="G69" i="71"/>
  <c r="AC69" i="71" s="1"/>
  <c r="AR68" i="71"/>
  <c r="AP68" i="71"/>
  <c r="AJ68" i="71"/>
  <c r="AH68" i="71"/>
  <c r="AF68" i="71"/>
  <c r="G68" i="71"/>
  <c r="AC68" i="71" s="1"/>
  <c r="AR67" i="71"/>
  <c r="AP67" i="71"/>
  <c r="AJ67" i="71"/>
  <c r="AH67" i="71"/>
  <c r="AF67" i="71"/>
  <c r="G67" i="71"/>
  <c r="AC67" i="71" s="1"/>
  <c r="AR66" i="71"/>
  <c r="AP66" i="71"/>
  <c r="AJ66" i="71"/>
  <c r="AH66" i="71"/>
  <c r="AF66" i="71"/>
  <c r="G66" i="71"/>
  <c r="AC66" i="71" s="1"/>
  <c r="AR65" i="71"/>
  <c r="AP65" i="71"/>
  <c r="AJ65" i="71"/>
  <c r="AH65" i="71"/>
  <c r="AF65" i="71"/>
  <c r="G65" i="71"/>
  <c r="AC65" i="71" s="1"/>
  <c r="AR64" i="71"/>
  <c r="AP64" i="71"/>
  <c r="AJ64" i="71"/>
  <c r="AH64" i="71"/>
  <c r="AF64" i="71"/>
  <c r="G64" i="71"/>
  <c r="AC64" i="71" s="1"/>
  <c r="AR63" i="71"/>
  <c r="AP63" i="71"/>
  <c r="AJ63" i="71"/>
  <c r="AH63" i="71"/>
  <c r="AF63" i="71"/>
  <c r="G63" i="71"/>
  <c r="AC63" i="71" s="1"/>
  <c r="AR62" i="71"/>
  <c r="AP62" i="71"/>
  <c r="AJ62" i="71"/>
  <c r="AH62" i="71"/>
  <c r="AF62" i="71"/>
  <c r="G62" i="71"/>
  <c r="AC62" i="71" s="1"/>
  <c r="AP60" i="71"/>
  <c r="AS60" i="71" s="1"/>
  <c r="AS59" i="71"/>
  <c r="AP58" i="71"/>
  <c r="AS58" i="71" s="1"/>
  <c r="AP56" i="71"/>
  <c r="AS56" i="71" s="1"/>
  <c r="AP55" i="71"/>
  <c r="AS55" i="71" s="1"/>
  <c r="AP54" i="71"/>
  <c r="AS54" i="71" s="1"/>
  <c r="AP53" i="71"/>
  <c r="AS53" i="71" s="1"/>
  <c r="AP52" i="71"/>
  <c r="AS52" i="71" s="1"/>
  <c r="AP51" i="71"/>
  <c r="AS51" i="71" s="1"/>
  <c r="AZ62" i="71" l="1"/>
  <c r="AY62" i="71"/>
  <c r="AX62" i="71"/>
  <c r="AW62" i="71"/>
  <c r="AV62" i="71"/>
  <c r="AD62" i="71"/>
  <c r="AZ63" i="71"/>
  <c r="AY63" i="71"/>
  <c r="AX63" i="71"/>
  <c r="AW63" i="71"/>
  <c r="AV63" i="71"/>
  <c r="AD63" i="71"/>
  <c r="AZ64" i="71"/>
  <c r="AY64" i="71"/>
  <c r="AX64" i="71"/>
  <c r="AW64" i="71"/>
  <c r="AV64" i="71"/>
  <c r="AD64" i="71"/>
  <c r="AS64" i="71"/>
  <c r="AZ65" i="71"/>
  <c r="AY65" i="71"/>
  <c r="AX65" i="71"/>
  <c r="AW65" i="71"/>
  <c r="AV65" i="71"/>
  <c r="AD65" i="71"/>
  <c r="AZ66" i="71"/>
  <c r="AY66" i="71"/>
  <c r="AX66" i="71"/>
  <c r="AW66" i="71"/>
  <c r="AV66" i="71"/>
  <c r="AD66" i="71"/>
  <c r="AZ67" i="71"/>
  <c r="AY67" i="71"/>
  <c r="AX67" i="71"/>
  <c r="AW67" i="71"/>
  <c r="AV67" i="71"/>
  <c r="AD67" i="71"/>
  <c r="AZ68" i="71"/>
  <c r="AY68" i="71"/>
  <c r="AX68" i="71"/>
  <c r="AW68" i="71"/>
  <c r="AV68" i="71"/>
  <c r="AD68" i="71"/>
  <c r="AS68" i="71"/>
  <c r="AZ69" i="71"/>
  <c r="AY69" i="71"/>
  <c r="AX69" i="71"/>
  <c r="AW69" i="71"/>
  <c r="AV69" i="71"/>
  <c r="AD69" i="71"/>
  <c r="AZ70" i="71"/>
  <c r="AY70" i="71"/>
  <c r="AX70" i="71"/>
  <c r="AW70" i="71"/>
  <c r="AV70" i="71"/>
  <c r="AD70" i="71"/>
  <c r="AZ71" i="71"/>
  <c r="AY71" i="71"/>
  <c r="AX71" i="71"/>
  <c r="AW71" i="71"/>
  <c r="AV71" i="71"/>
  <c r="AD71" i="71"/>
  <c r="AZ72" i="71"/>
  <c r="AY72" i="71"/>
  <c r="AX72" i="71"/>
  <c r="AW72" i="71"/>
  <c r="AV72" i="71"/>
  <c r="AD72" i="71"/>
  <c r="AS72" i="71"/>
  <c r="AZ73" i="71"/>
  <c r="AY73" i="71"/>
  <c r="AX73" i="71"/>
  <c r="AW73" i="71"/>
  <c r="AV73" i="71"/>
  <c r="AD73" i="71"/>
  <c r="AZ74" i="71"/>
  <c r="AY74" i="71"/>
  <c r="AX74" i="71"/>
  <c r="AW74" i="71"/>
  <c r="AV74" i="71"/>
  <c r="AD74" i="71"/>
  <c r="AZ75" i="71"/>
  <c r="AY75" i="71"/>
  <c r="AX75" i="71"/>
  <c r="AW75" i="71"/>
  <c r="AV75" i="71"/>
  <c r="AD75" i="71"/>
  <c r="AZ76" i="71"/>
  <c r="AY76" i="71"/>
  <c r="AX76" i="71"/>
  <c r="AW76" i="71"/>
  <c r="AV76" i="71"/>
  <c r="AD76" i="71"/>
  <c r="AS76" i="71"/>
  <c r="AZ77" i="71"/>
  <c r="AY77" i="71"/>
  <c r="AX77" i="71"/>
  <c r="AW77" i="71"/>
  <c r="AV77" i="71"/>
  <c r="AD77" i="71"/>
  <c r="AZ78" i="71"/>
  <c r="AY78" i="71"/>
  <c r="AX78" i="71"/>
  <c r="AW78" i="71"/>
  <c r="AV78" i="71"/>
  <c r="AD78" i="71"/>
  <c r="AZ79" i="71"/>
  <c r="AY79" i="71"/>
  <c r="AX79" i="71"/>
  <c r="AW79" i="71"/>
  <c r="AV79" i="71"/>
  <c r="AD79" i="71"/>
  <c r="AZ80" i="71"/>
  <c r="AY80" i="71"/>
  <c r="AX80" i="71"/>
  <c r="AW80" i="71"/>
  <c r="AV80" i="71"/>
  <c r="AD80" i="71"/>
  <c r="AS80" i="71"/>
  <c r="AZ81" i="71"/>
  <c r="AY81" i="71"/>
  <c r="AX81" i="71"/>
  <c r="AW81" i="71"/>
  <c r="AV81" i="71"/>
  <c r="AD81" i="71"/>
  <c r="AZ82" i="71"/>
  <c r="AY82" i="71"/>
  <c r="AX82" i="71"/>
  <c r="AW82" i="71"/>
  <c r="AV82" i="71"/>
  <c r="AD82" i="71"/>
  <c r="AZ83" i="71"/>
  <c r="AY83" i="71"/>
  <c r="AX83" i="71"/>
  <c r="AW83" i="71"/>
  <c r="AV83" i="71"/>
  <c r="AD83" i="71"/>
  <c r="AZ84" i="71"/>
  <c r="AY84" i="71"/>
  <c r="AX84" i="71"/>
  <c r="AW84" i="71"/>
  <c r="AV84" i="71"/>
  <c r="AD84" i="71"/>
  <c r="AS84" i="71"/>
  <c r="AZ85" i="71"/>
  <c r="AY85" i="71"/>
  <c r="AX85" i="71"/>
  <c r="AW85" i="71"/>
  <c r="AV85" i="71"/>
  <c r="AD85" i="71"/>
  <c r="AZ86" i="71"/>
  <c r="AY86" i="71"/>
  <c r="AX86" i="71"/>
  <c r="AW86" i="71"/>
  <c r="AV86" i="71"/>
  <c r="AD86" i="71"/>
  <c r="AZ87" i="71"/>
  <c r="AY87" i="71"/>
  <c r="AX87" i="71"/>
  <c r="AW87" i="71"/>
  <c r="AV87" i="71"/>
  <c r="AD87" i="71"/>
  <c r="AZ88" i="71"/>
  <c r="AY88" i="71"/>
  <c r="AX88" i="71"/>
  <c r="AW88" i="71"/>
  <c r="AV88" i="71"/>
  <c r="AD88" i="71"/>
  <c r="AS88" i="71"/>
  <c r="AZ89" i="71"/>
  <c r="AY89" i="71"/>
  <c r="AX89" i="71"/>
  <c r="AW89" i="71"/>
  <c r="AV89" i="71"/>
  <c r="AD89" i="71"/>
  <c r="AZ90" i="71"/>
  <c r="AY90" i="71"/>
  <c r="AX90" i="71"/>
  <c r="AW90" i="71"/>
  <c r="AV90" i="71"/>
  <c r="AD90" i="71"/>
  <c r="AZ91" i="71"/>
  <c r="AY91" i="71"/>
  <c r="AX91" i="71"/>
  <c r="AW91" i="71"/>
  <c r="AV91" i="71"/>
  <c r="AD91" i="71"/>
  <c r="AZ92" i="71"/>
  <c r="AY92" i="71"/>
  <c r="AX92" i="71"/>
  <c r="AW92" i="71"/>
  <c r="AV92" i="71"/>
  <c r="AD92" i="71"/>
  <c r="AS92" i="71"/>
  <c r="AZ93" i="71"/>
  <c r="AY93" i="71"/>
  <c r="AX93" i="71"/>
  <c r="AW93" i="71"/>
  <c r="AV93" i="71"/>
  <c r="AD93" i="71"/>
  <c r="AZ94" i="71"/>
  <c r="AY94" i="71"/>
  <c r="AX94" i="71"/>
  <c r="AW94" i="71"/>
  <c r="AV94" i="71"/>
  <c r="AD94" i="71"/>
  <c r="AZ95" i="71"/>
  <c r="AY95" i="71"/>
  <c r="AX95" i="71"/>
  <c r="AW95" i="71"/>
  <c r="AV95" i="71"/>
  <c r="AD95" i="71"/>
  <c r="AZ96" i="71"/>
  <c r="AY96" i="71"/>
  <c r="AX96" i="71"/>
  <c r="AW96" i="71"/>
  <c r="AV96" i="71"/>
  <c r="AD96" i="71"/>
  <c r="AS96" i="71"/>
  <c r="AZ97" i="71"/>
  <c r="AY97" i="71"/>
  <c r="AX97" i="71"/>
  <c r="AW97" i="71"/>
  <c r="AV97" i="71"/>
  <c r="AD97" i="71"/>
  <c r="AZ98" i="71"/>
  <c r="AY98" i="71"/>
  <c r="AX98" i="71"/>
  <c r="AW98" i="71"/>
  <c r="AV98" i="71"/>
  <c r="AD98" i="71"/>
  <c r="AZ99" i="71"/>
  <c r="AY99" i="71"/>
  <c r="AX99" i="71"/>
  <c r="AW99" i="71"/>
  <c r="AV99" i="71"/>
  <c r="AD99" i="71"/>
  <c r="AZ100" i="71"/>
  <c r="AY100" i="71"/>
  <c r="AX100" i="71"/>
  <c r="AW100" i="71"/>
  <c r="AV100" i="71"/>
  <c r="AD100" i="71"/>
  <c r="AS100" i="71"/>
  <c r="AZ101" i="71"/>
  <c r="AY101" i="71"/>
  <c r="AX101" i="71"/>
  <c r="AW101" i="71"/>
  <c r="AV101" i="71"/>
  <c r="AD101" i="71"/>
  <c r="AZ102" i="71"/>
  <c r="AY102" i="71"/>
  <c r="AX102" i="71"/>
  <c r="AW102" i="71"/>
  <c r="AV102" i="71"/>
  <c r="AD102" i="71"/>
  <c r="AZ103" i="71"/>
  <c r="AY103" i="71"/>
  <c r="AX103" i="71"/>
  <c r="AW103" i="71"/>
  <c r="AV103" i="71"/>
  <c r="AD103" i="71"/>
  <c r="AZ104" i="71"/>
  <c r="AY104" i="71"/>
  <c r="AX104" i="71"/>
  <c r="AW104" i="71"/>
  <c r="AV104" i="71"/>
  <c r="AD104" i="71"/>
  <c r="AS104" i="71"/>
  <c r="AZ105" i="71"/>
  <c r="AY105" i="71"/>
  <c r="AX105" i="71"/>
  <c r="AW105" i="71"/>
  <c r="AV105" i="71"/>
  <c r="AD105" i="71"/>
  <c r="AZ106" i="71"/>
  <c r="AY106" i="71"/>
  <c r="AX106" i="71"/>
  <c r="AW106" i="71"/>
  <c r="AV106" i="71"/>
  <c r="AD106" i="71"/>
  <c r="AZ107" i="71"/>
  <c r="AY107" i="71"/>
  <c r="AX107" i="71"/>
  <c r="AW107" i="71"/>
  <c r="AV107" i="71"/>
  <c r="AD107" i="71"/>
  <c r="AZ108" i="71"/>
  <c r="AY108" i="71"/>
  <c r="AX108" i="71"/>
  <c r="AW108" i="71"/>
  <c r="AV108" i="71"/>
  <c r="AD108" i="71"/>
  <c r="AS108" i="71"/>
  <c r="AZ109" i="71"/>
  <c r="AY109" i="71"/>
  <c r="AX109" i="71"/>
  <c r="AW109" i="71"/>
  <c r="AV109" i="71"/>
  <c r="AD109" i="71"/>
  <c r="AZ110" i="71"/>
  <c r="AY110" i="71"/>
  <c r="AX110" i="71"/>
  <c r="AW110" i="71"/>
  <c r="AV110" i="71"/>
  <c r="AD110" i="71"/>
  <c r="AZ111" i="71"/>
  <c r="AY111" i="71"/>
  <c r="AX111" i="71"/>
  <c r="AW111" i="71"/>
  <c r="AV111" i="71"/>
  <c r="AD111" i="71"/>
  <c r="AZ112" i="71"/>
  <c r="AY112" i="71"/>
  <c r="AX112" i="71"/>
  <c r="AW112" i="71"/>
  <c r="AV112" i="71"/>
  <c r="AD112" i="71"/>
  <c r="AS112" i="71"/>
  <c r="AZ113" i="71"/>
  <c r="AY113" i="71"/>
  <c r="AX113" i="71"/>
  <c r="AW113" i="71"/>
  <c r="AV113" i="71"/>
  <c r="AD113" i="71"/>
  <c r="AZ114" i="71"/>
  <c r="AY114" i="71"/>
  <c r="AX114" i="71"/>
  <c r="AW114" i="71"/>
  <c r="AV114" i="71"/>
  <c r="AD114" i="71"/>
  <c r="AZ115" i="71"/>
  <c r="AY115" i="71"/>
  <c r="AX115" i="71"/>
  <c r="AW115" i="71"/>
  <c r="AV115" i="71"/>
  <c r="AD115" i="71"/>
  <c r="AZ116" i="71"/>
  <c r="AY116" i="71"/>
  <c r="AX116" i="71"/>
  <c r="AW116" i="71"/>
  <c r="AV116" i="71"/>
  <c r="AD116" i="71"/>
  <c r="AZ117" i="71"/>
  <c r="AY117" i="71"/>
  <c r="AX117" i="71"/>
  <c r="AW117" i="71"/>
  <c r="AV117" i="71"/>
  <c r="AD117" i="71"/>
  <c r="AZ118" i="71"/>
  <c r="AY118" i="71"/>
  <c r="AX118" i="71"/>
  <c r="AW118" i="71"/>
  <c r="AV118" i="71"/>
  <c r="AD118" i="71"/>
  <c r="AZ119" i="71"/>
  <c r="AY119" i="71"/>
  <c r="AX119" i="71"/>
  <c r="AW119" i="71"/>
  <c r="AV119" i="71"/>
  <c r="AD119" i="71"/>
  <c r="AZ120" i="71"/>
  <c r="AY120" i="71"/>
  <c r="AX120" i="71"/>
  <c r="AW120" i="71"/>
  <c r="AV120" i="71"/>
  <c r="AD120" i="71"/>
  <c r="AZ121" i="71"/>
  <c r="AY121" i="71"/>
  <c r="AX121" i="71"/>
  <c r="AW121" i="71"/>
  <c r="AV121" i="71"/>
  <c r="AD121" i="71"/>
  <c r="AZ122" i="71"/>
  <c r="AY122" i="71"/>
  <c r="AX122" i="71"/>
  <c r="AW122" i="71"/>
  <c r="AV122" i="71"/>
  <c r="AD122" i="71"/>
  <c r="AZ123" i="71"/>
  <c r="AY123" i="71"/>
  <c r="AX123" i="71"/>
  <c r="AW123" i="71"/>
  <c r="AV123" i="71"/>
  <c r="AD123" i="71"/>
  <c r="AZ124" i="71"/>
  <c r="AY124" i="71"/>
  <c r="AX124" i="71"/>
  <c r="AW124" i="71"/>
  <c r="AV124" i="71"/>
  <c r="AD124" i="71"/>
  <c r="AZ125" i="71"/>
  <c r="AY125" i="71"/>
  <c r="AX125" i="71"/>
  <c r="AW125" i="71"/>
  <c r="AV125" i="71"/>
  <c r="AD125" i="71"/>
  <c r="AZ126" i="71"/>
  <c r="AY126" i="71"/>
  <c r="AX126" i="71"/>
  <c r="AW126" i="71"/>
  <c r="AV126" i="71"/>
  <c r="AD126" i="71"/>
  <c r="AZ127" i="71"/>
  <c r="AY127" i="71"/>
  <c r="AX127" i="71"/>
  <c r="AW127" i="71"/>
  <c r="AV127" i="71"/>
  <c r="AD127" i="71"/>
  <c r="AZ128" i="71"/>
  <c r="AY128" i="71"/>
  <c r="AX128" i="71"/>
  <c r="AW128" i="71"/>
  <c r="AV128" i="71"/>
  <c r="AD128" i="71"/>
  <c r="AZ129" i="71"/>
  <c r="AY129" i="71"/>
  <c r="AX129" i="71"/>
  <c r="AW129" i="71"/>
  <c r="AV129" i="71"/>
  <c r="AD129" i="71"/>
  <c r="AZ130" i="71"/>
  <c r="AY130" i="71"/>
  <c r="AX130" i="71"/>
  <c r="AW130" i="71"/>
  <c r="AV130" i="71"/>
  <c r="AD130" i="71"/>
  <c r="AZ131" i="71"/>
  <c r="AY131" i="71"/>
  <c r="AX131" i="71"/>
  <c r="AW131" i="71"/>
  <c r="AV131" i="71"/>
  <c r="AD131" i="71"/>
  <c r="AZ132" i="71"/>
  <c r="AY132" i="71"/>
  <c r="AX132" i="71"/>
  <c r="AW132" i="71"/>
  <c r="AV132" i="71"/>
  <c r="AD132" i="71"/>
  <c r="AZ133" i="71"/>
  <c r="AY133" i="71"/>
  <c r="AX133" i="71"/>
  <c r="AW133" i="71"/>
  <c r="AV133" i="71"/>
  <c r="AD133" i="71"/>
  <c r="AZ134" i="71"/>
  <c r="AY134" i="71"/>
  <c r="AX134" i="71"/>
  <c r="AW134" i="71"/>
  <c r="AV134" i="71"/>
  <c r="AD134" i="71"/>
  <c r="AZ135" i="71"/>
  <c r="AY135" i="71"/>
  <c r="AX135" i="71"/>
  <c r="AW135" i="71"/>
  <c r="AV135" i="71"/>
  <c r="AD135" i="71"/>
  <c r="AZ136" i="71"/>
  <c r="AY136" i="71"/>
  <c r="AX136" i="71"/>
  <c r="AW136" i="71"/>
  <c r="AV136" i="71"/>
  <c r="AD136" i="71"/>
  <c r="AZ137" i="71"/>
  <c r="AY137" i="71"/>
  <c r="AX137" i="71"/>
  <c r="AW137" i="71"/>
  <c r="AV137" i="71"/>
  <c r="AD137" i="71"/>
  <c r="AZ138" i="71"/>
  <c r="AY138" i="71"/>
  <c r="AX138" i="71"/>
  <c r="AW138" i="71"/>
  <c r="AV138" i="71"/>
  <c r="AD138" i="71"/>
  <c r="AZ139" i="71"/>
  <c r="AY139" i="71"/>
  <c r="AX139" i="71"/>
  <c r="AW139" i="71"/>
  <c r="AV139" i="71"/>
  <c r="AD139" i="71"/>
  <c r="AZ140" i="71"/>
  <c r="AY140" i="71"/>
  <c r="AX140" i="71"/>
  <c r="AW140" i="71"/>
  <c r="AV140" i="71"/>
  <c r="AD140" i="71"/>
  <c r="AZ141" i="71"/>
  <c r="AY141" i="71"/>
  <c r="AX141" i="71"/>
  <c r="AW141" i="71"/>
  <c r="AV141" i="71"/>
  <c r="AD141" i="71"/>
  <c r="AZ142" i="71"/>
  <c r="AY142" i="71"/>
  <c r="AX142" i="71"/>
  <c r="AW142" i="71"/>
  <c r="AV142" i="71"/>
  <c r="AD142" i="71"/>
  <c r="AZ143" i="71"/>
  <c r="AY143" i="71"/>
  <c r="AX143" i="71"/>
  <c r="AW143" i="71"/>
  <c r="AV143" i="71"/>
  <c r="AD143" i="71"/>
  <c r="AZ144" i="71"/>
  <c r="AY144" i="71"/>
  <c r="AX144" i="71"/>
  <c r="AW144" i="71"/>
  <c r="AV144" i="71"/>
  <c r="AD144" i="71"/>
  <c r="AZ145" i="71"/>
  <c r="AY145" i="71"/>
  <c r="AX145" i="71"/>
  <c r="AW145" i="71"/>
  <c r="AV145" i="71"/>
  <c r="AD145" i="71"/>
  <c r="AZ146" i="71"/>
  <c r="AY146" i="71"/>
  <c r="AX146" i="71"/>
  <c r="AW146" i="71"/>
  <c r="AV146" i="71"/>
  <c r="AD146" i="71"/>
  <c r="AZ147" i="71"/>
  <c r="AY147" i="71"/>
  <c r="AX147" i="71"/>
  <c r="AW147" i="71"/>
  <c r="AV147" i="71"/>
  <c r="AD147" i="71"/>
  <c r="AZ148" i="71"/>
  <c r="AY148" i="71"/>
  <c r="AX148" i="71"/>
  <c r="AW148" i="71"/>
  <c r="AV148" i="71"/>
  <c r="AD148" i="71"/>
  <c r="AZ149" i="71"/>
  <c r="AY149" i="71"/>
  <c r="AX149" i="71"/>
  <c r="AW149" i="71"/>
  <c r="AV149" i="71"/>
  <c r="AD149" i="71"/>
  <c r="AZ150" i="71"/>
  <c r="AY150" i="71"/>
  <c r="AX150" i="71"/>
  <c r="AW150" i="71"/>
  <c r="AV150" i="71"/>
  <c r="AD150" i="71"/>
  <c r="AZ151" i="71"/>
  <c r="AY151" i="71"/>
  <c r="AX151" i="71"/>
  <c r="AW151" i="71"/>
  <c r="AV151" i="71"/>
  <c r="AD151" i="71"/>
  <c r="AZ152" i="71"/>
  <c r="AY152" i="71"/>
  <c r="AX152" i="71"/>
  <c r="AW152" i="71"/>
  <c r="AV152" i="71"/>
  <c r="AD152" i="71"/>
  <c r="AZ153" i="71"/>
  <c r="AY153" i="71"/>
  <c r="AX153" i="71"/>
  <c r="AW153" i="71"/>
  <c r="AV153" i="71"/>
  <c r="AD153" i="71"/>
  <c r="AZ154" i="71"/>
  <c r="AY154" i="71"/>
  <c r="AX154" i="71"/>
  <c r="AW154" i="71"/>
  <c r="AV154" i="71"/>
  <c r="AD154" i="71"/>
  <c r="AZ155" i="71"/>
  <c r="AY155" i="71"/>
  <c r="AX155" i="71"/>
  <c r="AW155" i="71"/>
  <c r="AV155" i="71"/>
  <c r="AD155" i="71"/>
  <c r="AZ156" i="71"/>
  <c r="AY156" i="71"/>
  <c r="AX156" i="71"/>
  <c r="AW156" i="71"/>
  <c r="AV156" i="71"/>
  <c r="AD156" i="71"/>
  <c r="AZ157" i="71"/>
  <c r="AY157" i="71"/>
  <c r="AX157" i="71"/>
  <c r="AW157" i="71"/>
  <c r="AV157" i="71"/>
  <c r="AD157" i="71"/>
  <c r="AZ158" i="71"/>
  <c r="AY158" i="71"/>
  <c r="AX158" i="71"/>
  <c r="AW158" i="71"/>
  <c r="AV158" i="71"/>
  <c r="AD158" i="71"/>
  <c r="AZ159" i="71"/>
  <c r="AY159" i="71"/>
  <c r="AX159" i="71"/>
  <c r="AW159" i="71"/>
  <c r="AV159" i="71"/>
  <c r="AD159" i="71"/>
  <c r="AZ160" i="71"/>
  <c r="AY160" i="71"/>
  <c r="AX160" i="71"/>
  <c r="AW160" i="71"/>
  <c r="AV160" i="71"/>
  <c r="AD160" i="71"/>
  <c r="AZ161" i="71"/>
  <c r="AY161" i="71"/>
  <c r="AX161" i="71"/>
  <c r="AW161" i="71"/>
  <c r="AV161" i="71"/>
  <c r="AD161" i="71"/>
  <c r="AS62" i="71"/>
  <c r="AS66" i="71"/>
  <c r="AS70" i="71"/>
  <c r="AS74" i="71"/>
  <c r="AS78" i="71"/>
  <c r="AS82" i="71"/>
  <c r="AS86" i="71"/>
  <c r="AS90" i="71"/>
  <c r="AS94" i="71"/>
  <c r="AS98" i="71"/>
  <c r="AS102" i="71"/>
  <c r="AS106" i="71"/>
  <c r="AS110" i="71"/>
  <c r="AS114" i="71"/>
  <c r="AS63" i="71"/>
  <c r="AS65" i="71"/>
  <c r="AS67" i="71"/>
  <c r="AS69" i="71"/>
  <c r="AS71" i="71"/>
  <c r="AS73" i="71"/>
  <c r="AS75" i="71"/>
  <c r="AS77" i="71"/>
  <c r="AS79" i="71"/>
  <c r="AS81" i="71"/>
  <c r="AS83" i="71"/>
  <c r="AS85" i="71"/>
  <c r="AS87" i="71"/>
  <c r="AS89" i="71"/>
  <c r="AS91" i="71"/>
  <c r="AS93" i="71"/>
  <c r="AS95" i="71"/>
  <c r="AS97" i="71"/>
  <c r="AS99" i="71"/>
  <c r="AS101" i="71"/>
  <c r="AS103" i="71"/>
  <c r="AS105" i="71"/>
  <c r="AS107" i="71"/>
  <c r="AS109" i="71"/>
  <c r="AS111" i="71"/>
  <c r="AS113" i="71"/>
  <c r="AS115" i="71"/>
  <c r="AS116" i="71"/>
  <c r="AS117" i="71"/>
  <c r="AS118" i="71"/>
  <c r="AS119" i="71"/>
  <c r="AS120" i="71"/>
  <c r="AS121" i="71"/>
  <c r="AS122" i="71"/>
  <c r="AS123" i="71"/>
  <c r="AS124" i="71"/>
  <c r="AS125" i="71"/>
  <c r="AS126" i="71"/>
  <c r="AS127" i="71"/>
  <c r="AS128" i="71"/>
  <c r="AS129" i="71"/>
  <c r="AS130" i="71"/>
  <c r="AS131" i="71"/>
  <c r="AS132" i="71"/>
  <c r="AS133" i="71"/>
  <c r="AS134" i="71"/>
  <c r="AS135" i="71"/>
  <c r="AS136" i="71"/>
  <c r="AS137" i="71"/>
  <c r="AS138" i="71"/>
  <c r="AS139" i="71"/>
  <c r="AS140" i="71"/>
  <c r="AS141" i="71"/>
  <c r="AS142" i="71"/>
  <c r="AS143" i="71"/>
  <c r="AS144" i="71"/>
  <c r="AS145" i="71"/>
  <c r="AS146" i="71"/>
  <c r="AS147" i="71"/>
  <c r="AS148" i="71"/>
  <c r="AS149" i="71"/>
  <c r="AS150" i="71"/>
  <c r="AS151" i="71"/>
  <c r="AS152" i="71"/>
  <c r="AS153" i="71"/>
  <c r="AS154" i="71"/>
  <c r="AS155" i="71"/>
  <c r="AS156" i="71"/>
  <c r="AS157" i="71"/>
  <c r="AS158" i="71"/>
  <c r="AS159" i="71"/>
  <c r="AS160" i="71"/>
  <c r="AS161" i="71"/>
  <c r="AD163" i="71" l="1"/>
  <c r="AV164" i="71" l="1"/>
  <c r="AW164" i="71"/>
  <c r="AX164" i="71"/>
  <c r="AY164" i="71"/>
  <c r="AZ164" i="71"/>
  <c r="AZ163" i="71"/>
  <c r="AY163" i="71"/>
  <c r="AX163" i="71"/>
  <c r="AW163" i="71"/>
  <c r="AV163" i="71"/>
  <c r="I18" i="74"/>
  <c r="H16" i="74"/>
  <c r="I15" i="74"/>
  <c r="H20" i="74"/>
  <c r="H19" i="74"/>
  <c r="I21" i="74"/>
  <c r="H22" i="74"/>
  <c r="I25" i="74" l="1"/>
  <c r="H25" i="74"/>
  <c r="J25" i="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coji</author>
  </authors>
  <commentList>
    <comment ref="D1" authorId="0" shapeId="0" xr:uid="{EA0BED29-2295-4ED3-9937-C1D6330B3019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E1" authorId="0" shapeId="0" xr:uid="{3D3EA068-9C7D-47D7-9B68-29B1271239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F1" authorId="0" shapeId="0" xr:uid="{C4289187-E1A1-4452-A0F3-54462B3FE574}">
      <text>
        <r>
          <rPr>
            <b/>
            <sz val="9"/>
            <color indexed="81"/>
            <rFont val="ＭＳ Ｐゴシック"/>
            <family val="3"/>
            <charset val="128"/>
          </rPr>
          <t>「売り」の場合、「10」を表記。評価損益・割合(%)の数式に反映される。</t>
        </r>
      </text>
    </comment>
    <comment ref="AC166" authorId="0" shapeId="0" xr:uid="{77685FE3-0B6B-4CBF-97DF-F631DC1AA482}">
      <text>
        <r>
          <rPr>
            <sz val="9"/>
            <color indexed="81"/>
            <rFont val="ＭＳ Ｐゴシック"/>
            <family val="3"/>
            <charset val="128"/>
          </rPr>
          <t xml:space="preserve">数式あり
</t>
        </r>
      </text>
    </comment>
    <comment ref="AD166" authorId="0" shapeId="0" xr:uid="{0F785C16-C81F-4A11-9374-CE41A51ACFEE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AF166" authorId="0" shapeId="0" xr:uid="{A715D231-D7C2-4E1F-B616-3A8DD646E72E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AP166" authorId="0" shapeId="0" xr:uid="{F4900FDF-E99F-4BBD-8DC6-A44601607B5F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AR166" authorId="0" shapeId="0" xr:uid="{9F791B27-7ECF-40B4-9B9B-08E52C03F466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AS166" authorId="0" shapeId="0" xr:uid="{FB67AAEA-E512-471E-9B3B-4D2988DF9CDF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<sst xmlns="http://schemas.openxmlformats.org/spreadsheetml/2006/main" count="3800" uniqueCount="798">
  <si>
    <t>時価評価額[円]</t>
  </si>
  <si>
    <t>評価損益[円]</t>
  </si>
  <si>
    <t>評価損益[％]</t>
  </si>
  <si>
    <t>種別</t>
  </si>
  <si>
    <t>銘柄コード・ティッカー</t>
  </si>
  <si>
    <t>銘柄</t>
  </si>
  <si>
    <t>保有数量</t>
  </si>
  <si>
    <t>［単位］</t>
  </si>
  <si>
    <t>平均取得価額</t>
  </si>
  <si>
    <t>現在値</t>
  </si>
  <si>
    <t>現在値(更新日)</t>
  </si>
  <si>
    <t>(参考為替)</t>
  </si>
  <si>
    <t>前日比</t>
  </si>
  <si>
    <t>時価評価額[外貨]</t>
  </si>
  <si>
    <t>純金上場信託</t>
  </si>
  <si>
    <t>特定</t>
  </si>
  <si>
    <t>純プラチナ上場信託</t>
  </si>
  <si>
    <t>ＩＳ米国リートＥＴＦ</t>
  </si>
  <si>
    <t>九州旅客鉄道</t>
  </si>
  <si>
    <t>ＡＮＡホールディングス</t>
  </si>
  <si>
    <t>VWO</t>
  </si>
  <si>
    <t>バンガード・FTSE・エマージング・マーケッツETF</t>
  </si>
  <si>
    <t>SLV</t>
  </si>
  <si>
    <t>iシェアーズ シルバー・トラスト</t>
  </si>
  <si>
    <t>VT</t>
  </si>
  <si>
    <t>バンガード・トータル・ワールド・ストックETF</t>
  </si>
  <si>
    <t>BND</t>
  </si>
  <si>
    <t>バンガード・米国トータル債券市場ETF</t>
  </si>
  <si>
    <t>UAL</t>
  </si>
  <si>
    <t>ユナイテッド・エアラインズ・ホールディングス</t>
  </si>
  <si>
    <t>EIDO</t>
  </si>
  <si>
    <t>iシェアーズ MSCI インドネシア ETF</t>
  </si>
  <si>
    <t>THD</t>
  </si>
  <si>
    <t>iシェアーズ MSCI タイ ETF</t>
  </si>
  <si>
    <t>EPHE</t>
  </si>
  <si>
    <t>iシェアーズ MSCI フィリピン ETF</t>
  </si>
  <si>
    <t>DBA</t>
  </si>
  <si>
    <t>インベスコDBアグリカルチャー・ファンド</t>
  </si>
  <si>
    <t>DBC</t>
  </si>
  <si>
    <t>インベスコDB コモディティ・インデックス・トラッキング・ファンド</t>
  </si>
  <si>
    <t>GDX</t>
  </si>
  <si>
    <t>DAL</t>
  </si>
  <si>
    <t>デルタ航空</t>
  </si>
  <si>
    <t>NCLH</t>
  </si>
  <si>
    <t>ノルウェージャン・クルーズ・ライン</t>
  </si>
  <si>
    <t>EPI</t>
  </si>
  <si>
    <t>ウィズダムツリー  インド株収益ファンド</t>
  </si>
  <si>
    <t>VIG</t>
  </si>
  <si>
    <t>バンガード・米国増配株式ETF</t>
  </si>
  <si>
    <t>アメリカン・エアーラインズ・グループ</t>
  </si>
  <si>
    <t>XLF</t>
  </si>
  <si>
    <t>金融セレクト・セクター SPDR ファンド</t>
  </si>
  <si>
    <t>CCL</t>
  </si>
  <si>
    <t>カーニバル</t>
  </si>
  <si>
    <t>GLDM</t>
  </si>
  <si>
    <t>SPDR ゴールド・ミニシェアーズ・トラスト</t>
  </si>
  <si>
    <t>RCL</t>
  </si>
  <si>
    <t>ロイヤル・カリビアン・グループ</t>
  </si>
  <si>
    <t>EZA</t>
  </si>
  <si>
    <t>iシェアーズ MSCI 南アフリカ ETF</t>
  </si>
  <si>
    <t>AGG</t>
  </si>
  <si>
    <t>iシェアーズ　コア米国総合債券ETF</t>
  </si>
  <si>
    <t>名義</t>
    <rPh sb="0" eb="2">
      <t>メイギ</t>
    </rPh>
    <phoneticPr fontId="18"/>
  </si>
  <si>
    <t>ＮＦＪ－ＲＥＩＴ</t>
  </si>
  <si>
    <t>Ｉシェアーズ・コアＪリート</t>
  </si>
  <si>
    <t>ダイワ東証ＲＥＩＴ指数</t>
  </si>
  <si>
    <t>ＮＦ銀行業</t>
  </si>
  <si>
    <t>ＮＦ外債ヘッジ無</t>
  </si>
  <si>
    <t>ＯＮＥＥＴＦ東証ＲＥＩＴ</t>
  </si>
  <si>
    <t>現預金</t>
    <rPh sb="0" eb="3">
      <t>ゲンヨキン</t>
    </rPh>
    <phoneticPr fontId="18"/>
  </si>
  <si>
    <t>LQD iシェアーズ iBoxx USD投資適格社債 ETF</t>
  </si>
  <si>
    <t>PFF iシェアーズ優先株式&amp;インカム証券ETF</t>
  </si>
  <si>
    <t>XLE エネルギーセレクトセクターSPDRファンド</t>
  </si>
  <si>
    <t>ＮＥＸＴ　ＦＵＮＤＳ　ＴＯＰＩＸ連動型上場投信</t>
  </si>
  <si>
    <t>ｉシェアーズ・コア　米国債７−１０年　ＥＴＦ</t>
  </si>
  <si>
    <t>ＮＥＸＴ　ＦＵＮＤＳ　インド株式指数・Ｎｉｆｔｙ　５０連動型上場投信</t>
  </si>
  <si>
    <t>ＣＤＳ</t>
  </si>
  <si>
    <t>日本ケアサプライ</t>
  </si>
  <si>
    <t>ＭＡＸＩＳ米国株式（Ｓ＆Ｐ５００）上場投信</t>
  </si>
  <si>
    <t>ＭＡＸＩＳ全世界株式（オール・カントリー）上場投信</t>
  </si>
  <si>
    <t>旭化成</t>
  </si>
  <si>
    <t>自重堂</t>
  </si>
  <si>
    <t>プロシップ</t>
  </si>
  <si>
    <t>インテージホールディングス</t>
  </si>
  <si>
    <t>日本エス・エイチ・エル</t>
  </si>
  <si>
    <t>ユー・エス・エス</t>
  </si>
  <si>
    <t>ブリヂストン</t>
  </si>
  <si>
    <t>アビスト</t>
  </si>
  <si>
    <t>アマダ</t>
  </si>
  <si>
    <t>小松製作所</t>
  </si>
  <si>
    <t>ニホンフラッシュ</t>
  </si>
  <si>
    <t>バルカー</t>
  </si>
  <si>
    <t>伊藤忠商事</t>
  </si>
  <si>
    <t>丸紅</t>
  </si>
  <si>
    <t>三井物産</t>
  </si>
  <si>
    <t>住友商事</t>
  </si>
  <si>
    <t>三菱商事</t>
  </si>
  <si>
    <t>兼松エレクトロニクス</t>
  </si>
  <si>
    <t>三菱ＵＦＪフィナンシャル・グループ</t>
  </si>
  <si>
    <t>三井住友フィナンシャルグループ</t>
  </si>
  <si>
    <t>みずほフィナンシャルグループ</t>
  </si>
  <si>
    <t>芙蓉総合リース</t>
  </si>
  <si>
    <t>東京センチュリー</t>
  </si>
  <si>
    <t>オリックス</t>
  </si>
  <si>
    <t>第一生命ホールディングス</t>
  </si>
  <si>
    <t>東京海上ホールディングス</t>
  </si>
  <si>
    <t>東日本旅客鉄道</t>
  </si>
  <si>
    <t>東海旅客鉄道</t>
  </si>
  <si>
    <t>日本航空</t>
  </si>
  <si>
    <t>日本電信電話</t>
  </si>
  <si>
    <t>ＫＤＤＩ</t>
  </si>
  <si>
    <t>沖縄セルラー電話</t>
  </si>
  <si>
    <t>蔵王産業</t>
  </si>
  <si>
    <t>楽天・全米株式インデックス・ファンド（楽天・バンガード・ファンド（全米株式））</t>
  </si>
  <si>
    <t>eMAXIS Slim 米国株式(S&amp;P500)</t>
  </si>
  <si>
    <t>iFreeNEXT NASDAQ100インデックス</t>
  </si>
  <si>
    <t>1株式</t>
  </si>
  <si>
    <t>1株式・投信等</t>
  </si>
  <si>
    <t>金融機関</t>
    <rPh sb="0" eb="2">
      <t>キンユウ</t>
    </rPh>
    <rPh sb="2" eb="4">
      <t>キカン</t>
    </rPh>
    <phoneticPr fontId="18"/>
  </si>
  <si>
    <t>ここから1</t>
    <phoneticPr fontId="18"/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</si>
  <si>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</si>
  <si>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</si>
  <si>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</si>
  <si>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</si>
  <si>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</si>
  <si>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</si>
  <si>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</si>
  <si>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東証マザーズＥＴＦ</t>
  </si>
  <si>
    <t>2516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</si>
  <si>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</si>
  <si>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</si>
  <si>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</si>
  <si>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</si>
  <si>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</si>
  <si>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</si>
  <si>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</si>
  <si>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</si>
  <si>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</si>
  <si>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</si>
  <si>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観光</t>
    <rPh sb="0" eb="2">
      <t>カンコウ</t>
    </rPh>
    <phoneticPr fontId="18"/>
  </si>
  <si>
    <t>現預金・豊信</t>
    <rPh sb="0" eb="3">
      <t>ゲンヨキン</t>
    </rPh>
    <rPh sb="4" eb="5">
      <t>トヨ</t>
    </rPh>
    <rPh sb="5" eb="6">
      <t>シン</t>
    </rPh>
    <phoneticPr fontId="18"/>
  </si>
  <si>
    <t>現預金・ネオモバ</t>
    <rPh sb="0" eb="3">
      <t>ゲンヨキン</t>
    </rPh>
    <phoneticPr fontId="18"/>
  </si>
  <si>
    <t>預り金</t>
  </si>
  <si>
    <t>上場Ｊリート</t>
  </si>
  <si>
    <t>IWM</t>
  </si>
  <si>
    <t>通貨</t>
    <rPh sb="0" eb="2">
      <t>ツウカ</t>
    </rPh>
    <phoneticPr fontId="18"/>
  </si>
  <si>
    <t>00-PP</t>
  </si>
  <si>
    <t>XLI</t>
  </si>
  <si>
    <t>資本財セレクト・セクター SPDR ファンド</t>
  </si>
  <si>
    <t>XLB</t>
  </si>
  <si>
    <t>素材セレクト・セクター SPDR ファンド</t>
  </si>
  <si>
    <t>借入金</t>
    <rPh sb="0" eb="3">
      <t>カリイレキン</t>
    </rPh>
    <phoneticPr fontId="18"/>
  </si>
  <si>
    <t>貸付金</t>
    <rPh sb="0" eb="3">
      <t>カシツケキン</t>
    </rPh>
    <phoneticPr fontId="18"/>
  </si>
  <si>
    <t>eMAXIS Slim 全世界株式(オール・カントリー)</t>
  </si>
  <si>
    <t>VTI</t>
  </si>
  <si>
    <t>バンガード・トータル・ストック・マーケットETF</t>
  </si>
  <si>
    <t>年月日</t>
    <rPh sb="0" eb="3">
      <t>ネンガッピ</t>
    </rPh>
    <phoneticPr fontId="18"/>
  </si>
  <si>
    <t>余白2</t>
    <rPh sb="0" eb="2">
      <t>ヨハク</t>
    </rPh>
    <phoneticPr fontId="18"/>
  </si>
  <si>
    <t>余白1</t>
    <rPh sb="0" eb="2">
      <t>ヨハク</t>
    </rPh>
    <phoneticPr fontId="18"/>
  </si>
  <si>
    <t>余白3</t>
    <rPh sb="0" eb="2">
      <t>ヨハク</t>
    </rPh>
    <phoneticPr fontId="18"/>
  </si>
  <si>
    <t>№(合体）</t>
    <rPh sb="2" eb="4">
      <t>ガッタイ</t>
    </rPh>
    <phoneticPr fontId="18"/>
  </si>
  <si>
    <t>№(日毎）</t>
    <rPh sb="2" eb="4">
      <t>ヒゴト</t>
    </rPh>
    <phoneticPr fontId="18"/>
  </si>
  <si>
    <t>余白4</t>
    <rPh sb="0" eb="2">
      <t>ヨハク</t>
    </rPh>
    <phoneticPr fontId="18"/>
  </si>
  <si>
    <t>備考</t>
    <rPh sb="0" eb="2">
      <t>ビコウ</t>
    </rPh>
    <phoneticPr fontId="18"/>
  </si>
  <si>
    <t>ジャパン・ホテル・リート投資法人　投資証券</t>
  </si>
  <si>
    <t>現預金・住信SBIネット銀行・ハイブリッド口座</t>
  </si>
  <si>
    <t>現預金・住信SBIネット銀行・外貨預金</t>
  </si>
  <si>
    <t>現預金・住信SBIネット銀行・外貨預金・簿外（USD)</t>
    <rPh sb="20" eb="22">
      <t>ボガイ</t>
    </rPh>
    <phoneticPr fontId="18"/>
  </si>
  <si>
    <t>ソフトバンクグループ</t>
  </si>
  <si>
    <t>暗号資産</t>
    <rPh sb="0" eb="2">
      <t>アンゴウ</t>
    </rPh>
    <rPh sb="2" eb="4">
      <t>シサン</t>
    </rPh>
    <phoneticPr fontId="18"/>
  </si>
  <si>
    <t>口座区分</t>
    <rPh sb="0" eb="2">
      <t>コウザ</t>
    </rPh>
    <rPh sb="2" eb="4">
      <t>クブン</t>
    </rPh>
    <phoneticPr fontId="18"/>
  </si>
  <si>
    <t>個別株</t>
    <rPh sb="0" eb="3">
      <t>コベツカブ</t>
    </rPh>
    <phoneticPr fontId="18"/>
  </si>
  <si>
    <t>現金</t>
  </si>
  <si>
    <t>名義</t>
  </si>
  <si>
    <t>年月日</t>
  </si>
  <si>
    <t>値</t>
  </si>
  <si>
    <t>行ラベル</t>
  </si>
  <si>
    <t>合計 / 時価評価額[円]</t>
  </si>
  <si>
    <t>時価・割合（％）</t>
  </si>
  <si>
    <t>合計 / 評価損益[円]</t>
  </si>
  <si>
    <t>評価・損益　（％）</t>
  </si>
  <si>
    <t>1投信</t>
  </si>
  <si>
    <t>2現金・米国債など</t>
  </si>
  <si>
    <t>2現金</t>
  </si>
  <si>
    <t>3貴金属･ｺﾓ・仮通</t>
  </si>
  <si>
    <t>3貴金属</t>
  </si>
  <si>
    <t>総計</t>
  </si>
  <si>
    <t>2現金・米国債等</t>
    <rPh sb="7" eb="8">
      <t>ナド</t>
    </rPh>
    <phoneticPr fontId="18"/>
  </si>
  <si>
    <t>2米国債等</t>
    <rPh sb="4" eb="5">
      <t>ナド</t>
    </rPh>
    <phoneticPr fontId="18"/>
  </si>
  <si>
    <t>XOM エクソン モービル</t>
  </si>
  <si>
    <t>ＷＴニッケル上場投信</t>
  </si>
  <si>
    <t>銘柄</t>
    <rPh sb="0" eb="2">
      <t>メイガラ</t>
    </rPh>
    <phoneticPr fontId="18"/>
  </si>
  <si>
    <t>3区分・大</t>
    <rPh sb="1" eb="2">
      <t>ク</t>
    </rPh>
    <rPh sb="2" eb="3">
      <t>ブン</t>
    </rPh>
    <rPh sb="4" eb="5">
      <t>ダイ</t>
    </rPh>
    <phoneticPr fontId="18"/>
  </si>
  <si>
    <t>3区分・中</t>
    <rPh sb="4" eb="5">
      <t>チュウ</t>
    </rPh>
    <phoneticPr fontId="18"/>
  </si>
  <si>
    <t>対象国など</t>
    <rPh sb="0" eb="2">
      <t>タイショウ</t>
    </rPh>
    <rPh sb="2" eb="3">
      <t>コク</t>
    </rPh>
    <phoneticPr fontId="18"/>
  </si>
  <si>
    <t>高配当</t>
    <rPh sb="0" eb="3">
      <t>コウハイトウ</t>
    </rPh>
    <phoneticPr fontId="18"/>
  </si>
  <si>
    <t>番号</t>
    <rPh sb="0" eb="2">
      <t>バンゴウ</t>
    </rPh>
    <phoneticPr fontId="18"/>
  </si>
  <si>
    <t>1株式・投信等</t>
    <rPh sb="1" eb="3">
      <t>カブシキ</t>
    </rPh>
    <rPh sb="4" eb="6">
      <t>トウシン</t>
    </rPh>
    <rPh sb="6" eb="7">
      <t>ナド</t>
    </rPh>
    <phoneticPr fontId="18"/>
  </si>
  <si>
    <t>1株式</t>
    <rPh sb="1" eb="3">
      <t>カブシキ</t>
    </rPh>
    <phoneticPr fontId="18"/>
  </si>
  <si>
    <t>通信</t>
    <rPh sb="0" eb="2">
      <t>ツウシン</t>
    </rPh>
    <phoneticPr fontId="18"/>
  </si>
  <si>
    <t>中国・通信</t>
    <rPh sb="0" eb="2">
      <t>チュウゴク</t>
    </rPh>
    <rPh sb="3" eb="5">
      <t>ツウシン</t>
    </rPh>
    <phoneticPr fontId="18"/>
  </si>
  <si>
    <t>04 中国</t>
    <rPh sb="3" eb="5">
      <t>チュウゴク</t>
    </rPh>
    <phoneticPr fontId="18"/>
  </si>
  <si>
    <t>03 香港ドル(円換算）</t>
    <rPh sb="3" eb="5">
      <t>ホンコン</t>
    </rPh>
    <rPh sb="8" eb="11">
      <t>エンカンザン</t>
    </rPh>
    <phoneticPr fontId="18"/>
  </si>
  <si>
    <t>10 証券口座</t>
    <rPh sb="3" eb="5">
      <t>シケ</t>
    </rPh>
    <rPh sb="5" eb="7">
      <t>コザ</t>
    </rPh>
    <phoneticPr fontId="18"/>
  </si>
  <si>
    <t>20 個別株</t>
    <rPh sb="3" eb="5">
      <t>コベツ</t>
    </rPh>
    <rPh sb="5" eb="6">
      <t>カブ</t>
    </rPh>
    <phoneticPr fontId="18"/>
  </si>
  <si>
    <t>指数</t>
    <rPh sb="0" eb="2">
      <t>シスウ</t>
    </rPh>
    <phoneticPr fontId="18"/>
  </si>
  <si>
    <t>指数・香港</t>
    <rPh sb="0" eb="2">
      <t>シスウ</t>
    </rPh>
    <rPh sb="3" eb="5">
      <t>ホンコン</t>
    </rPh>
    <phoneticPr fontId="18"/>
  </si>
  <si>
    <t>10 ETF・投信等</t>
    <rPh sb="7" eb="9">
      <t>トウシン</t>
    </rPh>
    <rPh sb="9" eb="10">
      <t>ナド</t>
    </rPh>
    <phoneticPr fontId="18"/>
  </si>
  <si>
    <t>指数・トピックス</t>
    <rPh sb="0" eb="2">
      <t>シスウ</t>
    </rPh>
    <phoneticPr fontId="18"/>
  </si>
  <si>
    <t>02 日本</t>
    <rPh sb="3" eb="5">
      <t>ニホン</t>
    </rPh>
    <phoneticPr fontId="18"/>
  </si>
  <si>
    <t>01 日本円</t>
    <rPh sb="3" eb="6">
      <t>ニホンエン</t>
    </rPh>
    <phoneticPr fontId="18"/>
  </si>
  <si>
    <t>指数・日経平均</t>
    <rPh sb="0" eb="2">
      <t>シスウ</t>
    </rPh>
    <rPh sb="3" eb="7">
      <t>ニッケイヘイキン</t>
    </rPh>
    <phoneticPr fontId="18"/>
  </si>
  <si>
    <t>不動産</t>
    <rPh sb="0" eb="3">
      <t>フドウサン</t>
    </rPh>
    <phoneticPr fontId="18"/>
  </si>
  <si>
    <t>3貴金属･ｺﾓ・仮通</t>
    <rPh sb="1" eb="4">
      <t>キキンゾク</t>
    </rPh>
    <rPh sb="8" eb="9">
      <t>カリ</t>
    </rPh>
    <rPh sb="9" eb="10">
      <t>ツウ</t>
    </rPh>
    <phoneticPr fontId="18"/>
  </si>
  <si>
    <t>3貴金属</t>
    <rPh sb="1" eb="4">
      <t>キキンゾク</t>
    </rPh>
    <phoneticPr fontId="18"/>
  </si>
  <si>
    <t>国内・ゴールド</t>
    <rPh sb="0" eb="2">
      <t>コクナイ</t>
    </rPh>
    <phoneticPr fontId="18"/>
  </si>
  <si>
    <t>20 その他</t>
    <rPh sb="5" eb="6">
      <t>タ</t>
    </rPh>
    <phoneticPr fontId="18"/>
  </si>
  <si>
    <t>30 現金・貴金属等</t>
    <rPh sb="3" eb="5">
      <t>ゲンキン</t>
    </rPh>
    <rPh sb="6" eb="9">
      <t>キキンゾク</t>
    </rPh>
    <rPh sb="9" eb="10">
      <t>ナド</t>
    </rPh>
    <phoneticPr fontId="18"/>
  </si>
  <si>
    <t>国内・プラチナ</t>
    <rPh sb="0" eb="2">
      <t>コクナイ</t>
    </rPh>
    <phoneticPr fontId="18"/>
  </si>
  <si>
    <t>純銀上場信託（現物国内保管型）</t>
  </si>
  <si>
    <t>国内・シルバー</t>
    <rPh sb="0" eb="2">
      <t>コクナイ</t>
    </rPh>
    <phoneticPr fontId="18"/>
  </si>
  <si>
    <t>国際石油開発帝石</t>
  </si>
  <si>
    <t>金融</t>
    <rPh sb="0" eb="2">
      <t>キンユウ</t>
    </rPh>
    <phoneticPr fontId="18"/>
  </si>
  <si>
    <t>銀行業</t>
    <rPh sb="0" eb="3">
      <t>ギンコウギョウ</t>
    </rPh>
    <phoneticPr fontId="18"/>
  </si>
  <si>
    <t>iShares S&amp;P 500 ETF</t>
  </si>
  <si>
    <t>SP500指数</t>
    <rPh sb="5" eb="7">
      <t>シスウ</t>
    </rPh>
    <phoneticPr fontId="18"/>
  </si>
  <si>
    <t>03 米国</t>
    <rPh sb="3" eb="5">
      <t>ベイコク</t>
    </rPh>
    <phoneticPr fontId="18"/>
  </si>
  <si>
    <t>2現金・米国債など</t>
    <rPh sb="1" eb="3">
      <t>ゲンキン</t>
    </rPh>
    <rPh sb="4" eb="6">
      <t>ベイコク</t>
    </rPh>
    <phoneticPr fontId="18"/>
  </si>
  <si>
    <t>2米国債など</t>
    <rPh sb="1" eb="2">
      <t>ベイ</t>
    </rPh>
    <rPh sb="2" eb="4">
      <t>コクサイ</t>
    </rPh>
    <phoneticPr fontId="18"/>
  </si>
  <si>
    <t>債券</t>
    <rPh sb="0" eb="2">
      <t>サイケン</t>
    </rPh>
    <phoneticPr fontId="18"/>
  </si>
  <si>
    <t>米国債</t>
    <rPh sb="0" eb="1">
      <t>ベイ</t>
    </rPh>
    <rPh sb="1" eb="3">
      <t>コクサイ</t>
    </rPh>
    <phoneticPr fontId="18"/>
  </si>
  <si>
    <t>米国・リート</t>
    <rPh sb="0" eb="2">
      <t>ベイコク</t>
    </rPh>
    <phoneticPr fontId="18"/>
  </si>
  <si>
    <t>新興国</t>
    <rPh sb="0" eb="3">
      <t>シンコウコク</t>
    </rPh>
    <phoneticPr fontId="18"/>
  </si>
  <si>
    <t>外国債</t>
    <rPh sb="0" eb="3">
      <t>ガイコクサイ</t>
    </rPh>
    <phoneticPr fontId="18"/>
  </si>
  <si>
    <t>マザーズ指数</t>
    <rPh sb="4" eb="6">
      <t>シスウ</t>
    </rPh>
    <phoneticPr fontId="18"/>
  </si>
  <si>
    <t>全世界指数</t>
    <rPh sb="0" eb="3">
      <t>ゼンセカイ</t>
    </rPh>
    <rPh sb="3" eb="5">
      <t>シスウ</t>
    </rPh>
    <phoneticPr fontId="18"/>
  </si>
  <si>
    <t>00 全世界</t>
    <rPh sb="3" eb="6">
      <t>ゼンセカイ</t>
    </rPh>
    <phoneticPr fontId="18"/>
  </si>
  <si>
    <t>上場インデックスファンド米国株式（ＮＡＳＤＡＱ１００）為替ヘッジなし</t>
  </si>
  <si>
    <t>ナスダック指数</t>
    <rPh sb="5" eb="7">
      <t>シスウ</t>
    </rPh>
    <phoneticPr fontId="18"/>
  </si>
  <si>
    <t>日本たばこ産業</t>
  </si>
  <si>
    <t>食料品</t>
    <rPh sb="0" eb="3">
      <t>ショクリョウヒン</t>
    </rPh>
    <phoneticPr fontId="18"/>
  </si>
  <si>
    <t>化学</t>
    <rPh sb="0" eb="2">
      <t>カガク</t>
    </rPh>
    <phoneticPr fontId="18"/>
  </si>
  <si>
    <t>製造業</t>
    <rPh sb="0" eb="3">
      <t>セイゾウギョウ</t>
    </rPh>
    <phoneticPr fontId="18"/>
  </si>
  <si>
    <t>製造業・繊維製品</t>
    <rPh sb="0" eb="3">
      <t>セイゾウギョウ</t>
    </rPh>
    <rPh sb="4" eb="6">
      <t>センイ</t>
    </rPh>
    <rPh sb="6" eb="8">
      <t>セイヒン</t>
    </rPh>
    <phoneticPr fontId="18"/>
  </si>
  <si>
    <t>情報・通信</t>
    <rPh sb="0" eb="2">
      <t>ジョウホウ</t>
    </rPh>
    <rPh sb="3" eb="5">
      <t>ツウシン</t>
    </rPh>
    <phoneticPr fontId="18"/>
  </si>
  <si>
    <t>日本・通信</t>
    <rPh sb="0" eb="2">
      <t>ニホン</t>
    </rPh>
    <rPh sb="3" eb="5">
      <t>ツウシン</t>
    </rPh>
    <phoneticPr fontId="18"/>
  </si>
  <si>
    <t>製造業・ゴム</t>
    <rPh sb="0" eb="3">
      <t>セイゾウギョウ</t>
    </rPh>
    <phoneticPr fontId="18"/>
  </si>
  <si>
    <t>製造業・機械</t>
    <rPh sb="0" eb="2">
      <t>セイゾウ</t>
    </rPh>
    <rPh sb="2" eb="3">
      <t>ギョウ</t>
    </rPh>
    <rPh sb="4" eb="6">
      <t>キカイ</t>
    </rPh>
    <phoneticPr fontId="18"/>
  </si>
  <si>
    <t>キヤノン</t>
  </si>
  <si>
    <t>電気機器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</si>
  <si>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18"/>
  </si>
  <si>
    <t>商社</t>
    <rPh sb="0" eb="2">
      <t>ショウシャ</t>
    </rPh>
    <phoneticPr fontId="18"/>
  </si>
  <si>
    <t>三菱ＵＦＪリース</t>
  </si>
  <si>
    <t>野村ホールディングス</t>
    <rPh sb="0" eb="2">
      <t>ノムラ</t>
    </rPh>
    <phoneticPr fontId="18"/>
  </si>
  <si>
    <t>証券業</t>
    <rPh sb="0" eb="2">
      <t>ショウケン</t>
    </rPh>
    <rPh sb="2" eb="3">
      <t>ギョウ</t>
    </rPh>
    <phoneticPr fontId="18"/>
  </si>
  <si>
    <t>保険業</t>
    <rPh sb="0" eb="3">
      <t>ホケンギョウ</t>
    </rPh>
    <phoneticPr fontId="18"/>
  </si>
  <si>
    <t>センチュリー２１・ジャパン</t>
  </si>
  <si>
    <t>不動産・個別</t>
    <rPh sb="0" eb="3">
      <t>フドウサン</t>
    </rPh>
    <rPh sb="4" eb="6">
      <t>コベツ</t>
    </rPh>
    <phoneticPr fontId="18"/>
  </si>
  <si>
    <t>8985</t>
  </si>
  <si>
    <t>鉄道</t>
    <rPh sb="0" eb="2">
      <t>テツドウ</t>
    </rPh>
    <phoneticPr fontId="18"/>
  </si>
  <si>
    <t>西日本旅客鉄道</t>
  </si>
  <si>
    <t>航空</t>
    <rPh sb="0" eb="2">
      <t>コウクウ</t>
    </rPh>
    <phoneticPr fontId="18"/>
  </si>
  <si>
    <t>9984</t>
  </si>
  <si>
    <t>投資</t>
    <rPh sb="0" eb="2">
      <t>トウシ</t>
    </rPh>
    <phoneticPr fontId="18"/>
  </si>
  <si>
    <t>卸売業</t>
    <rPh sb="0" eb="3">
      <t>オロシウリギョウ</t>
    </rPh>
    <phoneticPr fontId="18"/>
  </si>
  <si>
    <t>航空・米国</t>
    <rPh sb="0" eb="2">
      <t>コウクウ</t>
    </rPh>
    <rPh sb="3" eb="5">
      <t>ベイコク</t>
    </rPh>
    <phoneticPr fontId="18"/>
  </si>
  <si>
    <t>02 米ドル（円換算）</t>
    <rPh sb="3" eb="4">
      <t>ベイ</t>
    </rPh>
    <rPh sb="7" eb="10">
      <t>エンカンザン</t>
    </rPh>
    <phoneticPr fontId="18"/>
  </si>
  <si>
    <t>ヴァンエック・ベクトル・アフリカ・インデックスETF</t>
  </si>
  <si>
    <t>船・米国</t>
    <rPh sb="0" eb="1">
      <t>フネ</t>
    </rPh>
    <rPh sb="2" eb="4">
      <t>ベイコク</t>
    </rPh>
    <phoneticPr fontId="18"/>
  </si>
  <si>
    <t>コモ・その他</t>
    <rPh sb="5" eb="6">
      <t>タ</t>
    </rPh>
    <phoneticPr fontId="18"/>
  </si>
  <si>
    <t>コモ・農業</t>
    <rPh sb="3" eb="5">
      <t>ノウギョウ</t>
    </rPh>
    <phoneticPr fontId="18"/>
  </si>
  <si>
    <t>コモ・全体</t>
    <rPh sb="3" eb="5">
      <t>ゼンタイ</t>
    </rPh>
    <phoneticPr fontId="18"/>
  </si>
  <si>
    <t>1投信</t>
    <rPh sb="1" eb="3">
      <t>トウシン</t>
    </rPh>
    <phoneticPr fontId="18"/>
  </si>
  <si>
    <t>南アフリカ</t>
    <rPh sb="0" eb="1">
      <t>ミナミ</t>
    </rPh>
    <phoneticPr fontId="18"/>
  </si>
  <si>
    <t>09 南アフリカ</t>
    <rPh sb="3" eb="4">
      <t>ミナミ</t>
    </rPh>
    <phoneticPr fontId="18"/>
  </si>
  <si>
    <t>FXI</t>
  </si>
  <si>
    <t>iシェアーズ 中国大型株 ETF</t>
  </si>
  <si>
    <t>中国</t>
    <rPh sb="0" eb="2">
      <t>チュウゴク</t>
    </rPh>
    <phoneticPr fontId="18"/>
  </si>
  <si>
    <t>ヴァンエック・ベクトル・金鉱株ETF</t>
  </si>
  <si>
    <t>金鉱株</t>
    <rPh sb="0" eb="2">
      <t>キンコウ</t>
    </rPh>
    <rPh sb="2" eb="3">
      <t>カブ</t>
    </rPh>
    <phoneticPr fontId="18"/>
  </si>
  <si>
    <t>米国・金鉱株</t>
    <rPh sb="0" eb="2">
      <t>ベイコク</t>
    </rPh>
    <rPh sb="3" eb="5">
      <t>キンコウ</t>
    </rPh>
    <rPh sb="5" eb="6">
      <t>カブ</t>
    </rPh>
    <phoneticPr fontId="18"/>
  </si>
  <si>
    <t>GDXJ</t>
  </si>
  <si>
    <t>ヴァンエック・ベクトル・中小型金鉱株ETF</t>
  </si>
  <si>
    <t>GLD</t>
  </si>
  <si>
    <t>SPDR ゴールド・シェア</t>
  </si>
  <si>
    <t>米国・ゴールド</t>
    <rPh sb="0" eb="2">
      <t>ベイコク</t>
    </rPh>
    <phoneticPr fontId="18"/>
  </si>
  <si>
    <t>HDV</t>
  </si>
  <si>
    <t>iシェアーズ　コア米国高配当株 ETF</t>
  </si>
  <si>
    <t>高配当ETF</t>
    <rPh sb="0" eb="3">
      <t>コウハイトウ</t>
    </rPh>
    <phoneticPr fontId="18"/>
  </si>
  <si>
    <t>HYG</t>
  </si>
  <si>
    <t>iシェアーズ iBoxx 米ドル建てハイイールド社債 ETF</t>
  </si>
  <si>
    <t>社債</t>
    <rPh sb="0" eb="2">
      <t>シャサイ</t>
    </rPh>
    <phoneticPr fontId="18"/>
  </si>
  <si>
    <t>ラッセル指数</t>
    <rPh sb="4" eb="6">
      <t>シスウ</t>
    </rPh>
    <phoneticPr fontId="18"/>
  </si>
  <si>
    <t>米国・不動産ETF</t>
    <rPh sb="0" eb="2">
      <t>ベイコク</t>
    </rPh>
    <rPh sb="3" eb="6">
      <t>フドウサン</t>
    </rPh>
    <phoneticPr fontId="18"/>
  </si>
  <si>
    <t>JNK</t>
  </si>
  <si>
    <t>SPDR ブルームバーグ・バークレイズ・ハイ・イールド債券 ETF</t>
  </si>
  <si>
    <t>LQD</t>
  </si>
  <si>
    <t>米国・社債</t>
    <rPh sb="0" eb="2">
      <t>ベイコク</t>
    </rPh>
    <rPh sb="3" eb="5">
      <t>シャサイ</t>
    </rPh>
    <phoneticPr fontId="18"/>
  </si>
  <si>
    <t>LUV</t>
  </si>
  <si>
    <t>サウスウエスト・エアライン</t>
  </si>
  <si>
    <t>PFF</t>
  </si>
  <si>
    <t>SBI-SBI・V・S&amp;P500インデックス・ファンド</t>
  </si>
  <si>
    <t>ＳＢＩ－ＳＢＩ・Ｖ・全米株式インデックス・ファンド</t>
  </si>
  <si>
    <t>全米国指数</t>
    <rPh sb="0" eb="2">
      <t>ゼンベイ</t>
    </rPh>
    <rPh sb="2" eb="3">
      <t>コク</t>
    </rPh>
    <rPh sb="3" eb="5">
      <t>シスウ</t>
    </rPh>
    <phoneticPr fontId="18"/>
  </si>
  <si>
    <t>SBI-SBI・V・全米株式インデックス・ファンド</t>
  </si>
  <si>
    <t>SBIハイブリッド預金</t>
  </si>
  <si>
    <t>2現金</t>
    <rPh sb="1" eb="3">
      <t>ゲンキン</t>
    </rPh>
    <phoneticPr fontId="18"/>
  </si>
  <si>
    <t>20 銀行・口座</t>
    <rPh sb="3" eb="5">
      <t>ギコ</t>
    </rPh>
    <rPh sb="6" eb="8">
      <t>コザ</t>
    </rPh>
    <phoneticPr fontId="18"/>
  </si>
  <si>
    <t>米国・シルバー</t>
    <rPh sb="0" eb="2">
      <t>ベイコク</t>
    </rPh>
    <phoneticPr fontId="18"/>
  </si>
  <si>
    <t>SPYD</t>
  </si>
  <si>
    <t>SPDR ポートフォリオS&amp;P 500 高配当株式ETF</t>
  </si>
  <si>
    <t>米国･通信</t>
    <rPh sb="0" eb="2">
      <t>ベイコク</t>
    </rPh>
    <rPh sb="3" eb="5">
      <t>ツウシン</t>
    </rPh>
    <phoneticPr fontId="18"/>
  </si>
  <si>
    <t>TLT</t>
  </si>
  <si>
    <t>iシェアーズ 米国国債 20年超 ETF</t>
  </si>
  <si>
    <t>新興国ETF</t>
    <rPh sb="0" eb="3">
      <t>シンコウコク</t>
    </rPh>
    <phoneticPr fontId="18"/>
  </si>
  <si>
    <t>10 新興国</t>
    <rPh sb="3" eb="6">
      <t>シンコウコク</t>
    </rPh>
    <phoneticPr fontId="18"/>
  </si>
  <si>
    <t>VYM</t>
  </si>
  <si>
    <t>バンガード・米国高配当株式ETF</t>
  </si>
  <si>
    <t>素材</t>
    <rPh sb="0" eb="2">
      <t>ソザイ</t>
    </rPh>
    <phoneticPr fontId="18"/>
  </si>
  <si>
    <t>資本財</t>
    <rPh sb="0" eb="3">
      <t>シホンザイ</t>
    </rPh>
    <phoneticPr fontId="18"/>
  </si>
  <si>
    <t>石油</t>
    <rPh sb="0" eb="2">
      <t>セキユ</t>
    </rPh>
    <phoneticPr fontId="18"/>
  </si>
  <si>
    <t>3暗号資産</t>
    <rPh sb="1" eb="3">
      <t>アンゴウ</t>
    </rPh>
    <rPh sb="3" eb="5">
      <t>シサン</t>
    </rPh>
    <phoneticPr fontId="18"/>
  </si>
  <si>
    <t>ﾋﾞｯﾄｺｲﾝ等</t>
    <rPh sb="7" eb="8">
      <t>ナド</t>
    </rPh>
    <phoneticPr fontId="18"/>
  </si>
  <si>
    <t>30 その他</t>
    <rPh sb="5" eb="6">
      <t>タ</t>
    </rPh>
    <phoneticPr fontId="18"/>
  </si>
  <si>
    <t>現預金・SBI証券・日本円</t>
    <rPh sb="0" eb="3">
      <t>ゲンヨキン</t>
    </rPh>
    <rPh sb="4" eb="9">
      <t>ッシ</t>
    </rPh>
    <rPh sb="10" eb="13">
      <t>ニホンエン</t>
    </rPh>
    <phoneticPr fontId="18"/>
  </si>
  <si>
    <t>現預金・SBI証券・日本円</t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</si>
  <si>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8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</si>
  <si>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8"/>
  </si>
  <si>
    <t>預り金</t>
    <rPh sb="0" eb="1">
      <t>アズカ</t>
    </rPh>
    <rPh sb="2" eb="3">
      <t>キン</t>
    </rPh>
    <phoneticPr fontId="18"/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</si>
  <si>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8"/>
  </si>
  <si>
    <t>円預金(普通預金)</t>
  </si>
  <si>
    <t>全米株式</t>
    <rPh sb="0" eb="2">
      <t>ゼンベイ</t>
    </rPh>
    <rPh sb="2" eb="4">
      <t>カブシキ</t>
    </rPh>
    <phoneticPr fontId="18"/>
  </si>
  <si>
    <t>楽天・全米株式インデックス・ファンド(楽天・バンガード・ファンド(全米株式))</t>
  </si>
  <si>
    <t>現金残高(ハイブリッド預金除く)</t>
  </si>
  <si>
    <t>現預金・SBI証券・米ドル</t>
  </si>
  <si>
    <t>現預金・住信SBIネット銀行・普通口座</t>
  </si>
  <si>
    <t>香港ドル 現金</t>
  </si>
  <si>
    <t>三菱UFJ国際-eMAXIS Slim 全世界株式(オール・カントリー)</t>
  </si>
  <si>
    <t>三菱ＵＦＪ国際－ｅＭＡＸＩＳ　Ｓｌｉｍ　全世界株式（除く日本）</t>
  </si>
  <si>
    <t>三菱UFJ国際-eMAXIS Slim 全世界株式(除く日本)</t>
  </si>
  <si>
    <t>代表口座 - 円普通</t>
  </si>
  <si>
    <t>代表口座 - 南アランド普通</t>
  </si>
  <si>
    <t>買付可能額</t>
  </si>
  <si>
    <t>米ドル</t>
  </si>
  <si>
    <t>米ドル 現金</t>
  </si>
  <si>
    <t>個別・ETF・投信・ほか</t>
    <rPh sb="0" eb="2">
      <t>コベツ</t>
    </rPh>
    <rPh sb="7" eb="9">
      <t>トウシン</t>
    </rPh>
    <phoneticPr fontId="18"/>
  </si>
  <si>
    <t>内側</t>
    <rPh sb="0" eb="2">
      <t>ウチガワ</t>
    </rPh>
    <phoneticPr fontId="18"/>
  </si>
  <si>
    <t>外側</t>
    <rPh sb="0" eb="2">
      <t>ソトガワ</t>
    </rPh>
    <phoneticPr fontId="18"/>
  </si>
  <si>
    <t>ｵﾘｼﾞﾅﾙ区分</t>
    <rPh sb="6" eb="8">
      <t>クブン</t>
    </rPh>
    <phoneticPr fontId="18"/>
  </si>
  <si>
    <t>←検算</t>
    <rPh sb="1" eb="3">
      <t>ケンザン</t>
    </rPh>
    <phoneticPr fontId="18"/>
  </si>
  <si>
    <t>ネオモバイル証券・買付可能額</t>
    <rPh sb="6" eb="8">
      <t>シケ</t>
    </rPh>
    <phoneticPr fontId="18"/>
  </si>
  <si>
    <t>PP</t>
    <phoneticPr fontId="18"/>
  </si>
  <si>
    <t>評価額</t>
  </si>
  <si>
    <t>評価損益</t>
  </si>
  <si>
    <t>エネルギー</t>
  </si>
  <si>
    <t>01 全世界（除く日本）</t>
  </si>
  <si>
    <t>三菱ＵＦＪ国際－ｅＭＡＸＩＳ　Ｓｌｉｍ　全世界株式（オール・カントリー）</t>
  </si>
  <si>
    <t>現預金・SBI証券・香港ドル</t>
  </si>
  <si>
    <t>XOM</t>
  </si>
  <si>
    <t>XLE</t>
  </si>
  <si>
    <t>ベライゾン</t>
  </si>
  <si>
    <t>VZ</t>
  </si>
  <si>
    <t>バンガード S&amp;P 500 ETF</t>
  </si>
  <si>
    <t>VOO</t>
  </si>
  <si>
    <t>バンガード 米国長期国債 ETF</t>
  </si>
  <si>
    <t>VGLT</t>
  </si>
  <si>
    <t>08 タイ</t>
  </si>
  <si>
    <t>タイ</t>
  </si>
  <si>
    <t>AT&amp;T</t>
  </si>
  <si>
    <t>T</t>
  </si>
  <si>
    <t>SPDR ポートフォリオ米国長期国債ETF</t>
  </si>
  <si>
    <t>SPTL</t>
  </si>
  <si>
    <t>シルバー</t>
  </si>
  <si>
    <t>ＳＢＩ－ＳＢＩ・Ｖ・Ｓ＆Ｐ５００インデックス・ファンド</t>
  </si>
  <si>
    <t>ＳＢＩ－ＳＢＩ・バンガード・Ｓ＆Ｐ５００インデックス・ファンド</t>
  </si>
  <si>
    <t>インベスコ QQQ トラスト シリーズ</t>
  </si>
  <si>
    <t>QQQ</t>
  </si>
  <si>
    <t>iシェアーズ 米国不動産 ETF</t>
  </si>
  <si>
    <t>IYR</t>
  </si>
  <si>
    <t>iシェアーズ ラッセル 2000 ETF</t>
  </si>
  <si>
    <t>05 インド</t>
  </si>
  <si>
    <t>インド</t>
  </si>
  <si>
    <t>ヴァンエック インディア グロース ETF</t>
  </si>
  <si>
    <t>GLIN</t>
  </si>
  <si>
    <t>ゴールド</t>
  </si>
  <si>
    <t>06 フィリピン</t>
  </si>
  <si>
    <t>フィリピン</t>
  </si>
  <si>
    <t>07 インドネシア</t>
  </si>
  <si>
    <t>インドネシア</t>
  </si>
  <si>
    <t>3ｺﾓﾃﾞｨﾃｲ</t>
  </si>
  <si>
    <t>11 アフリカ</t>
  </si>
  <si>
    <t>アフリカ</t>
  </si>
  <si>
    <t>AFK</t>
  </si>
  <si>
    <t>AAL</t>
  </si>
  <si>
    <t>9986</t>
  </si>
  <si>
    <t>9436</t>
  </si>
  <si>
    <t>ソフトバンク</t>
  </si>
  <si>
    <t>9434</t>
  </si>
  <si>
    <t>9433</t>
  </si>
  <si>
    <t>9432</t>
  </si>
  <si>
    <t>チャイナ・モバイル</t>
  </si>
  <si>
    <t>941</t>
  </si>
  <si>
    <t>9202</t>
  </si>
  <si>
    <t>9201</t>
  </si>
  <si>
    <t>9142</t>
  </si>
  <si>
    <t>9022</t>
  </si>
  <si>
    <t>9021</t>
  </si>
  <si>
    <t>9020</t>
  </si>
  <si>
    <t>Jリート</t>
  </si>
  <si>
    <t>8898</t>
  </si>
  <si>
    <t>8766</t>
  </si>
  <si>
    <t>8750</t>
  </si>
  <si>
    <t>8604</t>
  </si>
  <si>
    <t>リース</t>
  </si>
  <si>
    <t>8593</t>
  </si>
  <si>
    <t>8591</t>
  </si>
  <si>
    <t>8439</t>
  </si>
  <si>
    <t>8424</t>
  </si>
  <si>
    <t>8411</t>
  </si>
  <si>
    <t>8316</t>
  </si>
  <si>
    <t>8306</t>
  </si>
  <si>
    <t>8096</t>
  </si>
  <si>
    <t>8058</t>
  </si>
  <si>
    <t>8053</t>
  </si>
  <si>
    <t>8031</t>
  </si>
  <si>
    <t>8002</t>
  </si>
  <si>
    <t>8001</t>
  </si>
  <si>
    <t>7995</t>
  </si>
  <si>
    <t>7820</t>
  </si>
  <si>
    <t>7751</t>
  </si>
  <si>
    <t>6301</t>
  </si>
  <si>
    <t>6113</t>
  </si>
  <si>
    <t>サービス</t>
  </si>
  <si>
    <t>6087</t>
  </si>
  <si>
    <t>5108</t>
  </si>
  <si>
    <t>楽天</t>
  </si>
  <si>
    <t>4755</t>
  </si>
  <si>
    <t>4732</t>
  </si>
  <si>
    <t>4327</t>
  </si>
  <si>
    <t>4326</t>
  </si>
  <si>
    <t>3763</t>
  </si>
  <si>
    <t>3597</t>
  </si>
  <si>
    <t>3407</t>
  </si>
  <si>
    <t>2914</t>
  </si>
  <si>
    <t>Tracker Fund香港</t>
  </si>
  <si>
    <t>2800</t>
  </si>
  <si>
    <t>ｉＳ米国債二十ヘジ</t>
  </si>
  <si>
    <t>2621</t>
  </si>
  <si>
    <t>2568</t>
  </si>
  <si>
    <t>2559</t>
  </si>
  <si>
    <t>2558</t>
  </si>
  <si>
    <t>2556</t>
  </si>
  <si>
    <t>2511</t>
  </si>
  <si>
    <t>2393</t>
  </si>
  <si>
    <t>2169</t>
  </si>
  <si>
    <t>WT・ニッケル</t>
  </si>
  <si>
    <t>ニッケル</t>
  </si>
  <si>
    <t>1694</t>
  </si>
  <si>
    <t>1678</t>
  </si>
  <si>
    <t>1659</t>
  </si>
  <si>
    <t>1656</t>
  </si>
  <si>
    <t>1655</t>
  </si>
  <si>
    <t>1615</t>
  </si>
  <si>
    <t>1605</t>
  </si>
  <si>
    <t>1542</t>
  </si>
  <si>
    <t>プラチナ</t>
  </si>
  <si>
    <t>1541</t>
  </si>
  <si>
    <t>1540</t>
  </si>
  <si>
    <t>1488</t>
  </si>
  <si>
    <t>1476</t>
  </si>
  <si>
    <t>1345</t>
  </si>
  <si>
    <t>1343</t>
  </si>
  <si>
    <t>ＮＦ日経２２５</t>
  </si>
  <si>
    <t>1321</t>
  </si>
  <si>
    <t>1306</t>
  </si>
  <si>
    <t>02800</t>
  </si>
  <si>
    <t>00941</t>
  </si>
  <si>
    <t>セクター・2</t>
  </si>
  <si>
    <t>セクター・1</t>
  </si>
  <si>
    <t>ｺｰﾄﾞ・ﾃｨｯｶｰ等</t>
    <rPh sb="10" eb="11">
      <t>ナド</t>
    </rPh>
    <phoneticPr fontId="18"/>
  </si>
  <si>
    <t>90 その他（円換算）</t>
    <rPh sb="5" eb="6">
      <t>タ</t>
    </rPh>
    <rPh sb="7" eb="10">
      <t>エンカンザン</t>
    </rPh>
    <phoneticPr fontId="18"/>
  </si>
  <si>
    <t>NISA</t>
    <phoneticPr fontId="18"/>
  </si>
  <si>
    <t>03-ネオモバイル証券</t>
    <phoneticPr fontId="18"/>
  </si>
  <si>
    <t>右→残高</t>
    <rPh sb="0" eb="1">
      <t>ミギ</t>
    </rPh>
    <rPh sb="2" eb="4">
      <t>ザンダカ</t>
    </rPh>
    <phoneticPr fontId="18"/>
  </si>
  <si>
    <t>neomoba</t>
    <phoneticPr fontId="18"/>
  </si>
  <si>
    <t>右→個別</t>
    <rPh sb="0" eb="1">
      <t>ミギ</t>
    </rPh>
    <rPh sb="2" eb="4">
      <t>コベツ</t>
    </rPh>
    <phoneticPr fontId="18"/>
  </si>
  <si>
    <t>●1～最後まで、PCサイトの画面を一括コピーペースト</t>
    <rPh sb="3" eb="5">
      <t>サイゴ</t>
    </rPh>
    <rPh sb="14" eb="16">
      <t>ガメン</t>
    </rPh>
    <rPh sb="17" eb="19">
      <t>イッカツ</t>
    </rPh>
    <phoneticPr fontId="18"/>
  </si>
  <si>
    <t>ＮＥＸＴ　ＦＵＮＤＳ　東証ＲＥＩＴ指数連動型上場投信</t>
  </si>
  <si>
    <t>2,121円 / -15   -0.7%</t>
  </si>
  <si>
    <t>4株</t>
  </si>
  <si>
    <t>0株</t>
  </si>
  <si>
    <t>1,983円</t>
  </si>
  <si>
    <t>上場インデックスファンドＪリート（東証ＲＥＩＴ指数）隔月分配型</t>
  </si>
  <si>
    <t>ｉシェアーズ・コア　Ｊリート　ＥＴＦ</t>
  </si>
  <si>
    <t>・</t>
    <phoneticPr fontId="18"/>
  </si>
  <si>
    <t>ダイワ上場投信−東証ＲＥＩＴ指数</t>
  </si>
  <si>
    <t>純プラチナ上場信託（現物国内保管型）</t>
  </si>
  <si>
    <t>ＮＥＸＴ　ＦＵＮＤＳ　東証銀行業株価指数連動型上場投信</t>
  </si>
  <si>
    <t>ｉシェアーズ　Ｓ＆Ｐ　５００　米国株　ＥＴＦ</t>
  </si>
  <si>
    <t>ｉシェアーズ　米国リート　ＥＴＦ</t>
  </si>
  <si>
    <t>ＮＥＸＴ　ＦＵＮＤＳ　外国債券・ＦＴＳＥ世界国債インデックス（除く日本・為替ヘッ</t>
  </si>
  <si>
    <t>Ｏｎｅ　ＥＴＦ　東証ＲＥＩＴ指数</t>
  </si>
  <si>
    <t>ｉシェアーズ　米国債２０年超　ＥＴＦ（為替ヘッジあり）</t>
  </si>
  <si>
    <t>2米国債など</t>
  </si>
  <si>
    <t>●ここにコピペ→</t>
    <phoneticPr fontId="18"/>
  </si>
  <si>
    <t>●ここに入力→</t>
    <rPh sb="4" eb="6">
      <t>ニリ</t>
    </rPh>
    <phoneticPr fontId="18"/>
  </si>
  <si>
    <t>10-住信SBIネット銀行</t>
    <rPh sb="3" eb="13">
      <t>スネ</t>
    </rPh>
    <phoneticPr fontId="18"/>
  </si>
  <si>
    <t>00・SBI・現預金・残高</t>
    <rPh sb="7" eb="10">
      <t>ゲンヨキン</t>
    </rPh>
    <rPh sb="11" eb="13">
      <t>ザンダカ</t>
    </rPh>
    <phoneticPr fontId="18"/>
  </si>
  <si>
    <t>00-・01-SBI証券・残高→→→左半分に貼付</t>
    <rPh sb="13" eb="15">
      <t>ザンダカ</t>
    </rPh>
    <rPh sb="18" eb="21">
      <t>ヒダリハンブン</t>
    </rPh>
    <rPh sb="22" eb="24">
      <t>ハリツケ</t>
    </rPh>
    <phoneticPr fontId="18"/>
  </si>
  <si>
    <t>現預金・住信SBIネット銀行・普通口座</t>
    <phoneticPr fontId="18"/>
  </si>
  <si>
    <t>現預金・住信SBIネット銀行・ハイブリッド口座</t>
    <phoneticPr fontId="18"/>
  </si>
  <si>
    <t>現預金・住信SBIネット銀行・外貨預金</t>
    <phoneticPr fontId="18"/>
  </si>
  <si>
    <t>01-SBI証券</t>
    <phoneticPr fontId="18"/>
  </si>
  <si>
    <t>SBI・個別･貼付</t>
    <rPh sb="4" eb="6">
      <t>コベツ</t>
    </rPh>
    <rPh sb="7" eb="9">
      <t>ハリツケ</t>
    </rPh>
    <phoneticPr fontId="18"/>
  </si>
  <si>
    <t>・01-SBI証券→→→左半分に貼付</t>
    <rPh sb="16" eb="18">
      <t>ハリツケ</t>
    </rPh>
    <phoneticPr fontId="18"/>
  </si>
  <si>
    <t>SBI証券口座分</t>
    <phoneticPr fontId="18"/>
  </si>
  <si>
    <t>現預金・SBI証券・日本円</t>
    <phoneticPr fontId="18"/>
  </si>
  <si>
    <t>米ドル(USD)</t>
  </si>
  <si>
    <t>為替</t>
    <rPh sb="0" eb="2">
      <t>カワセ</t>
    </rPh>
    <phoneticPr fontId="18"/>
  </si>
  <si>
    <t>米ドル/円</t>
  </si>
  <si>
    <t>(02/25 14:30)</t>
  </si>
  <si>
    <t>現預金・SBI証券・米ドル</t>
    <phoneticPr fontId="18"/>
  </si>
  <si>
    <t>←●他国通貨があれば→</t>
    <rPh sb="2" eb="4">
      <t>タコク</t>
    </rPh>
    <rPh sb="4" eb="6">
      <t>ツウカ</t>
    </rPh>
    <phoneticPr fontId="18"/>
  </si>
  <si>
    <t>PP・SBI・個別･貼付</t>
    <rPh sb="7" eb="9">
      <t>コベツ</t>
    </rPh>
    <rPh sb="10" eb="12">
      <t>ハリツケ</t>
    </rPh>
    <phoneticPr fontId="18"/>
  </si>
  <si>
    <t>●↓評価額(円）</t>
    <rPh sb="2" eb="5">
      <t>ヒョウカガク</t>
    </rPh>
    <rPh sb="6" eb="7">
      <t>エン</t>
    </rPh>
    <phoneticPr fontId="18"/>
  </si>
  <si>
    <t>●↓評価損益(円）</t>
    <rPh sb="2" eb="4">
      <t>ヒョウカ</t>
    </rPh>
    <rPh sb="4" eb="6">
      <t>ソンエキ</t>
    </rPh>
    <rPh sb="7" eb="8">
      <t>エン</t>
    </rPh>
    <phoneticPr fontId="18"/>
  </si>
  <si>
    <t>PP・01-SBI証券→→→左半分に貼付</t>
    <rPh sb="18" eb="20">
      <t>ハリツケ</t>
    </rPh>
    <phoneticPr fontId="18"/>
  </si>
  <si>
    <t>1541 純プラ信 メールアラート画面へ</t>
  </si>
  <si>
    <t xml:space="preserve">現買 現売 </t>
  </si>
  <si>
    <t>PP・国内分</t>
    <rPh sb="3" eb="5">
      <t>コクナイ</t>
    </rPh>
    <rPh sb="5" eb="6">
      <t>ブン</t>
    </rPh>
    <phoneticPr fontId="18"/>
  </si>
  <si>
    <t>（日本株）</t>
    <rPh sb="1" eb="3">
      <t>ニホン</t>
    </rPh>
    <rPh sb="3" eb="4">
      <t>カブ</t>
    </rPh>
    <phoneticPr fontId="18"/>
  </si>
  <si>
    <t>9020 ＪＲ東 メールアラート画面へ</t>
  </si>
  <si>
    <t>9021 ＪＲ西 メールアラート画面へ</t>
  </si>
  <si>
    <t>9022 ＪＲ東海 メールアラート画面へ</t>
  </si>
  <si>
    <t>9142 ＪＲ九州 メールアラート画面へ</t>
  </si>
  <si>
    <t>9201 ＪＡＬ メールアラート画面へ</t>
  </si>
  <si>
    <t>9202 ＡＮＡ メールアラート画面へ</t>
  </si>
  <si>
    <t>投資信託（金額/つみたてNISA預り）</t>
  </si>
  <si>
    <t>（NISA）</t>
    <phoneticPr fontId="18"/>
  </si>
  <si>
    <t>保有口数</t>
  </si>
  <si>
    <t>取得単価</t>
  </si>
  <si>
    <t>基準価額</t>
  </si>
  <si>
    <t>（国内分）</t>
    <rPh sb="1" eb="3">
      <t>コクナイ</t>
    </rPh>
    <rPh sb="3" eb="4">
      <t>ブン</t>
    </rPh>
    <phoneticPr fontId="18"/>
  </si>
  <si>
    <t>三菱ＵＦＪ国際－ｅＭＡＸＩＳ　Ｓｌｉｍ　全世界株式（オール・カントリー） メールアラート画面へ</t>
  </si>
  <si>
    <t xml:space="preserve">積立 売却 </t>
  </si>
  <si>
    <t>ＳＢＩ－ＳＢＩ・Ｖ・Ｓ＆Ｐ５００インデックス・ファンド メールアラート画面へ</t>
  </si>
  <si>
    <t>AAL アメリカン エアラインズ グループ</t>
  </si>
  <si>
    <t xml:space="preserve">現買  現売  定期  </t>
  </si>
  <si>
    <t>PP・海外分</t>
    <rPh sb="3" eb="5">
      <t>カイガイ</t>
    </rPh>
    <rPh sb="5" eb="6">
      <t>ブン</t>
    </rPh>
    <phoneticPr fontId="18"/>
  </si>
  <si>
    <t>（海外株）</t>
    <rPh sb="1" eb="4">
      <t>カイガイカブ</t>
    </rPh>
    <phoneticPr fontId="18"/>
  </si>
  <si>
    <t>（円換算分）</t>
    <rPh sb="1" eb="4">
      <t>エンカンザン</t>
    </rPh>
    <rPh sb="4" eb="5">
      <t>ブン</t>
    </rPh>
    <phoneticPr fontId="18"/>
  </si>
  <si>
    <t>CCL カーニバル</t>
  </si>
  <si>
    <t>DAL デルタ エアーラインズ</t>
  </si>
  <si>
    <t>GLIN ヴァンエック インディア グロース ETF</t>
  </si>
  <si>
    <t>LUV サウスウエスト エアラインズ</t>
  </si>
  <si>
    <t>NCLH ノルウェージャン クルーズ ライン</t>
  </si>
  <si>
    <t>QQQ インベスコ QQQ トラスト シリーズ1 ET</t>
  </si>
  <si>
    <t>RCL ロイヤル カリビアン クルーズ</t>
  </si>
  <si>
    <t>UAL ユナイテッド エアラインズ</t>
  </si>
  <si>
    <t>（海外分）</t>
    <rPh sb="1" eb="3">
      <t>カイガイ</t>
    </rPh>
    <rPh sb="3" eb="4">
      <t>ブン</t>
    </rPh>
    <phoneticPr fontId="18"/>
  </si>
  <si>
    <t>20-楽天銀行</t>
    <rPh sb="5" eb="7">
      <t>ギコ</t>
    </rPh>
    <phoneticPr fontId="18"/>
  </si>
  <si>
    <t>00-楽天銀行用</t>
    <rPh sb="3" eb="5">
      <t>ラテ</t>
    </rPh>
    <rPh sb="5" eb="7">
      <t>ギンコウ</t>
    </rPh>
    <rPh sb="7" eb="8">
      <t>ヨウ</t>
    </rPh>
    <phoneticPr fontId="18"/>
  </si>
  <si>
    <t>00-PP楽天証券→→→左半分に貼付</t>
    <rPh sb="5" eb="7">
      <t>ラテ</t>
    </rPh>
    <rPh sb="7" eb="9">
      <t>シケ</t>
    </rPh>
    <rPh sb="16" eb="18">
      <t>ハリツケ</t>
    </rPh>
    <phoneticPr fontId="18"/>
  </si>
  <si>
    <t>楽天銀行普通預金残高</t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</si>
  <si>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18"/>
  </si>
  <si>
    <t>02-楽天証券</t>
  </si>
  <si>
    <t>PP楽天証券用</t>
    <rPh sb="2" eb="4">
      <t>ラテ</t>
    </rPh>
    <rPh sb="4" eb="6">
      <t>シケ</t>
    </rPh>
    <rPh sb="6" eb="7">
      <t>ヨウ</t>
    </rPh>
    <phoneticPr fontId="18"/>
  </si>
  <si>
    <t>右→</t>
    <rPh sb="0" eb="1">
      <t>ミギ</t>
    </rPh>
    <phoneticPr fontId="18"/>
  </si>
  <si>
    <t>ここに↓1</t>
    <phoneticPr fontId="18"/>
  </si>
  <si>
    <t>ここに↓2</t>
  </si>
  <si>
    <t>ここに↓3</t>
  </si>
  <si>
    <t>ここに↓4</t>
  </si>
  <si>
    <t>ここに↓5</t>
  </si>
  <si>
    <t>ここに↓6</t>
  </si>
  <si>
    <t>ここに↓7</t>
  </si>
  <si>
    <t>ここに↓8</t>
  </si>
  <si>
    <t>ここに↓9</t>
  </si>
  <si>
    <t>ここに↓10</t>
  </si>
  <si>
    <t>ここに↓11</t>
  </si>
  <si>
    <t>ここに↓12</t>
  </si>
  <si>
    <t>ここに↓13</t>
  </si>
  <si>
    <t>ここに↓14</t>
  </si>
  <si>
    <t>ここに↓15</t>
  </si>
  <si>
    <t>ここに↓16</t>
  </si>
  <si>
    <t>ここに↓17</t>
  </si>
  <si>
    <t>ここに↓18</t>
  </si>
  <si>
    <t>PP楽天証券→→→左半分に貼付</t>
    <rPh sb="2" eb="4">
      <t>ラテ</t>
    </rPh>
    <rPh sb="4" eb="6">
      <t>シケ</t>
    </rPh>
    <rPh sb="9" eb="12">
      <t>ヒダリハンブン</t>
    </rPh>
    <rPh sb="13" eb="15">
      <t>ハリツケ</t>
    </rPh>
    <phoneticPr fontId="18"/>
  </si>
  <si>
    <t xml:space="preserve"> </t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</si>
  <si>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18"/>
  </si>
  <si>
    <t>外貨預り金</t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</si>
  <si>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18"/>
  </si>
  <si>
    <t>●ここにコピペ→→→→→</t>
    <phoneticPr fontId="18"/>
  </si>
  <si>
    <t>国内株式</t>
  </si>
  <si>
    <t>株</t>
  </si>
  <si>
    <t>円</t>
  </si>
  <si>
    <t>-</t>
  </si>
  <si>
    <t>＜CSVファイルより＞</t>
    <phoneticPr fontId="18"/>
  </si>
  <si>
    <t>NISA</t>
  </si>
  <si>
    <t>ＮＦインド株</t>
  </si>
  <si>
    <t>米国株式</t>
  </si>
  <si>
    <t>USD</t>
  </si>
  <si>
    <t>2,220.90 USD</t>
  </si>
  <si>
    <t>481.40 USD</t>
  </si>
  <si>
    <t>621.30 USD</t>
  </si>
  <si>
    <t>100.42 USD</t>
  </si>
  <si>
    <t>498.36 USD</t>
  </si>
  <si>
    <t>695.47 USD</t>
  </si>
  <si>
    <t>409.10 USD</t>
  </si>
  <si>
    <t>788.80 USD</t>
  </si>
  <si>
    <t>300.24 USD</t>
  </si>
  <si>
    <t>507.04 USD</t>
  </si>
  <si>
    <t>126.76 USD</t>
  </si>
  <si>
    <t>投資信託</t>
  </si>
  <si>
    <t>口</t>
  </si>
  <si>
    <t>●評価額欄は、数式を入れて円換算のこと！</t>
    <rPh sb="1" eb="4">
      <t>ヒョウカガク</t>
    </rPh>
    <rPh sb="4" eb="5">
      <t>ラン</t>
    </rPh>
    <rPh sb="7" eb="9">
      <t>スウシキ</t>
    </rPh>
    <rPh sb="10" eb="11">
      <t>イ</t>
    </rPh>
    <rPh sb="13" eb="16">
      <t>エンカンザン</t>
    </rPh>
    <phoneticPr fontId="18"/>
  </si>
  <si>
    <t>円</t>
    <rPh sb="0" eb="1">
      <t>エン</t>
    </rPh>
    <phoneticPr fontId="18"/>
  </si>
  <si>
    <t>ドル</t>
    <phoneticPr fontId="18"/>
  </si>
  <si>
    <t>ヤフーファイナンスから貼付（直下のセルへテキスト貼付）</t>
    <rPh sb="11" eb="13">
      <t>ハリツケ</t>
    </rPh>
    <rPh sb="14" eb="16">
      <t>チョッカ</t>
    </rPh>
    <rPh sb="24" eb="26">
      <t>ハリツケ</t>
    </rPh>
    <phoneticPr fontId="18"/>
  </si>
  <si>
    <t>ｺｰﾄﾞﾃｯｨｶｰ</t>
    <phoneticPr fontId="18"/>
  </si>
  <si>
    <t>市場</t>
    <rPh sb="0" eb="2">
      <t>シジョウ</t>
    </rPh>
    <phoneticPr fontId="18"/>
  </si>
  <si>
    <t>時間</t>
    <rPh sb="0" eb="2">
      <t>ジカン</t>
    </rPh>
    <phoneticPr fontId="18"/>
  </si>
  <si>
    <t>現在値</t>
    <rPh sb="0" eb="3">
      <t>ゲンザイチ</t>
    </rPh>
    <phoneticPr fontId="18"/>
  </si>
  <si>
    <t>前日比・値</t>
    <rPh sb="0" eb="3">
      <t>ゼンジツヒ</t>
    </rPh>
    <rPh sb="4" eb="5">
      <t>アタイ</t>
    </rPh>
    <phoneticPr fontId="18"/>
  </si>
  <si>
    <t>前日比・％</t>
    <rPh sb="0" eb="3">
      <t>ゼンジツヒ</t>
    </rPh>
    <phoneticPr fontId="18"/>
  </si>
  <si>
    <t>出来高</t>
    <rPh sb="0" eb="3">
      <t>デキダカ</t>
    </rPh>
    <phoneticPr fontId="18"/>
  </si>
  <si>
    <t>掲示板エクセル</t>
    <phoneticPr fontId="18"/>
  </si>
  <si>
    <t>き</t>
    <phoneticPr fontId="18"/>
  </si>
  <si>
    <t>く</t>
    <phoneticPr fontId="18"/>
  </si>
  <si>
    <t>け</t>
    <phoneticPr fontId="18"/>
  </si>
  <si>
    <t>こ</t>
    <phoneticPr fontId="18"/>
  </si>
  <si>
    <t>←ココに貼付</t>
    <rPh sb="4" eb="6">
      <t>ハリツケ</t>
    </rPh>
    <phoneticPr fontId="18"/>
  </si>
  <si>
    <t>チャート画像</t>
  </si>
  <si>
    <t>1行化→→→</t>
    <rPh sb="1" eb="2">
      <t>ギョウ</t>
    </rPh>
    <rPh sb="2" eb="3">
      <t>カ</t>
    </rPh>
    <phoneticPr fontId="18"/>
  </si>
  <si>
    <t>東証ETF</t>
  </si>
  <si>
    <t>(NEXT FUNDS)TOPIX連動型上場投信</t>
  </si>
  <si>
    <t>(+0.07%)</t>
  </si>
  <si>
    <t>出来高</t>
  </si>
  <si>
    <t>1,878,210株</t>
  </si>
  <si>
    <t>掲示板</t>
  </si>
  <si>
    <t>保有数・価格・メモを編集</t>
  </si>
  <si>
    <t>(NEXT FUNDS)日経225連動型上場投信</t>
  </si>
  <si>
    <t>(+0.18%)</t>
  </si>
  <si>
    <t>96,527株</t>
  </si>
  <si>
    <t>(NEXT FUNDS)東証REIT指数連動型上場投信</t>
  </si>
  <si>
    <t>(-0.16%)</t>
  </si>
  <si>
    <t>240,740株</t>
  </si>
  <si>
    <t>(以下省略）</t>
    <rPh sb="1" eb="3">
      <t>イカ</t>
    </rPh>
    <rPh sb="3" eb="5">
      <t>ショウリャク</t>
    </rPh>
    <phoneticPr fontId="18"/>
  </si>
  <si>
    <t>上場インデックスファンドJリート隔月分配</t>
  </si>
  <si>
    <t>(-0.15%)</t>
  </si>
  <si>
    <t>39,000株</t>
  </si>
  <si>
    <t>iシェアーズ・コア Ｊリート ETF</t>
  </si>
  <si>
    <t>(-0.14%)</t>
  </si>
  <si>
    <t>39,407株</t>
  </si>
  <si>
    <t>ダイワ上場投信-東証REIT指数</t>
  </si>
  <si>
    <t>(-0.27%)</t>
  </si>
  <si>
    <t>13,850株</t>
  </si>
  <si>
    <t>純金上場信託(現物国内保管型)</t>
  </si>
  <si>
    <t>(-0.70%)</t>
  </si>
  <si>
    <t>71,750株</t>
  </si>
  <si>
    <t>純プラチナ上場信託(現物国内保管型)</t>
  </si>
  <si>
    <t>(+1.33%)</t>
  </si>
  <si>
    <t>33,689株</t>
  </si>
  <si>
    <t>純銀上場信託(現物国内保管型)</t>
  </si>
  <si>
    <t>(+0.95%)</t>
  </si>
  <si>
    <t>6,503株</t>
  </si>
  <si>
    <t>東証PRM</t>
  </si>
  <si>
    <t>(株)ＩＮＰＥＸ</t>
  </si>
  <si>
    <t>(+1.05%)</t>
  </si>
  <si>
    <t>8,472,200株</t>
  </si>
  <si>
    <t>(NEXT FUNDS)東証銀行業株価指数連動型上場投信</t>
  </si>
  <si>
    <t>(-0.12%)</t>
  </si>
  <si>
    <t>468,100株</t>
  </si>
  <si>
    <t>iシェアーズ S&amp;P500 米国株 ETF</t>
  </si>
  <si>
    <t>(+0.25%)</t>
  </si>
  <si>
    <t>1,272,980株</t>
  </si>
  <si>
    <t>iシェアーズ･コア 米国債7-10年 ETF</t>
  </si>
  <si>
    <t>(-0.24%)</t>
  </si>
  <si>
    <t>2,263株</t>
  </si>
  <si>
    <t>iシェアーズ 米国リート ETF</t>
  </si>
  <si>
    <t>(-1.43%)</t>
  </si>
  <si>
    <t>5,176株</t>
  </si>
  <si>
    <t>(NEXT FUNDS)インド株式指数上場投信</t>
  </si>
  <si>
    <t>(+0.03%)</t>
  </si>
  <si>
    <t>1,226,500株</t>
  </si>
  <si>
    <t>東証STD</t>
  </si>
  <si>
    <t>ＣＤＳ(株)</t>
  </si>
  <si>
    <t>(-0.58%)</t>
  </si>
  <si>
    <t>4,600株</t>
  </si>
  <si>
    <t>(株)日本ケアサプライ</t>
  </si>
  <si>
    <t>(-0.20%)</t>
  </si>
  <si>
    <t>1,800株</t>
  </si>
  <si>
    <t>(NEXT FUNDS)外国債券・FTSE世界国債(除く日本・H無)</t>
  </si>
  <si>
    <t>33,600株</t>
  </si>
  <si>
    <t>東証マザーズETF</t>
  </si>
  <si>
    <t>(+1.38%)</t>
  </si>
  <si>
    <t>1,365,290株</t>
  </si>
  <si>
    <t>One ETF 東証REIT指数</t>
  </si>
  <si>
    <t>(-0.39%)</t>
  </si>
  <si>
    <t>7,830株</t>
  </si>
  <si>
    <t>MAXIS 米国株式(S&amp;P500)上場投信</t>
  </si>
  <si>
    <t>35,042株</t>
  </si>
  <si>
    <t>MAXIS 全世界株式(オール・カントリー)上場投信</t>
  </si>
  <si>
    <t>4,748株</t>
  </si>
  <si>
    <t>上場インデックスファンド米国株式(NASDAQ100)H無</t>
  </si>
  <si>
    <t>(+0.67%)</t>
  </si>
  <si>
    <t>26,670株</t>
  </si>
  <si>
    <t>iシェアーズ 米国債20年超(H有)</t>
  </si>
  <si>
    <t>(+0.75%)</t>
  </si>
  <si>
    <t>62,321株</t>
  </si>
  <si>
    <t>ＪＴ</t>
  </si>
  <si>
    <t>(+0.21%)</t>
  </si>
  <si>
    <t>2,513,400株</t>
  </si>
  <si>
    <t>旭化成(株)</t>
  </si>
  <si>
    <t>(-0.59%)</t>
  </si>
  <si>
    <t>3,042,600株</t>
  </si>
  <si>
    <t>(株)自重堂</t>
  </si>
  <si>
    <t>---</t>
  </si>
  <si>
    <t>(+0.00%)</t>
  </si>
  <si>
    <t>300株</t>
  </si>
  <si>
    <t>(株)プロシップ</t>
  </si>
  <si>
    <t>(-0.56%)</t>
  </si>
  <si>
    <t>9,100株</t>
  </si>
  <si>
    <t>(株)インテージホールディングス</t>
  </si>
  <si>
    <t>53,000株</t>
  </si>
  <si>
    <t>日本エス・エイチ・エル(株)</t>
  </si>
  <si>
    <t>(-0.44%)</t>
  </si>
  <si>
    <t>1,100株</t>
  </si>
  <si>
    <t>(株)ユー・エス・エス</t>
  </si>
  <si>
    <t>(+0.29%)</t>
  </si>
  <si>
    <t>479,900株</t>
  </si>
  <si>
    <t>楽天グループ(株)</t>
  </si>
  <si>
    <t>(+0.15%)</t>
  </si>
  <si>
    <t>7,311,500株</t>
  </si>
  <si>
    <t>(株)ブリヂストン</t>
  </si>
  <si>
    <t>(+0.37%)</t>
  </si>
  <si>
    <t>1,619,000株</t>
  </si>
  <si>
    <t>(株)アビスト</t>
  </si>
  <si>
    <t>(+0.51%)</t>
  </si>
  <si>
    <t>10,400株</t>
  </si>
  <si>
    <t>(株)アマダ</t>
  </si>
  <si>
    <t>(-0.64%)</t>
  </si>
  <si>
    <t>1,396,200株</t>
  </si>
  <si>
    <t>8,038円</t>
  </si>
  <si>
    <t xml:space="preserve"> 106円</t>
  </si>
  <si>
    <t>65,130円</t>
  </si>
  <si>
    <t xml:space="preserve"> 11,190円</t>
  </si>
  <si>
    <t>8,150円</t>
  </si>
  <si>
    <t>-134円</t>
  </si>
  <si>
    <t>60,378円</t>
  </si>
  <si>
    <t xml:space="preserve"> 10,411円</t>
  </si>
  <si>
    <t>64,092.5円</t>
  </si>
  <si>
    <t xml:space="preserve"> 10,152円</t>
  </si>
  <si>
    <t>53,200円</t>
  </si>
  <si>
    <t xml:space="preserve"> 9,142円</t>
  </si>
  <si>
    <t>16,493.4円</t>
  </si>
  <si>
    <t xml:space="preserve"> 1,643円</t>
  </si>
  <si>
    <t>20,375円</t>
  </si>
  <si>
    <t xml:space="preserve"> 10,325円</t>
  </si>
  <si>
    <t>79,029円</t>
  </si>
  <si>
    <t xml:space="preserve"> 9,909円</t>
  </si>
  <si>
    <t>49,096円</t>
  </si>
  <si>
    <t xml:space="preserve"> 21,590円</t>
  </si>
  <si>
    <t>146,675.1円</t>
  </si>
  <si>
    <t xml:space="preserve"> 44,261円</t>
  </si>
  <si>
    <t>11,942円</t>
  </si>
  <si>
    <t xml:space="preserve"> 3,892円</t>
  </si>
  <si>
    <t>19,474円</t>
  </si>
  <si>
    <t xml:space="preserve"> 2,990円</t>
  </si>
  <si>
    <t>13,331.5円</t>
  </si>
  <si>
    <t xml:space="preserve"> 214円</t>
  </si>
  <si>
    <t>22,643.4円</t>
  </si>
  <si>
    <t>-10,935円</t>
  </si>
  <si>
    <t>64,015円</t>
  </si>
  <si>
    <t xml:space="preserve"> 11,036円</t>
  </si>
  <si>
    <t>65,280円</t>
  </si>
  <si>
    <t xml:space="preserve"> 26,188円</t>
  </si>
  <si>
    <t>28,800円</t>
  </si>
  <si>
    <t xml:space="preserve"> 13,440円</t>
  </si>
  <si>
    <t>32,120円</t>
  </si>
  <si>
    <t>-9,660円</t>
  </si>
  <si>
    <t>25,362.5円</t>
  </si>
  <si>
    <t xml:space="preserve"> 6,262円</t>
  </si>
  <si>
    <t>43,610円</t>
  </si>
  <si>
    <t xml:space="preserve"> 1,785円</t>
  </si>
  <si>
    <t>11,440円</t>
  </si>
  <si>
    <t xml:space="preserve"> 2,888円</t>
  </si>
  <si>
    <t>31,616円</t>
  </si>
  <si>
    <t xml:space="preserve"> 17,043円</t>
  </si>
  <si>
    <t>24,354円</t>
  </si>
  <si>
    <t xml:space="preserve"> 6,570円</t>
  </si>
  <si>
    <t>21,429円</t>
  </si>
  <si>
    <t xml:space="preserve"> 8,991円</t>
  </si>
  <si>
    <t>25,450円</t>
  </si>
  <si>
    <t xml:space="preserve"> 9,650円</t>
  </si>
  <si>
    <t>17,874円</t>
  </si>
  <si>
    <t xml:space="preserve"> 8,124円</t>
  </si>
  <si>
    <t>14,027円</t>
  </si>
  <si>
    <t xml:space="preserve"> 3,939円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</si>
</sst>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0.0%"/>
    <numFmt numFmtId="178" formatCode="#,##0_ "/>
    <numFmt numFmtId="179" formatCode="0.00_);[Red]\(0.00\)"/>
    <numFmt numFmtId="180" formatCode="0_);[Red]\(0\)"/>
    <numFmt numFmtId="181" formatCode="0.00_ "/>
    <numFmt numFmtId="182" formatCode="#,##0_);[Red]\(#,##0\)"/>
    <numFmt numFmtId="183" formatCode="[$-F400]h:mm:ss\ AM/PM"/>
    <numFmt numFmtId="184" formatCode="#,##0.00_);[Red]\(#,##0.00\)"/>
    <numFmt numFmtId="185" formatCode="0_ "/>
    <numFmt numFmtId="186" formatCode="#,##0.00_ ;[Red]\-#,##0.00\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9.35"/>
      <color theme="10"/>
      <name val="ＭＳ Ｐ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>
      <alignment vertical="center"/>
    </xf>
    <xf numFmtId="49" fontId="0" fillId="0" borderId="0" xfId="0" applyNumberFormat="1">
      <alignment vertical="center"/>
    </xf>
    <xf numFmtId="38" fontId="0" fillId="0" borderId="0" xfId="42" applyFont="1">
      <alignment vertical="center"/>
    </xf>
    <xf numFmtId="0" fontId="0" fillId="34" borderId="0" xfId="0" applyFill="1">
      <alignment vertical="center"/>
    </xf>
    <xf numFmtId="0" fontId="0" fillId="36" borderId="0" xfId="0" applyFill="1">
      <alignment vertical="center"/>
    </xf>
    <xf numFmtId="0" fontId="21" fillId="0" borderId="0" xfId="0" applyFont="1">
      <alignment vertical="center"/>
    </xf>
    <xf numFmtId="14" fontId="0" fillId="0" borderId="0" xfId="0" applyNumberFormat="1">
      <alignment vertical="center"/>
    </xf>
    <xf numFmtId="0" fontId="0" fillId="37" borderId="0" xfId="0" applyFill="1">
      <alignment vertical="center"/>
    </xf>
    <xf numFmtId="10" fontId="0" fillId="0" borderId="0" xfId="0" applyNumberFormat="1">
      <alignment vertical="center"/>
    </xf>
    <xf numFmtId="176" fontId="0" fillId="0" borderId="0" xfId="42" applyNumberFormat="1" applyFont="1">
      <alignment vertical="center"/>
    </xf>
    <xf numFmtId="14" fontId="24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39" borderId="0" xfId="0" applyFill="1">
      <alignment vertical="center"/>
    </xf>
    <xf numFmtId="0" fontId="0" fillId="40" borderId="0" xfId="0" applyFill="1">
      <alignment vertical="center"/>
    </xf>
    <xf numFmtId="0" fontId="20" fillId="40" borderId="10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10" xfId="0" applyBorder="1">
      <alignment vertical="center"/>
    </xf>
    <xf numFmtId="38" fontId="0" fillId="33" borderId="0" xfId="42" applyFont="1" applyFill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0" fillId="0" borderId="0" xfId="43" applyNumberFormat="1" applyFont="1">
      <alignment vertical="center"/>
    </xf>
    <xf numFmtId="0" fontId="0" fillId="33" borderId="0" xfId="43" applyNumberFormat="1" applyFont="1" applyFill="1">
      <alignment vertical="center"/>
    </xf>
    <xf numFmtId="0" fontId="0" fillId="0" borderId="0" xfId="0" pivotButton="1">
      <alignment vertical="center"/>
    </xf>
    <xf numFmtId="0" fontId="25" fillId="33" borderId="0" xfId="0" applyFont="1" applyFill="1">
      <alignment vertical="center"/>
    </xf>
    <xf numFmtId="38" fontId="0" fillId="0" borderId="10" xfId="42" applyFont="1" applyBorder="1">
      <alignment vertical="center"/>
    </xf>
    <xf numFmtId="0" fontId="20" fillId="33" borderId="10" xfId="0" applyFont="1" applyFill="1" applyBorder="1">
      <alignment vertical="center"/>
    </xf>
    <xf numFmtId="0" fontId="19" fillId="33" borderId="0" xfId="0" applyFont="1" applyFill="1">
      <alignment vertical="center"/>
    </xf>
    <xf numFmtId="0" fontId="21" fillId="41" borderId="0" xfId="0" applyFont="1" applyFill="1">
      <alignment vertical="center"/>
    </xf>
    <xf numFmtId="0" fontId="20" fillId="37" borderId="0" xfId="0" applyFont="1" applyFill="1">
      <alignment vertical="center"/>
    </xf>
    <xf numFmtId="0" fontId="20" fillId="40" borderId="0" xfId="0" applyFont="1" applyFill="1">
      <alignment vertical="center"/>
    </xf>
    <xf numFmtId="0" fontId="20" fillId="35" borderId="0" xfId="0" applyFont="1" applyFill="1">
      <alignment vertical="center"/>
    </xf>
    <xf numFmtId="0" fontId="20" fillId="35" borderId="15" xfId="0" applyFont="1" applyFill="1" applyBorder="1">
      <alignment vertical="center"/>
    </xf>
    <xf numFmtId="0" fontId="21" fillId="35" borderId="11" xfId="0" applyFont="1" applyFill="1" applyBorder="1">
      <alignment vertical="center"/>
    </xf>
    <xf numFmtId="0" fontId="20" fillId="35" borderId="16" xfId="0" applyFont="1" applyFill="1" applyBorder="1">
      <alignment vertical="center"/>
    </xf>
    <xf numFmtId="0" fontId="20" fillId="35" borderId="10" xfId="0" applyFont="1" applyFill="1" applyBorder="1">
      <alignment vertical="center"/>
    </xf>
    <xf numFmtId="0" fontId="20" fillId="35" borderId="14" xfId="0" applyFont="1" applyFill="1" applyBorder="1">
      <alignment vertical="center"/>
    </xf>
    <xf numFmtId="0" fontId="20" fillId="37" borderId="10" xfId="0" applyFont="1" applyFill="1" applyBorder="1">
      <alignment vertical="center"/>
    </xf>
    <xf numFmtId="49" fontId="20" fillId="35" borderId="10" xfId="0" applyNumberFormat="1" applyFont="1" applyFill="1" applyBorder="1">
      <alignment vertical="center"/>
    </xf>
    <xf numFmtId="179" fontId="20" fillId="35" borderId="10" xfId="0" applyNumberFormat="1" applyFont="1" applyFill="1" applyBorder="1">
      <alignment vertical="center"/>
    </xf>
    <xf numFmtId="3" fontId="20" fillId="35" borderId="10" xfId="0" applyNumberFormat="1" applyFont="1" applyFill="1" applyBorder="1">
      <alignment vertical="center"/>
    </xf>
    <xf numFmtId="176" fontId="20" fillId="35" borderId="10" xfId="42" applyNumberFormat="1" applyFont="1" applyFill="1" applyBorder="1">
      <alignment vertical="center"/>
    </xf>
    <xf numFmtId="38" fontId="20" fillId="35" borderId="10" xfId="42" applyFont="1" applyFill="1" applyBorder="1">
      <alignment vertical="center"/>
    </xf>
    <xf numFmtId="10" fontId="20" fillId="35" borderId="10" xfId="0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179" fontId="20" fillId="35" borderId="0" xfId="0" applyNumberFormat="1" applyFont="1" applyFill="1">
      <alignment vertical="center"/>
    </xf>
    <xf numFmtId="3" fontId="20" fillId="35" borderId="0" xfId="0" applyNumberFormat="1" applyFont="1" applyFill="1">
      <alignment vertical="center"/>
    </xf>
    <xf numFmtId="3" fontId="20" fillId="35" borderId="0" xfId="0" applyNumberFormat="1" applyFont="1" applyFill="1" applyAlignment="1">
      <alignment horizontal="right" vertical="center"/>
    </xf>
    <xf numFmtId="176" fontId="0" fillId="42" borderId="0" xfId="42" applyNumberFormat="1" applyFont="1" applyFill="1">
      <alignment vertical="center"/>
    </xf>
    <xf numFmtId="38" fontId="20" fillId="35" borderId="0" xfId="42" applyFont="1" applyFill="1" applyBorder="1">
      <alignment vertical="center"/>
    </xf>
    <xf numFmtId="10" fontId="20" fillId="35" borderId="0" xfId="0" applyNumberFormat="1" applyFont="1" applyFill="1">
      <alignment vertical="center"/>
    </xf>
    <xf numFmtId="49" fontId="20" fillId="35" borderId="0" xfId="0" applyNumberFormat="1" applyFont="1" applyFill="1">
      <alignment vertical="center"/>
    </xf>
    <xf numFmtId="176" fontId="20" fillId="35" borderId="0" xfId="42" applyNumberFormat="1" applyFont="1" applyFill="1" applyBorder="1">
      <alignment vertical="center"/>
    </xf>
    <xf numFmtId="0" fontId="20" fillId="35" borderId="11" xfId="0" applyFont="1" applyFill="1" applyBorder="1">
      <alignment vertical="center"/>
    </xf>
    <xf numFmtId="0" fontId="0" fillId="43" borderId="0" xfId="0" applyFill="1">
      <alignment vertical="center"/>
    </xf>
    <xf numFmtId="0" fontId="0" fillId="44" borderId="0" xfId="0" applyFill="1">
      <alignment vertical="center"/>
    </xf>
    <xf numFmtId="0" fontId="0" fillId="42" borderId="0" xfId="0" applyFill="1">
      <alignment vertical="center"/>
    </xf>
    <xf numFmtId="179" fontId="0" fillId="42" borderId="0" xfId="0" applyNumberFormat="1" applyFill="1">
      <alignment vertical="center"/>
    </xf>
    <xf numFmtId="10" fontId="0" fillId="42" borderId="0" xfId="0" applyNumberFormat="1" applyFill="1">
      <alignment vertical="center"/>
    </xf>
    <xf numFmtId="49" fontId="0" fillId="42" borderId="0" xfId="0" applyNumberFormat="1" applyFill="1">
      <alignment vertical="center"/>
    </xf>
    <xf numFmtId="10" fontId="0" fillId="44" borderId="0" xfId="0" applyNumberFormat="1" applyFill="1">
      <alignment vertical="center"/>
    </xf>
    <xf numFmtId="38" fontId="20" fillId="43" borderId="0" xfId="42" applyFont="1" applyFill="1">
      <alignment vertical="center"/>
    </xf>
    <xf numFmtId="14" fontId="0" fillId="0" borderId="0" xfId="0" applyNumberFormat="1" applyAlignment="1">
      <alignment horizontal="left" vertical="center"/>
    </xf>
    <xf numFmtId="0" fontId="0" fillId="38" borderId="0" xfId="0" applyFill="1">
      <alignment vertical="center"/>
    </xf>
    <xf numFmtId="0" fontId="20" fillId="38" borderId="12" xfId="0" applyFont="1" applyFill="1" applyBorder="1">
      <alignment vertical="center"/>
    </xf>
    <xf numFmtId="49" fontId="20" fillId="38" borderId="17" xfId="0" applyNumberFormat="1" applyFont="1" applyFill="1" applyBorder="1">
      <alignment vertical="center"/>
    </xf>
    <xf numFmtId="0" fontId="20" fillId="38" borderId="18" xfId="0" applyFont="1" applyFill="1" applyBorder="1">
      <alignment vertical="center"/>
    </xf>
    <xf numFmtId="0" fontId="20" fillId="38" borderId="19" xfId="0" applyFont="1" applyFill="1" applyBorder="1">
      <alignment vertical="center"/>
    </xf>
    <xf numFmtId="0" fontId="20" fillId="38" borderId="14" xfId="0" applyFont="1" applyFill="1" applyBorder="1">
      <alignment vertical="center"/>
    </xf>
    <xf numFmtId="180" fontId="20" fillId="38" borderId="20" xfId="0" applyNumberFormat="1" applyFont="1" applyFill="1" applyBorder="1">
      <alignment vertical="center"/>
    </xf>
    <xf numFmtId="49" fontId="20" fillId="38" borderId="20" xfId="0" applyNumberFormat="1" applyFont="1" applyFill="1" applyBorder="1">
      <alignment vertical="center"/>
    </xf>
    <xf numFmtId="38" fontId="20" fillId="38" borderId="20" xfId="42" applyFont="1" applyFill="1" applyBorder="1">
      <alignment vertical="center"/>
    </xf>
    <xf numFmtId="10" fontId="20" fillId="38" borderId="20" xfId="43" applyNumberFormat="1" applyFont="1" applyFill="1" applyBorder="1">
      <alignment vertical="center"/>
    </xf>
    <xf numFmtId="180" fontId="20" fillId="38" borderId="20" xfId="42" applyNumberFormat="1" applyFont="1" applyFill="1" applyBorder="1">
      <alignment vertical="center"/>
    </xf>
    <xf numFmtId="180" fontId="0" fillId="40" borderId="0" xfId="0" applyNumberFormat="1" applyFill="1">
      <alignment vertical="center"/>
    </xf>
    <xf numFmtId="180" fontId="20" fillId="38" borderId="10" xfId="0" applyNumberFormat="1" applyFont="1" applyFill="1" applyBorder="1">
      <alignment vertical="center"/>
    </xf>
    <xf numFmtId="0" fontId="20" fillId="33" borderId="21" xfId="0" applyFont="1" applyFill="1" applyBorder="1">
      <alignment vertical="center"/>
    </xf>
    <xf numFmtId="0" fontId="0" fillId="41" borderId="0" xfId="0" applyFill="1">
      <alignment vertical="center"/>
    </xf>
    <xf numFmtId="0" fontId="20" fillId="41" borderId="0" xfId="0" applyFont="1" applyFill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180" fontId="20" fillId="41" borderId="0" xfId="0" applyNumberFormat="1" applyFont="1" applyFill="1">
      <alignment vertical="center"/>
    </xf>
    <xf numFmtId="0" fontId="20" fillId="45" borderId="22" xfId="0" applyFont="1" applyFill="1" applyBorder="1">
      <alignment vertical="center"/>
    </xf>
    <xf numFmtId="38" fontId="20" fillId="41" borderId="0" xfId="42" applyFont="1" applyFill="1" applyBorder="1">
      <alignment vertical="center"/>
    </xf>
    <xf numFmtId="10" fontId="20" fillId="41" borderId="0" xfId="43" applyNumberFormat="1" applyFont="1" applyFill="1" applyBorder="1">
      <alignment vertical="center"/>
    </xf>
    <xf numFmtId="180" fontId="20" fillId="41" borderId="0" xfId="42" applyNumberFormat="1" applyFont="1" applyFill="1" applyBorder="1">
      <alignment vertical="center"/>
    </xf>
    <xf numFmtId="0" fontId="20" fillId="38" borderId="20" xfId="0" applyFont="1" applyFill="1" applyBorder="1">
      <alignment vertical="center"/>
    </xf>
    <xf numFmtId="49" fontId="20" fillId="38" borderId="10" xfId="0" applyNumberFormat="1" applyFont="1" applyFill="1" applyBorder="1">
      <alignment vertical="center"/>
    </xf>
    <xf numFmtId="38" fontId="20" fillId="38" borderId="10" xfId="42" applyFont="1" applyFill="1" applyBorder="1">
      <alignment vertical="center"/>
    </xf>
    <xf numFmtId="10" fontId="20" fillId="38" borderId="10" xfId="43" applyNumberFormat="1" applyFont="1" applyFill="1" applyBorder="1">
      <alignment vertical="center"/>
    </xf>
    <xf numFmtId="180" fontId="20" fillId="38" borderId="10" xfId="42" applyNumberFormat="1" applyFont="1" applyFill="1" applyBorder="1">
      <alignment vertical="center"/>
    </xf>
    <xf numFmtId="0" fontId="21" fillId="0" borderId="10" xfId="0" applyFont="1" applyBorder="1">
      <alignment vertical="center"/>
    </xf>
    <xf numFmtId="0" fontId="20" fillId="46" borderId="0" xfId="0" applyFont="1" applyFill="1">
      <alignment vertical="center"/>
    </xf>
    <xf numFmtId="38" fontId="20" fillId="46" borderId="0" xfId="42" applyFont="1" applyFill="1" applyBorder="1">
      <alignment vertical="center"/>
    </xf>
    <xf numFmtId="3" fontId="20" fillId="41" borderId="0" xfId="0" applyNumberFormat="1" applyFont="1" applyFill="1">
      <alignment vertical="center"/>
    </xf>
    <xf numFmtId="176" fontId="20" fillId="41" borderId="0" xfId="42" applyNumberFormat="1" applyFont="1" applyFill="1" applyBorder="1">
      <alignment vertical="center"/>
    </xf>
    <xf numFmtId="0" fontId="20" fillId="41" borderId="0" xfId="0" applyFont="1" applyFill="1" applyAlignment="1">
      <alignment horizontal="right" vertical="center"/>
    </xf>
    <xf numFmtId="0" fontId="20" fillId="42" borderId="0" xfId="0" applyFont="1" applyFill="1">
      <alignment vertical="center"/>
    </xf>
    <xf numFmtId="181" fontId="20" fillId="42" borderId="0" xfId="0" applyNumberFormat="1" applyFont="1" applyFill="1">
      <alignment vertical="center"/>
    </xf>
    <xf numFmtId="0" fontId="20" fillId="38" borderId="10" xfId="0" applyFont="1" applyFill="1" applyBorder="1">
      <alignment vertical="center"/>
    </xf>
    <xf numFmtId="3" fontId="21" fillId="36" borderId="20" xfId="0" applyNumberFormat="1" applyFont="1" applyFill="1" applyBorder="1">
      <alignment vertical="center"/>
    </xf>
    <xf numFmtId="3" fontId="21" fillId="36" borderId="10" xfId="0" applyNumberFormat="1" applyFont="1" applyFill="1" applyBorder="1">
      <alignment vertical="center"/>
    </xf>
    <xf numFmtId="3" fontId="20" fillId="38" borderId="10" xfId="0" applyNumberFormat="1" applyFont="1" applyFill="1" applyBorder="1">
      <alignment vertical="center"/>
    </xf>
    <xf numFmtId="176" fontId="20" fillId="38" borderId="10" xfId="42" applyNumberFormat="1" applyFont="1" applyFill="1" applyBorder="1">
      <alignment vertical="center"/>
    </xf>
    <xf numFmtId="10" fontId="20" fillId="38" borderId="10" xfId="0" applyNumberFormat="1" applyFont="1" applyFill="1" applyBorder="1">
      <alignment vertical="center"/>
    </xf>
    <xf numFmtId="0" fontId="0" fillId="47" borderId="23" xfId="0" applyFill="1" applyBorder="1">
      <alignment vertical="center"/>
    </xf>
    <xf numFmtId="180" fontId="0" fillId="0" borderId="0" xfId="0" applyNumberFormat="1">
      <alignment vertical="center"/>
    </xf>
    <xf numFmtId="182" fontId="0" fillId="36" borderId="0" xfId="0" applyNumberFormat="1" applyFill="1">
      <alignment vertical="center"/>
    </xf>
    <xf numFmtId="0" fontId="0" fillId="48" borderId="0" xfId="0" applyFill="1">
      <alignment vertical="center"/>
    </xf>
    <xf numFmtId="0" fontId="14" fillId="0" borderId="0" xfId="0" applyFont="1">
      <alignment vertical="center"/>
    </xf>
    <xf numFmtId="49" fontId="0" fillId="36" borderId="0" xfId="0" applyNumberFormat="1" applyFill="1">
      <alignment vertical="center"/>
    </xf>
    <xf numFmtId="3" fontId="0" fillId="36" borderId="0" xfId="0" applyNumberFormat="1" applyFill="1">
      <alignment vertical="center"/>
    </xf>
    <xf numFmtId="176" fontId="0" fillId="36" borderId="0" xfId="42" applyNumberFormat="1" applyFont="1" applyFill="1">
      <alignment vertical="center"/>
    </xf>
    <xf numFmtId="38" fontId="0" fillId="36" borderId="0" xfId="42" applyFont="1" applyFill="1">
      <alignment vertical="center"/>
    </xf>
    <xf numFmtId="10" fontId="0" fillId="36" borderId="0" xfId="0" applyNumberFormat="1" applyFill="1">
      <alignment vertical="center"/>
    </xf>
    <xf numFmtId="3" fontId="0" fillId="48" borderId="0" xfId="0" applyNumberFormat="1" applyFill="1">
      <alignment vertical="center"/>
    </xf>
    <xf numFmtId="0" fontId="0" fillId="49" borderId="0" xfId="0" applyFill="1">
      <alignment vertical="center"/>
    </xf>
    <xf numFmtId="3" fontId="0" fillId="49" borderId="0" xfId="0" applyNumberFormat="1" applyFill="1">
      <alignment vertical="center"/>
    </xf>
    <xf numFmtId="4" fontId="0" fillId="49" borderId="0" xfId="0" applyNumberFormat="1" applyFill="1">
      <alignment vertical="center"/>
    </xf>
    <xf numFmtId="182" fontId="0" fillId="49" borderId="0" xfId="0" applyNumberFormat="1" applyFill="1">
      <alignment vertical="center"/>
    </xf>
    <xf numFmtId="3" fontId="20" fillId="49" borderId="0" xfId="0" applyNumberFormat="1" applyFont="1" applyFill="1">
      <alignment vertical="center"/>
    </xf>
    <xf numFmtId="4" fontId="0" fillId="36" borderId="0" xfId="0" applyNumberFormat="1" applyFill="1">
      <alignment vertical="center"/>
    </xf>
    <xf numFmtId="0" fontId="0" fillId="50" borderId="0" xfId="0" applyFill="1">
      <alignment vertical="center"/>
    </xf>
    <xf numFmtId="182" fontId="0" fillId="50" borderId="0" xfId="0" applyNumberFormat="1" applyFill="1">
      <alignment vertical="center"/>
    </xf>
    <xf numFmtId="3" fontId="0" fillId="47" borderId="0" xfId="0" applyNumberFormat="1" applyFill="1">
      <alignment vertical="center"/>
    </xf>
    <xf numFmtId="0" fontId="0" fillId="47" borderId="0" xfId="0" applyFill="1">
      <alignment vertical="center"/>
    </xf>
    <xf numFmtId="49" fontId="0" fillId="39" borderId="0" xfId="0" applyNumberFormat="1" applyFill="1">
      <alignment vertical="center"/>
    </xf>
    <xf numFmtId="3" fontId="0" fillId="39" borderId="0" xfId="0" applyNumberFormat="1" applyFill="1">
      <alignment vertical="center"/>
    </xf>
    <xf numFmtId="176" fontId="0" fillId="39" borderId="0" xfId="42" applyNumberFormat="1" applyFont="1" applyFill="1">
      <alignment vertical="center"/>
    </xf>
    <xf numFmtId="38" fontId="0" fillId="39" borderId="0" xfId="42" applyFont="1" applyFill="1">
      <alignment vertical="center"/>
    </xf>
    <xf numFmtId="10" fontId="0" fillId="39" borderId="0" xfId="0" applyNumberFormat="1" applyFill="1">
      <alignment vertical="center"/>
    </xf>
    <xf numFmtId="180" fontId="0" fillId="39" borderId="0" xfId="0" applyNumberFormat="1" applyFill="1">
      <alignment vertical="center"/>
    </xf>
    <xf numFmtId="0" fontId="28" fillId="38" borderId="0" xfId="0" applyFont="1" applyFill="1">
      <alignment vertical="center"/>
    </xf>
    <xf numFmtId="0" fontId="20" fillId="51" borderId="12" xfId="0" applyFont="1" applyFill="1" applyBorder="1">
      <alignment vertical="center"/>
    </xf>
    <xf numFmtId="0" fontId="20" fillId="51" borderId="15" xfId="0" applyFont="1" applyFill="1" applyBorder="1">
      <alignment vertical="center"/>
    </xf>
    <xf numFmtId="0" fontId="20" fillId="51" borderId="18" xfId="0" applyFont="1" applyFill="1" applyBorder="1">
      <alignment vertical="center"/>
    </xf>
    <xf numFmtId="0" fontId="20" fillId="51" borderId="10" xfId="0" applyFont="1" applyFill="1" applyBorder="1">
      <alignment vertical="center"/>
    </xf>
    <xf numFmtId="49" fontId="20" fillId="51" borderId="10" xfId="0" applyNumberFormat="1" applyFont="1" applyFill="1" applyBorder="1">
      <alignment vertical="center"/>
    </xf>
    <xf numFmtId="3" fontId="20" fillId="51" borderId="10" xfId="0" applyNumberFormat="1" applyFont="1" applyFill="1" applyBorder="1">
      <alignment vertical="center"/>
    </xf>
    <xf numFmtId="176" fontId="20" fillId="51" borderId="10" xfId="42" applyNumberFormat="1" applyFont="1" applyFill="1" applyBorder="1">
      <alignment vertical="center"/>
    </xf>
    <xf numFmtId="38" fontId="20" fillId="51" borderId="10" xfId="42" applyFont="1" applyFill="1" applyBorder="1">
      <alignment vertical="center"/>
    </xf>
    <xf numFmtId="10" fontId="20" fillId="51" borderId="10" xfId="0" applyNumberFormat="1" applyFont="1" applyFill="1" applyBorder="1">
      <alignment vertical="center"/>
    </xf>
    <xf numFmtId="0" fontId="0" fillId="34" borderId="10" xfId="0" applyFill="1" applyBorder="1">
      <alignment vertical="center"/>
    </xf>
    <xf numFmtId="0" fontId="0" fillId="43" borderId="24" xfId="0" applyFill="1" applyBorder="1">
      <alignment vertical="center"/>
    </xf>
    <xf numFmtId="3" fontId="0" fillId="42" borderId="11" xfId="0" applyNumberFormat="1" applyFill="1" applyBorder="1" applyAlignment="1">
      <alignment vertical="center" wrapText="1"/>
    </xf>
    <xf numFmtId="3" fontId="0" fillId="34" borderId="0" xfId="0" applyNumberFormat="1" applyFill="1">
      <alignment vertical="center"/>
    </xf>
    <xf numFmtId="38" fontId="0" fillId="34" borderId="0" xfId="42" applyFont="1" applyFill="1" applyBorder="1">
      <alignment vertical="center"/>
    </xf>
    <xf numFmtId="10" fontId="0" fillId="34" borderId="0" xfId="0" applyNumberFormat="1" applyFill="1">
      <alignment vertical="center"/>
    </xf>
    <xf numFmtId="49" fontId="0" fillId="34" borderId="0" xfId="0" applyNumberFormat="1" applyFill="1">
      <alignment vertical="center"/>
    </xf>
    <xf numFmtId="176" fontId="0" fillId="34" borderId="0" xfId="42" applyNumberFormat="1" applyFont="1" applyFill="1" applyBorder="1">
      <alignment vertical="center"/>
    </xf>
    <xf numFmtId="0" fontId="20" fillId="51" borderId="11" xfId="0" applyFont="1" applyFill="1" applyBorder="1">
      <alignment vertical="center"/>
    </xf>
    <xf numFmtId="0" fontId="20" fillId="51" borderId="16" xfId="0" applyFont="1" applyFill="1" applyBorder="1">
      <alignment vertical="center"/>
    </xf>
    <xf numFmtId="0" fontId="0" fillId="43" borderId="22" xfId="0" applyFill="1" applyBorder="1">
      <alignment vertical="center"/>
    </xf>
    <xf numFmtId="3" fontId="0" fillId="42" borderId="25" xfId="0" applyNumberFormat="1" applyFill="1" applyBorder="1">
      <alignment vertical="center"/>
    </xf>
    <xf numFmtId="3" fontId="0" fillId="42" borderId="26" xfId="0" applyNumberFormat="1" applyFill="1" applyBorder="1">
      <alignment vertical="center"/>
    </xf>
    <xf numFmtId="176" fontId="0" fillId="48" borderId="0" xfId="42" applyNumberFormat="1" applyFont="1" applyFill="1">
      <alignment vertical="center"/>
    </xf>
    <xf numFmtId="38" fontId="0" fillId="48" borderId="0" xfId="42" applyFont="1" applyFill="1">
      <alignment vertical="center"/>
    </xf>
    <xf numFmtId="10" fontId="0" fillId="48" borderId="0" xfId="0" applyNumberFormat="1" applyFill="1">
      <alignment vertical="center"/>
    </xf>
    <xf numFmtId="0" fontId="24" fillId="0" borderId="0" xfId="0" applyFont="1">
      <alignment vertical="center"/>
    </xf>
    <xf numFmtId="0" fontId="20" fillId="52" borderId="0" xfId="0" applyFont="1" applyFill="1">
      <alignment vertical="center"/>
    </xf>
    <xf numFmtId="0" fontId="21" fillId="33" borderId="2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35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49" fontId="19" fillId="33" borderId="0" xfId="0" applyNumberFormat="1" applyFont="1" applyFill="1" applyAlignment="1">
      <alignment horizontal="left" vertical="center"/>
    </xf>
    <xf numFmtId="183" fontId="19" fillId="33" borderId="0" xfId="0" applyNumberFormat="1" applyFont="1" applyFill="1" applyAlignment="1">
      <alignment horizontal="left" vertical="center"/>
    </xf>
    <xf numFmtId="184" fontId="19" fillId="35" borderId="0" xfId="0" applyNumberFormat="1" applyFont="1" applyFill="1" applyAlignment="1">
      <alignment horizontal="left" vertical="center"/>
    </xf>
    <xf numFmtId="184" fontId="19" fillId="33" borderId="0" xfId="0" applyNumberFormat="1" applyFont="1" applyFill="1" applyAlignment="1">
      <alignment horizontal="left" vertical="center"/>
    </xf>
    <xf numFmtId="185" fontId="25" fillId="33" borderId="0" xfId="0" applyNumberFormat="1" applyFont="1" applyFill="1" applyAlignment="1">
      <alignment horizontal="left" vertical="center"/>
    </xf>
    <xf numFmtId="0" fontId="0" fillId="0" borderId="27" xfId="0" applyBorder="1">
      <alignment vertical="center"/>
    </xf>
    <xf numFmtId="183" fontId="0" fillId="0" borderId="0" xfId="0" applyNumberFormat="1">
      <alignment vertical="center"/>
    </xf>
    <xf numFmtId="184" fontId="0" fillId="33" borderId="0" xfId="0" applyNumberFormat="1" applyFill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20" fontId="0" fillId="0" borderId="27" xfId="0" applyNumberFormat="1" applyBorder="1">
      <alignment vertical="center"/>
    </xf>
    <xf numFmtId="3" fontId="0" fillId="0" borderId="27" xfId="0" applyNumberFormat="1" applyBorder="1">
      <alignment vertical="center"/>
    </xf>
    <xf numFmtId="4" fontId="0" fillId="0" borderId="27" xfId="0" applyNumberFormat="1" applyBorder="1">
      <alignment vertical="center"/>
    </xf>
    <xf numFmtId="184" fontId="0" fillId="0" borderId="0" xfId="0" applyNumberFormat="1">
      <alignment vertical="center"/>
    </xf>
    <xf numFmtId="184" fontId="0" fillId="42" borderId="0" xfId="0" applyNumberFormat="1" applyFill="1">
      <alignment vertical="center"/>
    </xf>
    <xf numFmtId="184" fontId="0" fillId="42" borderId="0" xfId="0" applyNumberFormat="1" applyFill="1" applyAlignment="1">
      <alignment horizontal="center" vertical="center"/>
    </xf>
    <xf numFmtId="186" fontId="0" fillId="42" borderId="0" xfId="42" applyNumberFormat="1" applyFont="1" applyFill="1">
      <alignment vertical="center"/>
    </xf>
    <xf numFmtId="0" fontId="21" fillId="34" borderId="0" xfId="0" applyFont="1" applyFill="1" applyAlignment="1">
      <alignment horizontal="left" vertical="center"/>
    </xf>
    <xf numFmtId="14" fontId="0" fillId="34" borderId="0" xfId="0" applyNumberFormat="1" applyFill="1" applyAlignment="1">
      <alignment horizontal="left" vertical="center"/>
    </xf>
    <xf numFmtId="0" fontId="21" fillId="35" borderId="0" xfId="0" applyFont="1" applyFill="1" applyAlignment="1">
      <alignment horizontal="left" vertical="center"/>
    </xf>
    <xf numFmtId="0" fontId="0" fillId="35" borderId="0" xfId="0" applyFill="1" applyAlignment="1">
      <alignment horizontal="left" vertical="center"/>
    </xf>
    <xf numFmtId="0" fontId="20" fillId="34" borderId="11" xfId="0" applyFont="1" applyFill="1" applyBorder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20" fillId="34" borderId="12" xfId="0" applyFont="1" applyFill="1" applyBorder="1" applyAlignment="1">
      <alignment horizontal="left" vertical="center"/>
    </xf>
    <xf numFmtId="0" fontId="0" fillId="37" borderId="0" xfId="0" applyFill="1" applyAlignment="1">
      <alignment horizontal="left" vertical="center"/>
    </xf>
    <xf numFmtId="49" fontId="0" fillId="35" borderId="0" xfId="0" applyNumberFormat="1" applyFill="1" applyAlignment="1">
      <alignment horizontal="left" vertical="center"/>
    </xf>
    <xf numFmtId="0" fontId="0" fillId="39" borderId="0" xfId="0" applyFill="1" applyAlignment="1">
      <alignment horizontal="left" vertical="center"/>
    </xf>
    <xf numFmtId="179" fontId="0" fillId="33" borderId="0" xfId="0" applyNumberFormat="1" applyFill="1" applyAlignment="1">
      <alignment horizontal="left" vertical="center"/>
    </xf>
    <xf numFmtId="0" fontId="0" fillId="33" borderId="0" xfId="0" applyFill="1" applyAlignment="1">
      <alignment horizontal="left" vertical="center"/>
    </xf>
    <xf numFmtId="176" fontId="0" fillId="35" borderId="0" xfId="42" applyNumberFormat="1" applyFont="1" applyFill="1" applyAlignment="1">
      <alignment horizontal="left" vertical="center"/>
    </xf>
    <xf numFmtId="38" fontId="0" fillId="35" borderId="0" xfId="42" applyFont="1" applyFill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0" fontId="0" fillId="40" borderId="0" xfId="0" applyFill="1" applyAlignment="1">
      <alignment horizontal="left" vertical="center"/>
    </xf>
    <xf numFmtId="49" fontId="27" fillId="33" borderId="13" xfId="0" applyNumberFormat="1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ハイパーリンク 2" xfId="44" xr:uid="{D648D2A0-E005-449C-8398-305A1D3B6B44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numFmt numFmtId="177" formatCode="0.0%"/>
    </dxf>
    <dxf>
      <numFmt numFmtId="14" formatCode="0.00%"/>
    </dxf>
    <dxf>
      <numFmt numFmtId="178" formatCode="#,##0_ "/>
    </dxf>
    <dxf>
      <numFmt numFmtId="178" formatCode="#,##0_ "/>
    </dxf>
    <dxf>
      <numFmt numFmtId="178" formatCode="#,##0_ "/>
    </dxf>
    <dxf>
      <numFmt numFmtId="184" formatCode="#,##0.00_);[Red]\(#,##0.00\)"/>
      <fill>
        <patternFill patternType="solid">
          <fgColor indexed="64"/>
          <bgColor rgb="FFFFFF00"/>
        </patternFill>
      </fill>
    </dxf>
    <dxf>
      <numFmt numFmtId="183" formatCode="[$-F400]h:mm:ss\ AM/PM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00</a:t>
            </a:r>
            <a:r>
              <a:rPr lang="en-US" altLang="ja-JP" baseline="0"/>
              <a:t> </a:t>
            </a:r>
            <a:r>
              <a:rPr lang="ja-JP" altLang="en-US" baseline="0"/>
              <a:t>長期投資の</a:t>
            </a:r>
            <a:r>
              <a:rPr lang="en-US" altLang="ja-JP" baseline="0"/>
              <a:t>My</a:t>
            </a:r>
            <a:r>
              <a:rPr lang="ja-JP" altLang="en-US" baseline="0"/>
              <a:t>ポートフォリオは？</a:t>
            </a:r>
            <a:endParaRPr lang="ja-JP" altLang="en-US"/>
          </a:p>
        </c:rich>
      </c:tx>
      <c:layout>
        <c:manualLayout>
          <c:xMode val="edge"/>
          <c:yMode val="edge"/>
          <c:x val="0.15930485948246947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256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1C-4AC5-A316-6C78E9C43922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1C-4AC5-A316-6C78E9C43922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1C-4AC5-A316-6C78E9C43922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1C-4AC5-A316-6C78E9C43922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1C-4AC5-A316-6C78E9C43922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21C-4AC5-A316-6C78E9C43922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21C-4AC5-A316-6C78E9C43922}"/>
              </c:ext>
            </c:extLst>
          </c:dPt>
          <c:dLbls>
            <c:dLbl>
              <c:idx val="5"/>
              <c:layout>
                <c:manualLayout>
                  <c:x val="-3.240740740740764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1C-4AC5-A316-6C78E9C43922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1C-4AC5-A316-6C78E9C43922}"/>
                </c:ext>
              </c:extLst>
            </c:dLbl>
            <c:dLbl>
              <c:idx val="8"/>
              <c:layout>
                <c:manualLayout>
                  <c:x val="-2.469135587981805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1C-4AC5-A316-6C78E9C43922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1C-4AC5-A316-6C78E9C43922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'【D】見える化(3証券・合体分）'!$G$15:$G$24</c:f>
              <c:strCache>
                <c:ptCount val="8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</c:strCache>
            </c:strRef>
          </c:cat>
          <c:val>
            <c:numRef>
              <c:f>'【D】見える化(3証券・合体分）'!$H$15:$H$24</c:f>
              <c:numCache>
                <c:formatCode>#,##0_);[Red]\(#,##0\)</c:formatCode>
                <c:ptCount val="10"/>
                <c:pt idx="1">
                  <c:v>3292131.9</c:v>
                </c:pt>
                <c:pt idx="2">
                  <c:v>1140895</c:v>
                </c:pt>
                <c:pt idx="4">
                  <c:v>5258554.0218000002</c:v>
                </c:pt>
                <c:pt idx="5">
                  <c:v>181915.5</c:v>
                </c:pt>
                <c:pt idx="7">
                  <c:v>328562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21C-4AC5-A316-6C78E9C43922}"/>
            </c:ext>
          </c:extLst>
        </c:ser>
        <c:ser>
          <c:idx val="1"/>
          <c:order val="1"/>
          <c:spPr>
            <a:ln w="57150">
              <a:solidFill>
                <a:schemeClr val="bg1">
                  <a:alpha val="52000"/>
                </a:scheme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21C-4AC5-A316-6C78E9C43922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F21C-4AC5-A316-6C78E9C43922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F21C-4AC5-A316-6C78E9C43922}"/>
              </c:ext>
            </c:extLst>
          </c:dPt>
          <c:dLbls>
            <c:dLbl>
              <c:idx val="0"/>
              <c:layout>
                <c:manualLayout>
                  <c:x val="6.5338534072130238E-3"/>
                  <c:y val="-4.7550694544383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1C-4AC5-A316-6C78E9C43922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1C-4AC5-A316-6C78E9C43922}"/>
                </c:ext>
              </c:extLst>
            </c:dLbl>
            <c:dLbl>
              <c:idx val="6"/>
              <c:layout>
                <c:manualLayout>
                  <c:x val="-5.4333138913191898E-3"/>
                  <c:y val="-4.1157596814758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1C-4AC5-A316-6C78E9C43922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'【D】見える化(3証券・合体分）'!$G$15:$G$24</c:f>
              <c:strCache>
                <c:ptCount val="8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</c:strCache>
            </c:strRef>
          </c:cat>
          <c:val>
            <c:numRef>
              <c:f>'【D】見える化(3証券・合体分）'!$I$15:$I$24</c:f>
              <c:numCache>
                <c:formatCode>#,##0_);[Red]\(#,##0\)</c:formatCode>
                <c:ptCount val="10"/>
                <c:pt idx="0">
                  <c:v>4433026.9000000004</c:v>
                </c:pt>
                <c:pt idx="3">
                  <c:v>5440469.5218000002</c:v>
                </c:pt>
                <c:pt idx="6">
                  <c:v>328562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1C-4AC5-A316-6C78E9C4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00</a:t>
            </a:r>
            <a:r>
              <a:rPr lang="en-US" altLang="ja-JP" baseline="0"/>
              <a:t> </a:t>
            </a:r>
            <a:r>
              <a:rPr lang="ja-JP" altLang="en-US" baseline="0"/>
              <a:t>長期投資の</a:t>
            </a:r>
            <a:r>
              <a:rPr lang="en-US" altLang="ja-JP" baseline="0"/>
              <a:t>My</a:t>
            </a:r>
            <a:r>
              <a:rPr lang="ja-JP" altLang="en-US" baseline="0"/>
              <a:t>ポートフォリオは？</a:t>
            </a:r>
            <a:endParaRPr lang="ja-JP" altLang="en-US"/>
          </a:p>
        </c:rich>
      </c:tx>
      <c:layout>
        <c:manualLayout>
          <c:xMode val="edge"/>
          <c:yMode val="edge"/>
          <c:x val="0.16811434810460904"/>
          <c:y val="3.9584860899156832E-2"/>
        </c:manualLayout>
      </c:layout>
      <c:overlay val="1"/>
      <c:spPr>
        <a:solidFill>
          <a:schemeClr val="bg1"/>
        </a:solidFill>
      </c:spPr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4533537175706"/>
          <c:y val="0.19003651061308105"/>
          <c:w val="0.66728110855277289"/>
          <c:h val="0.75065477987845464"/>
        </c:manualLayout>
      </c:layout>
      <c:pie3D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B28-4E79-97CC-470803D56B88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B28-4E79-97CC-470803D56B88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B28-4E79-97CC-470803D56B88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B28-4E79-97CC-470803D56B88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B28-4E79-97CC-470803D56B88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B28-4E79-97CC-470803D56B88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B28-4E79-97CC-470803D56B88}"/>
              </c:ext>
            </c:extLst>
          </c:dPt>
          <c:dLbls>
            <c:dLbl>
              <c:idx val="5"/>
              <c:layout>
                <c:manualLayout>
                  <c:x val="-3.2407407407407655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8-4E79-97CC-470803D56B88}"/>
                </c:ext>
              </c:extLst>
            </c:dLbl>
            <c:dLbl>
              <c:idx val="7"/>
              <c:layout>
                <c:manualLayout>
                  <c:x val="-5.9339158048730814E-2"/>
                  <c:y val="-8.67537786697701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28-4E79-97CC-470803D56B88}"/>
                </c:ext>
              </c:extLst>
            </c:dLbl>
            <c:dLbl>
              <c:idx val="8"/>
              <c:layout>
                <c:manualLayout>
                  <c:x val="-2.0286615952728036E-2"/>
                  <c:y val="-8.5699746194998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28-4E79-97CC-470803D56B88}"/>
                </c:ext>
              </c:extLst>
            </c:dLbl>
            <c:dLbl>
              <c:idx val="9"/>
              <c:layout>
                <c:manualLayout>
                  <c:x val="3.1767659268369407E-2"/>
                  <c:y val="-8.5699746194998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28-4E79-97CC-470803D56B88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'【D】見える化(3証券・合体分）'!$G$15:$G$24</c:f>
              <c:strCache>
                <c:ptCount val="8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</c:strCache>
            </c:strRef>
          </c:cat>
          <c:val>
            <c:numRef>
              <c:f>'【D】見える化(3証券・合体分）'!$H$15:$H$24</c:f>
              <c:numCache>
                <c:formatCode>#,##0_);[Red]\(#,##0\)</c:formatCode>
                <c:ptCount val="10"/>
                <c:pt idx="1">
                  <c:v>3292131.9</c:v>
                </c:pt>
                <c:pt idx="2">
                  <c:v>1140895</c:v>
                </c:pt>
                <c:pt idx="4">
                  <c:v>5258554.0218000002</c:v>
                </c:pt>
                <c:pt idx="5">
                  <c:v>181915.5</c:v>
                </c:pt>
                <c:pt idx="7">
                  <c:v>328562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28-4E79-97CC-470803D56B88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B28-4E79-97CC-470803D56B88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BB28-4E79-97CC-470803D56B88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BB28-4E79-97CC-470803D56B88}"/>
              </c:ext>
            </c:extLst>
          </c:dPt>
          <c:dLbls>
            <c:dLbl>
              <c:idx val="0"/>
              <c:layout>
                <c:manualLayout>
                  <c:x val="6.5338534072130281E-3"/>
                  <c:y val="-4.7550694544383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28-4E79-97CC-470803D56B88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28-4E79-97CC-470803D56B88}"/>
                </c:ext>
              </c:extLst>
            </c:dLbl>
            <c:dLbl>
              <c:idx val="6"/>
              <c:layout>
                <c:manualLayout>
                  <c:x val="-5.4333138913191933E-3"/>
                  <c:y val="-4.1157596814758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28-4E79-97CC-470803D56B88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'【D】見える化(3証券・合体分）'!$G$15:$G$24</c:f>
              <c:strCache>
                <c:ptCount val="8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</c:strCache>
            </c:strRef>
          </c:cat>
          <c:val>
            <c:numRef>
              <c:f>'【D】見える化(3証券・合体分）'!$I$15:$I$24</c:f>
              <c:numCache>
                <c:formatCode>#,##0_);[Red]\(#,##0\)</c:formatCode>
                <c:ptCount val="10"/>
                <c:pt idx="0">
                  <c:v>4433026.9000000004</c:v>
                </c:pt>
                <c:pt idx="3">
                  <c:v>5440469.5218000002</c:v>
                </c:pt>
                <c:pt idx="6">
                  <c:v>328562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28-4E79-97CC-470803D56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[20220920【公開用】10-合体（楽天・SBI・ネオモバ）Ver.(yahoofinance連携).xlsx]【D】見える化(3証券・合体分）!ﾋﾟﾎﾞｯﾄﾃｰﾌﾞﾙ7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長期投資の</a:t>
            </a:r>
            <a:r>
              <a:rPr lang="en-US"/>
              <a:t>My</a:t>
            </a:r>
            <a:r>
              <a:rPr lang="ja-JP"/>
              <a:t>ポートフォリオは？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4"/>
      </c:pivotFmt>
      <c:pivotFmt>
        <c:idx val="5"/>
        <c:dLbl>
          <c:idx val="0"/>
          <c:layout>
            <c:manualLayout>
              <c:x val="4.5428650366072652E-2"/>
              <c:y val="9.602960355198300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5147630888244232"/>
                  <c:h val="0.10455666201608951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0.19337919602154993"/>
              <c:y val="4.658188514782679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177344937146013"/>
                  <c:h val="0.10455666201608951"/>
                </c:manualLayout>
              </c15:layout>
            </c:ext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  <c:spPr>
          <a:solidFill>
            <a:srgbClr val="FFFF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0.17662857655260833"/>
              <c:y val="8.959189922141543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  <c15:layout>
                <c:manualLayout>
                  <c:w val="0.25137546567924363"/>
                  <c:h val="0.10318393278928228"/>
                </c:manualLayout>
              </c15:layout>
            </c:ext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7.9223944451984971E-3"/>
              <c:y val="6.549428558931225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7"/>
        <c:spPr>
          <a:solidFill>
            <a:srgbClr val="00B05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8"/>
        <c:spPr>
          <a:solidFill>
            <a:srgbClr val="C0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  <c15:layout>
                <c:manualLayout>
                  <c:w val="0.22776761686366623"/>
                  <c:h val="0.10318393278928228"/>
                </c:manualLayout>
              </c15:layout>
            </c:ext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rgbClr val="C0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3">
              <a:lumMod val="75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419355070860681E-2"/>
          <c:y val="0.19978176512491094"/>
          <c:w val="0.698073462857281"/>
          <c:h val="0.79828505192646559"/>
        </c:manualLayout>
      </c:layout>
      <c:pie3DChart>
        <c:varyColors val="1"/>
        <c:ser>
          <c:idx val="0"/>
          <c:order val="0"/>
          <c:tx>
            <c:strRef>
              <c:f>'【D】見える化(3証券・合体分）'!$B$13:$B$14</c:f>
              <c:strCache>
                <c:ptCount val="1"/>
                <c:pt idx="0">
                  <c:v>合計 / 時価評価額[円]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0047-47B5-BA91-9692327C4DD4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047-47B5-BA91-9692327C4DD4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047-47B5-BA91-9692327C4D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0047-47B5-BA91-9692327C4DD4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047-47B5-BA91-9692327C4D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DB3-46EB-BC1B-7F2D663EB98F}"/>
              </c:ext>
            </c:extLst>
          </c:dPt>
          <c:dLbls>
            <c:dLbl>
              <c:idx val="4"/>
              <c:layout>
                <c:manualLayout>
                  <c:x val="0.17662857655260833"/>
                  <c:y val="8.95918992214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37546567924363"/>
                      <c:h val="0.10318393278928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047-47B5-BA91-9692327C4DD4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'【D】見える化(3証券・合体分）'!$A$15:$A$23</c:f>
              <c:multiLvlStrCache>
                <c:ptCount val="5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'【D】見える化(3証券・合体分）'!$B$15:$B$23</c:f>
              <c:numCache>
                <c:formatCode>#,##0_ </c:formatCode>
                <c:ptCount val="5"/>
                <c:pt idx="0">
                  <c:v>3292131.9</c:v>
                </c:pt>
                <c:pt idx="1">
                  <c:v>1140895</c:v>
                </c:pt>
                <c:pt idx="2">
                  <c:v>5258554.0218000002</c:v>
                </c:pt>
                <c:pt idx="3">
                  <c:v>181915.5</c:v>
                </c:pt>
                <c:pt idx="4">
                  <c:v>328562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7-47B5-BA91-9692327C4DD4}"/>
            </c:ext>
          </c:extLst>
        </c:ser>
        <c:ser>
          <c:idx val="1"/>
          <c:order val="1"/>
          <c:tx>
            <c:strRef>
              <c:f>'【D】見える化(3証券・合体分）'!$C$13:$C$14</c:f>
              <c:strCache>
                <c:ptCount val="1"/>
                <c:pt idx="0">
                  <c:v>時価・割合（％）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80-42D8-B526-F1C0C78A90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C80-42D8-B526-F1C0C78A90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C80-42D8-B526-F1C0C78A90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2C80-42D8-B526-F1C0C78A90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2C80-42D8-B526-F1C0C78A90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4DB3-46EB-BC1B-7F2D663EB98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'【D】見える化(3証券・合体分）'!$A$15:$A$23</c:f>
              <c:multiLvlStrCache>
                <c:ptCount val="5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'【D】見える化(3証券・合体分）'!$C$15:$C$23</c:f>
              <c:numCache>
                <c:formatCode>0.00%</c:formatCode>
                <c:ptCount val="5"/>
                <c:pt idx="0">
                  <c:v>0.32269290802778527</c:v>
                </c:pt>
                <c:pt idx="1">
                  <c:v>0.11182988303243868</c:v>
                </c:pt>
                <c:pt idx="2">
                  <c:v>0.51544049292674088</c:v>
                </c:pt>
                <c:pt idx="3">
                  <c:v>1.7831254485984774E-2</c:v>
                </c:pt>
                <c:pt idx="4">
                  <c:v>3.2205461527050359E-2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7-47B5-BA91-9692327C4DD4}"/>
            </c:ext>
          </c:extLst>
        </c:ser>
        <c:ser>
          <c:idx val="2"/>
          <c:order val="2"/>
          <c:tx>
            <c:strRef>
              <c:f>'【D】見える化(3証券・合体分）'!$D$13:$D$14</c:f>
              <c:strCache>
                <c:ptCount val="1"/>
                <c:pt idx="0">
                  <c:v>合計 / 評価損益[円]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2C80-42D8-B526-F1C0C78A90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2C80-42D8-B526-F1C0C78A90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2C80-42D8-B526-F1C0C78A90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2C80-42D8-B526-F1C0C78A90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2C80-42D8-B526-F1C0C78A90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4DB3-46EB-BC1B-7F2D663EB98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'【D】見える化(3証券・合体分）'!$A$15:$A$23</c:f>
              <c:multiLvlStrCache>
                <c:ptCount val="5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'【D】見える化(3証券・合体分）'!$D$15:$D$23</c:f>
              <c:numCache>
                <c:formatCode>#,##0_ ;[Red]\-#,##0\ </c:formatCode>
                <c:ptCount val="5"/>
                <c:pt idx="0">
                  <c:v>470058</c:v>
                </c:pt>
                <c:pt idx="1">
                  <c:v>220580</c:v>
                </c:pt>
                <c:pt idx="3">
                  <c:v>2770</c:v>
                </c:pt>
                <c:pt idx="4">
                  <c:v>17954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7-47B5-BA91-9692327C4DD4}"/>
            </c:ext>
          </c:extLst>
        </c:ser>
        <c:ser>
          <c:idx val="3"/>
          <c:order val="3"/>
          <c:tx>
            <c:strRef>
              <c:f>'【D】見える化(3証券・合体分）'!$E$13:$E$14</c:f>
              <c:strCache>
                <c:ptCount val="1"/>
                <c:pt idx="0">
                  <c:v>評価・損益　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2C80-42D8-B526-F1C0C78A90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2C80-42D8-B526-F1C0C78A90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2C80-42D8-B526-F1C0C78A90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2C80-42D8-B526-F1C0C78A90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2C80-42D8-B526-F1C0C78A90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4DB3-46EB-BC1B-7F2D663EB98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'【D】見える化(3証券・合体分）'!$A$15:$A$23</c:f>
              <c:multiLvlStrCache>
                <c:ptCount val="5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'【D】見える化(3証券・合体分）'!$E$15:$E$23</c:f>
              <c:numCache>
                <c:formatCode>0.0%</c:formatCode>
                <c:ptCount val="5"/>
                <c:pt idx="0">
                  <c:v>0.16656473808145139</c:v>
                </c:pt>
                <c:pt idx="1">
                  <c:v>0.23967880562633445</c:v>
                </c:pt>
                <c:pt idx="2">
                  <c:v>0</c:v>
                </c:pt>
                <c:pt idx="3">
                  <c:v>1.5462291824243423E-2</c:v>
                </c:pt>
                <c:pt idx="4">
                  <c:v>5.7802761036418897E-2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7-47B5-BA91-9692327C4D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ce.yahoo.co.jp/quote/1542.T/chart" TargetMode="External"/><Relationship Id="rId3" Type="http://schemas.openxmlformats.org/officeDocument/2006/relationships/hyperlink" Target="https://finance.yahoo.co.jp/quote/1345.T/chart" TargetMode="External"/><Relationship Id="rId7" Type="http://schemas.openxmlformats.org/officeDocument/2006/relationships/hyperlink" Target="https://finance.yahoo.co.jp/quote/1541.T/chart" TargetMode="External"/><Relationship Id="rId2" Type="http://schemas.openxmlformats.org/officeDocument/2006/relationships/hyperlink" Target="https://finance.yahoo.co.jp/quote/1343.T/chart" TargetMode="External"/><Relationship Id="rId1" Type="http://schemas.openxmlformats.org/officeDocument/2006/relationships/hyperlink" Target="https://finance.yahoo.co.jp/quote/1321.T/chart" TargetMode="External"/><Relationship Id="rId6" Type="http://schemas.openxmlformats.org/officeDocument/2006/relationships/hyperlink" Target="https://finance.yahoo.co.jp/quote/1540.T/chart" TargetMode="External"/><Relationship Id="rId5" Type="http://schemas.openxmlformats.org/officeDocument/2006/relationships/hyperlink" Target="https://finance.yahoo.co.jp/quote/1488.T/chart" TargetMode="External"/><Relationship Id="rId4" Type="http://schemas.openxmlformats.org/officeDocument/2006/relationships/hyperlink" Target="https://finance.yahoo.co.jp/quote/1476.T/chart" TargetMode="External"/><Relationship Id="rId9" Type="http://schemas.openxmlformats.org/officeDocument/2006/relationships/hyperlink" Target="https://finance.yahoo.co.jp/quote/1605.T/char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eyforward.com/accounts/show/aTl3rewj2uJV-_RaZJQlYA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1885950</xdr:colOff>
      <xdr:row>32</xdr:row>
      <xdr:rowOff>89535</xdr:rowOff>
    </xdr:to>
    <xdr:sp macro="" textlink="">
      <xdr:nvSpPr>
        <xdr:cNvPr id="2" name="AutoShape 12" descr="チャート画像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818CB-0DE0-4CEC-B615-A4E90BA5B992}"/>
            </a:ext>
          </a:extLst>
        </xdr:cNvPr>
        <xdr:cNvSpPr>
          <a:spLocks noChangeAspect="1" noChangeArrowheads="1"/>
        </xdr:cNvSpPr>
      </xdr:nvSpPr>
      <xdr:spPr bwMode="auto">
        <a:xfrm>
          <a:off x="0" y="44577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1885950</xdr:colOff>
      <xdr:row>56</xdr:row>
      <xdr:rowOff>89535</xdr:rowOff>
    </xdr:to>
    <xdr:sp macro="" textlink="">
      <xdr:nvSpPr>
        <xdr:cNvPr id="3" name="AutoShape 13" descr="チャート画像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34D4FD-2A39-445D-A270-86498C45598B}"/>
            </a:ext>
          </a:extLst>
        </xdr:cNvPr>
        <xdr:cNvSpPr>
          <a:spLocks noChangeAspect="1" noChangeArrowheads="1"/>
        </xdr:cNvSpPr>
      </xdr:nvSpPr>
      <xdr:spPr bwMode="auto">
        <a:xfrm>
          <a:off x="0" y="85725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1885950</xdr:colOff>
      <xdr:row>80</xdr:row>
      <xdr:rowOff>89535</xdr:rowOff>
    </xdr:to>
    <xdr:sp macro="" textlink="">
      <xdr:nvSpPr>
        <xdr:cNvPr id="4" name="AutoShape 14" descr="チャート画像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0EFAB0-40B8-4F4C-AE71-BAA70EE86FA1}"/>
            </a:ext>
          </a:extLst>
        </xdr:cNvPr>
        <xdr:cNvSpPr>
          <a:spLocks noChangeAspect="1" noChangeArrowheads="1"/>
        </xdr:cNvSpPr>
      </xdr:nvSpPr>
      <xdr:spPr bwMode="auto">
        <a:xfrm>
          <a:off x="0" y="126873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1885950</xdr:colOff>
      <xdr:row>104</xdr:row>
      <xdr:rowOff>89535</xdr:rowOff>
    </xdr:to>
    <xdr:sp macro="" textlink="">
      <xdr:nvSpPr>
        <xdr:cNvPr id="5" name="AutoShape 15" descr="チャート画像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9B192E-B8B3-4A34-97F0-CEEE0B3BCC92}"/>
            </a:ext>
          </a:extLst>
        </xdr:cNvPr>
        <xdr:cNvSpPr>
          <a:spLocks noChangeAspect="1" noChangeArrowheads="1"/>
        </xdr:cNvSpPr>
      </xdr:nvSpPr>
      <xdr:spPr bwMode="auto">
        <a:xfrm>
          <a:off x="0" y="168021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1885950</xdr:colOff>
      <xdr:row>128</xdr:row>
      <xdr:rowOff>89535</xdr:rowOff>
    </xdr:to>
    <xdr:sp macro="" textlink="">
      <xdr:nvSpPr>
        <xdr:cNvPr id="6" name="AutoShape 16" descr="チャート画像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AB66F1-8725-4A89-8B20-2E930B519B9C}"/>
            </a:ext>
          </a:extLst>
        </xdr:cNvPr>
        <xdr:cNvSpPr>
          <a:spLocks noChangeAspect="1" noChangeArrowheads="1"/>
        </xdr:cNvSpPr>
      </xdr:nvSpPr>
      <xdr:spPr bwMode="auto">
        <a:xfrm>
          <a:off x="0" y="209169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1885950</xdr:colOff>
      <xdr:row>152</xdr:row>
      <xdr:rowOff>89535</xdr:rowOff>
    </xdr:to>
    <xdr:sp macro="" textlink="">
      <xdr:nvSpPr>
        <xdr:cNvPr id="7" name="AutoShape 17" descr="チャート画像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16BEA9-7652-4D1A-B049-80B36A2A47EB}"/>
            </a:ext>
          </a:extLst>
        </xdr:cNvPr>
        <xdr:cNvSpPr>
          <a:spLocks noChangeAspect="1" noChangeArrowheads="1"/>
        </xdr:cNvSpPr>
      </xdr:nvSpPr>
      <xdr:spPr bwMode="auto">
        <a:xfrm>
          <a:off x="0" y="250317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1885950</xdr:colOff>
      <xdr:row>176</xdr:row>
      <xdr:rowOff>89535</xdr:rowOff>
    </xdr:to>
    <xdr:sp macro="" textlink="">
      <xdr:nvSpPr>
        <xdr:cNvPr id="8" name="AutoShape 18" descr="チャート画像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5292266-8BF3-4EAD-A956-A30A69C2810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1885950</xdr:colOff>
      <xdr:row>200</xdr:row>
      <xdr:rowOff>89535</xdr:rowOff>
    </xdr:to>
    <xdr:sp macro="" textlink="">
      <xdr:nvSpPr>
        <xdr:cNvPr id="9" name="AutoShape 19" descr="チャート画像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82C353E-9B26-4A50-B6CF-39304AF3E570}"/>
            </a:ext>
          </a:extLst>
        </xdr:cNvPr>
        <xdr:cNvSpPr>
          <a:spLocks noChangeAspect="1" noChangeArrowheads="1"/>
        </xdr:cNvSpPr>
      </xdr:nvSpPr>
      <xdr:spPr bwMode="auto">
        <a:xfrm>
          <a:off x="0" y="332613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1885950</xdr:colOff>
      <xdr:row>224</xdr:row>
      <xdr:rowOff>89535</xdr:rowOff>
    </xdr:to>
    <xdr:sp macro="" textlink="">
      <xdr:nvSpPr>
        <xdr:cNvPr id="10" name="AutoShape 20" descr="チャート画像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43443B1-4335-494D-B450-7E7CAE5E2BFE}"/>
            </a:ext>
          </a:extLst>
        </xdr:cNvPr>
        <xdr:cNvSpPr>
          <a:spLocks noChangeAspect="1" noChangeArrowheads="1"/>
        </xdr:cNvSpPr>
      </xdr:nvSpPr>
      <xdr:spPr bwMode="auto">
        <a:xfrm>
          <a:off x="0" y="37376100"/>
          <a:ext cx="1885950" cy="111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570973</xdr:colOff>
      <xdr:row>386</xdr:row>
      <xdr:rowOff>16990</xdr:rowOff>
    </xdr:from>
    <xdr:to>
      <xdr:col>20</xdr:col>
      <xdr:colOff>215178</xdr:colOff>
      <xdr:row>402</xdr:row>
      <xdr:rowOff>62711</xdr:rowOff>
    </xdr:to>
    <xdr:sp macro="" textlink="">
      <xdr:nvSpPr>
        <xdr:cNvPr id="9" name="矢印: 上下 8">
          <a:extLst>
            <a:ext uri="{FF2B5EF4-FFF2-40B4-BE49-F238E27FC236}">
              <a16:creationId xmlns:a16="http://schemas.microsoft.com/office/drawing/2014/main" id="{8DA83576-C842-4F2F-8A99-853249344C08}"/>
            </a:ext>
          </a:extLst>
        </xdr:cNvPr>
        <xdr:cNvSpPr/>
      </xdr:nvSpPr>
      <xdr:spPr>
        <a:xfrm>
          <a:off x="13701866" y="39994776"/>
          <a:ext cx="2283991" cy="2876006"/>
        </a:xfrm>
        <a:prstGeom prst="upDownArrow">
          <a:avLst>
            <a:gd name="adj1" fmla="val 5814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枠が足りない場合は、行コピーで増やしてください。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確実に、数式をコピーしてください。</a:t>
          </a:r>
          <a:endParaRPr kumimoji="1" lang="en-US" altLang="ja-JP" sz="1100" b="1"/>
        </a:p>
      </xdr:txBody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57</xdr:row>
      <xdr:rowOff>66675</xdr:rowOff>
    </xdr:to>
    <xdr:pic>
      <xdr:nvPicPr>
        <xdr:cNvPr id="6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E75A6B-6E21-41E7-B385-3C5BB592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5825" y="1590675"/>
          <a:ext cx="104775" cy="666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57</xdr:row>
      <xdr:rowOff>66675</xdr:rowOff>
    </xdr:to>
    <xdr:pic>
      <xdr:nvPicPr>
        <xdr:cNvPr id="8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277F29-8293-4857-8FB2-50BD2AE0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1625" y="1590675"/>
          <a:ext cx="104775" cy="666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0</xdr:colOff>
      <xdr:row>57</xdr:row>
      <xdr:rowOff>0</xdr:rowOff>
    </xdr:from>
    <xdr:ext cx="104775" cy="66675"/>
    <xdr:pic>
      <xdr:nvPicPr>
        <xdr:cNvPr id="11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183F0-7FE3-4285-AB31-09861AA7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5825" y="1590675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57</xdr:row>
      <xdr:rowOff>0</xdr:rowOff>
    </xdr:from>
    <xdr:ext cx="104775" cy="66675"/>
    <xdr:pic>
      <xdr:nvPicPr>
        <xdr:cNvPr id="12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16F3A2-B613-45C0-883F-A7C8B7F2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1625" y="1590675"/>
          <a:ext cx="104775" cy="66675"/>
        </a:xfrm>
        <a:prstGeom prst="rect">
          <a:avLst/>
        </a:prstGeom>
        <a:noFill/>
      </xdr:spPr>
    </xdr:pic>
    <xdr:clientData/>
  </xdr:oneCellAnchor>
  <xdr:twoCellAnchor>
    <xdr:from>
      <xdr:col>15</xdr:col>
      <xdr:colOff>570973</xdr:colOff>
      <xdr:row>386</xdr:row>
      <xdr:rowOff>16990</xdr:rowOff>
    </xdr:from>
    <xdr:to>
      <xdr:col>20</xdr:col>
      <xdr:colOff>215178</xdr:colOff>
      <xdr:row>402</xdr:row>
      <xdr:rowOff>62711</xdr:rowOff>
    </xdr:to>
    <xdr:sp macro="" textlink="">
      <xdr:nvSpPr>
        <xdr:cNvPr id="2" name="矢印: 上下 1">
          <a:extLst>
            <a:ext uri="{FF2B5EF4-FFF2-40B4-BE49-F238E27FC236}">
              <a16:creationId xmlns:a16="http://schemas.microsoft.com/office/drawing/2014/main" id="{57074227-9CF0-4912-8A89-34C90AFDEC86}"/>
            </a:ext>
          </a:extLst>
        </xdr:cNvPr>
        <xdr:cNvSpPr/>
      </xdr:nvSpPr>
      <xdr:spPr>
        <a:xfrm>
          <a:off x="13715473" y="38802790"/>
          <a:ext cx="2292155" cy="2788921"/>
        </a:xfrm>
        <a:prstGeom prst="upDownArrow">
          <a:avLst>
            <a:gd name="adj1" fmla="val 5814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枠が足りない場合は、行コピーで増やしてください。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確実に、数式をコピーしてください。</a:t>
          </a:r>
          <a:endParaRPr kumimoji="1" lang="en-US" altLang="ja-JP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20731</xdr:colOff>
      <xdr:row>29</xdr:row>
      <xdr:rowOff>2241</xdr:rowOff>
    </xdr:from>
    <xdr:to>
      <xdr:col>11</xdr:col>
      <xdr:colOff>1275228</xdr:colOff>
      <xdr:row>58</xdr:row>
      <xdr:rowOff>145675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30172C2-3F26-4119-BD84-24D13DC39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17930</xdr:colOff>
      <xdr:row>65</xdr:row>
      <xdr:rowOff>44823</xdr:rowOff>
    </xdr:from>
    <xdr:to>
      <xdr:col>11</xdr:col>
      <xdr:colOff>1299883</xdr:colOff>
      <xdr:row>94</xdr:row>
      <xdr:rowOff>143434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EE6A697-42B3-454D-A09E-9F0E13855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174812</xdr:colOff>
      <xdr:row>29</xdr:row>
      <xdr:rowOff>0</xdr:rowOff>
    </xdr:from>
    <xdr:to>
      <xdr:col>4</xdr:col>
      <xdr:colOff>1143000</xdr:colOff>
      <xdr:row>59</xdr:row>
      <xdr:rowOff>11207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1C32296-2B41-4819-8577-70FE73FDF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259975</xdr:colOff>
      <xdr:row>5</xdr:row>
      <xdr:rowOff>87706</xdr:rowOff>
    </xdr:from>
    <xdr:ext cx="2976283" cy="360382"/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E422C69-88EB-4006-B54B-794E7D53F256}"/>
            </a:ext>
          </a:extLst>
        </xdr:cNvPr>
        <xdr:cNvSpPr/>
      </xdr:nvSpPr>
      <xdr:spPr>
        <a:xfrm>
          <a:off x="259975" y="939353"/>
          <a:ext cx="2976283" cy="36038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l"/>
          <a:r>
            <a:rPr kumimoji="1" lang="ja-JP" altLang="en-US" sz="1400" b="1">
              <a:effectLst/>
            </a:rPr>
            <a:t>ピボットテーブルによる集計</a:t>
          </a:r>
        </a:p>
      </xdr:txBody>
    </xdr:sp>
    <xdr:clientData/>
  </xdr:oneCellAnchor>
  <xdr:oneCellAnchor>
    <xdr:from>
      <xdr:col>6</xdr:col>
      <xdr:colOff>44823</xdr:colOff>
      <xdr:row>6</xdr:row>
      <xdr:rowOff>80683</xdr:rowOff>
    </xdr:from>
    <xdr:ext cx="3316941" cy="360382"/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C35EE25-B604-44B3-B8A8-2D32DCA243E8}"/>
            </a:ext>
          </a:extLst>
        </xdr:cNvPr>
        <xdr:cNvSpPr/>
      </xdr:nvSpPr>
      <xdr:spPr>
        <a:xfrm>
          <a:off x="7619999" y="1102659"/>
          <a:ext cx="3316941" cy="36038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400" b="1"/>
            <a:t>二重円グラフ用に左表からデータを抽出</a:t>
          </a:r>
        </a:p>
      </xdr:txBody>
    </xdr:sp>
    <xdr:clientData/>
  </xdr:oneCellAnchor>
  <xdr:twoCellAnchor>
    <xdr:from>
      <xdr:col>1</xdr:col>
      <xdr:colOff>869576</xdr:colOff>
      <xdr:row>25</xdr:row>
      <xdr:rowOff>107576</xdr:rowOff>
    </xdr:from>
    <xdr:to>
      <xdr:col>2</xdr:col>
      <xdr:colOff>71717</xdr:colOff>
      <xdr:row>28</xdr:row>
      <xdr:rowOff>98612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AD5911C0-4DF7-43FC-8DA0-CDC43221C615}"/>
            </a:ext>
          </a:extLst>
        </xdr:cNvPr>
        <xdr:cNvSpPr/>
      </xdr:nvSpPr>
      <xdr:spPr>
        <a:xfrm>
          <a:off x="2366682" y="3514164"/>
          <a:ext cx="941294" cy="5020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430306</xdr:colOff>
      <xdr:row>25</xdr:row>
      <xdr:rowOff>98611</xdr:rowOff>
    </xdr:from>
    <xdr:to>
      <xdr:col>8</xdr:col>
      <xdr:colOff>502024</xdr:colOff>
      <xdr:row>28</xdr:row>
      <xdr:rowOff>89647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E4112EFF-ED88-4DA8-955B-5CDB51C16D82}"/>
            </a:ext>
          </a:extLst>
        </xdr:cNvPr>
        <xdr:cNvSpPr/>
      </xdr:nvSpPr>
      <xdr:spPr>
        <a:xfrm>
          <a:off x="9090212" y="3505199"/>
          <a:ext cx="941294" cy="5020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22412</xdr:colOff>
      <xdr:row>7</xdr:row>
      <xdr:rowOff>44823</xdr:rowOff>
    </xdr:from>
    <xdr:to>
      <xdr:col>4</xdr:col>
      <xdr:colOff>1120589</xdr:colOff>
      <xdr:row>11</xdr:row>
      <xdr:rowOff>11205</xdr:rowOff>
    </xdr:to>
    <xdr:sp macro="" textlink="">
      <xdr:nvSpPr>
        <xdr:cNvPr id="10" name="吹き出し: 線 (枠付き、強調線付き) 9">
          <a:extLst>
            <a:ext uri="{FF2B5EF4-FFF2-40B4-BE49-F238E27FC236}">
              <a16:creationId xmlns:a16="http://schemas.microsoft.com/office/drawing/2014/main" id="{91DD90D1-1589-4F9F-909E-46FD6CE964CE}"/>
            </a:ext>
          </a:extLst>
        </xdr:cNvPr>
        <xdr:cNvSpPr/>
      </xdr:nvSpPr>
      <xdr:spPr>
        <a:xfrm>
          <a:off x="4515971" y="1221441"/>
          <a:ext cx="2689412" cy="638735"/>
        </a:xfrm>
        <a:prstGeom prst="accentBorderCallout1">
          <a:avLst>
            <a:gd name="adj1" fmla="val 24013"/>
            <a:gd name="adj2" fmla="val 279"/>
            <a:gd name="adj3" fmla="val 152851"/>
            <a:gd name="adj4" fmla="val -1122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このフィルターをクリックして、「</a:t>
          </a:r>
          <a:r>
            <a:rPr kumimoji="1" lang="en-US" altLang="ja-JP" sz="1100"/>
            <a:t>#N/A</a:t>
          </a:r>
          <a:r>
            <a:rPr kumimoji="1" lang="ja-JP" altLang="en-US" sz="1100"/>
            <a:t>」や「空白」に数値が入ってないことを確認せよ！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918%20&#12304;&#20844;&#38283;&#29992;&#12305;03-&#12493;&#12458;&#12514;&#12496;&#12452;&#12523;&#35388;&#21048;Ver.(yahoofinance&#36899;&#2565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B】コード表（自作）"/>
      <sheetName val="【B2】ヤフー(貼付)"/>
      <sheetName val="【C】データベース（自作）"/>
      <sheetName val="【D】見える化(自作）"/>
      <sheetName val="20220918 【公開用】03-ネオモバイル証券Ver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ji" refreshedDate="44823.952601736113" createdVersion="8" refreshedVersion="8" minRefreshableVersion="3" recordCount="409" xr:uid="{A3928DF9-35C2-41CF-8615-4CECA6A02493}">
  <cacheSource type="worksheet">
    <worksheetSource ref="A1:AZ410" sheet="【C】データベース（自作）"/>
  </cacheSource>
  <cacheFields count="54">
    <cacheField name="№(合体）" numFmtId="0">
      <sharedItems containsNonDate="0" containsString="0" containsBlank="1"/>
    </cacheField>
    <cacheField name="年月日" numFmtId="14">
      <sharedItems containsSemiMixedTypes="0" containsNonDate="0" containsDate="1" containsString="0" minDate="2022-09-15T00:00:00" maxDate="2022-09-16T00:00:00" count="1">
        <d v="2022-09-15T00:00:00"/>
      </sharedItems>
    </cacheField>
    <cacheField name="№(日毎）" numFmtId="0">
      <sharedItems containsSemiMixedTypes="0" containsString="0" containsNumber="1" containsInteger="1" minValue="1" maxValue="409"/>
    </cacheField>
    <cacheField name="名義" numFmtId="0">
      <sharedItems count="1">
        <s v="00-PP"/>
      </sharedItems>
    </cacheField>
    <cacheField name="金融機関" numFmtId="0">
      <sharedItems/>
    </cacheField>
    <cacheField name="備考" numFmtId="0">
      <sharedItems containsBlank="1"/>
    </cacheField>
    <cacheField name="現預金" numFmtId="0">
      <sharedItems containsBlank="1"/>
    </cacheField>
    <cacheField name="ここから1" numFmtId="0">
      <sharedItems containsBlank="1" containsMixedTypes="1" containsNumber="1" containsInteger="1" minValue="2" maxValue="474098"/>
    </cacheField>
    <cacheField name="ここから2" numFmtId="0">
      <sharedItems containsBlank="1" containsMixedTypes="1" containsNumber="1" minValue="6.9599999999999995E-2" maxValue="866667"/>
    </cacheField>
    <cacheField name="ここから3" numFmtId="0">
      <sharedItems containsBlank="1" containsMixedTypes="1" containsNumber="1" minValue="17.87" maxValue="16350"/>
    </cacheField>
    <cacheField name="ここから4" numFmtId="0">
      <sharedItems containsBlank="1" containsMixedTypes="1" containsNumber="1" containsInteger="1" minValue="44935" maxValue="755190"/>
    </cacheField>
    <cacheField name="ここから5" numFmtId="0">
      <sharedItems containsBlank="1" containsMixedTypes="1" containsNumber="1" containsInteger="1" minValue="1" maxValue="474098"/>
    </cacheField>
    <cacheField name="ここから6" numFmtId="0">
      <sharedItems containsBlank="1" containsMixedTypes="1" containsNumber="1" minValue="17.89" maxValue="16881"/>
    </cacheField>
    <cacheField name="ここから7" numFmtId="0">
      <sharedItems containsBlank="1" containsMixedTypes="1" containsNumber="1" minValue="17.87" maxValue="19692.650000000001"/>
    </cacheField>
    <cacheField name="ここから8" numFmtId="0">
      <sharedItems containsBlank="1" containsMixedTypes="1" containsNumber="1" containsInteger="1" minValue="-11580" maxValue="122554"/>
    </cacheField>
    <cacheField name="ここから9" numFmtId="0">
      <sharedItems containsBlank="1" containsMixedTypes="1" containsNumber="1" minValue="20.71" maxValue="18022"/>
    </cacheField>
    <cacheField name="ここから10" numFmtId="0">
      <sharedItems containsBlank="1" containsMixedTypes="1" containsNumber="1" containsInteger="1" minValue="1" maxValue="21"/>
    </cacheField>
    <cacheField name="ここから11" numFmtId="0">
      <sharedItems containsBlank="1"/>
    </cacheField>
    <cacheField name="ここから12" numFmtId="0">
      <sharedItems containsBlank="1"/>
    </cacheField>
    <cacheField name="ここから13" numFmtId="0">
      <sharedItems containsBlank="1" containsMixedTypes="1" containsNumber="1" minValue="-11" maxValue="53"/>
    </cacheField>
    <cacheField name="ここから14" numFmtId="0">
      <sharedItems containsBlank="1"/>
    </cacheField>
    <cacheField name="ここから15" numFmtId="0">
      <sharedItems containsBlank="1" containsMixedTypes="1" containsNumber="1" containsInteger="1" minValue="2621" maxValue="262100"/>
    </cacheField>
    <cacheField name="ここから16" numFmtId="0">
      <sharedItems containsBlank="1"/>
    </cacheField>
    <cacheField name="ここから17" numFmtId="0">
      <sharedItems containsBlank="1" containsMixedTypes="1" containsNumber="1" containsInteger="1" minValue="-7196" maxValue="116403"/>
    </cacheField>
    <cacheField name="ここから18" numFmtId="0">
      <sharedItems containsBlank="1" containsMixedTypes="1" containsNumber="1" minValue="-13.24" maxValue="80.260000000000005"/>
    </cacheField>
    <cacheField name="余白1" numFmtId="0">
      <sharedItems containsNonDate="0" containsString="0" containsBlank="1"/>
    </cacheField>
    <cacheField name="余白2" numFmtId="0">
      <sharedItems containsNonDate="0" containsString="0" containsBlank="1"/>
    </cacheField>
    <cacheField name="種別" numFmtId="0">
      <sharedItems containsBlank="1" containsMixedTypes="1" containsNumber="1" containsInteger="1" minValue="0" maxValue="0"/>
    </cacheField>
    <cacheField name="銘柄コード・ティッカー" numFmtId="0">
      <sharedItems containsBlank="1"/>
    </cacheField>
    <cacheField name="銘柄" numFmtId="0">
      <sharedItems containsBlank="1"/>
    </cacheField>
    <cacheField name="NISA" numFmtId="0">
      <sharedItems containsBlank="1" containsMixedTypes="1" containsNumber="1" containsInteger="1" minValue="0" maxValue="0"/>
    </cacheField>
    <cacheField name="保有数量" numFmtId="0">
      <sharedItems containsBlank="1" containsMixedTypes="1" containsNumber="1" minValue="0" maxValue="474098"/>
    </cacheField>
    <cacheField name="［単位］" numFmtId="0">
      <sharedItems containsBlank="1" containsMixedTypes="1" containsNumber="1" containsInteger="1" minValue="0" maxValue="0"/>
    </cacheField>
    <cacheField name="平均取得価額" numFmtId="0">
      <sharedItems containsBlank="1" containsMixedTypes="1" containsNumber="1" minValue="0" maxValue="19692.650000000001"/>
    </cacheField>
    <cacheField name="［単位］2" numFmtId="0">
      <sharedItems containsBlank="1" containsMixedTypes="1" containsNumber="1" containsInteger="1" minValue="0" maxValue="0"/>
    </cacheField>
    <cacheField name="現在値" numFmtId="0">
      <sharedItems containsBlank="1" containsMixedTypes="1" containsNumber="1" minValue="0" maxValue="18022"/>
    </cacheField>
    <cacheField name="［単位］3" numFmtId="0">
      <sharedItems containsBlank="1" containsMixedTypes="1" containsNumber="1" containsInteger="1" minValue="0" maxValue="0"/>
    </cacheField>
    <cacheField name="現在値(更新日)" numFmtId="0">
      <sharedItems containsString="0" containsBlank="1" containsNumber="1" containsInteger="1" minValue="0" maxValue="0"/>
    </cacheField>
    <cacheField name="(参考為替)" numFmtId="0">
      <sharedItems containsString="0" containsBlank="1" containsNumber="1" containsInteger="1" minValue="0" maxValue="0"/>
    </cacheField>
    <cacheField name="前日比" numFmtId="0">
      <sharedItems containsString="0" containsBlank="1" containsNumber="1" minValue="-11" maxValue="53"/>
    </cacheField>
    <cacheField name="［単位］4" numFmtId="0">
      <sharedItems containsBlank="1" containsMixedTypes="1" containsNumber="1" containsInteger="1" minValue="0" maxValue="0"/>
    </cacheField>
    <cacheField name="時価評価額[円]" numFmtId="0">
      <sharedItems containsBlank="1" containsMixedTypes="1" containsNumber="1" minValue="0" maxValue="1732432.0218"/>
    </cacheField>
    <cacheField name="時価評価額[外貨]" numFmtId="0">
      <sharedItems containsBlank="1" containsMixedTypes="1" containsNumber="1" containsInteger="1" minValue="0" maxValue="0"/>
    </cacheField>
    <cacheField name="評価損益[円]" numFmtId="0">
      <sharedItems containsBlank="1" containsMixedTypes="1" containsNumber="1" containsInteger="1" minValue="-11580" maxValue="122554"/>
    </cacheField>
    <cacheField name="評価損益[％]" numFmtId="0">
      <sharedItems containsBlank="1" containsMixedTypes="1" containsNumber="1" minValue="-0.32565577871488816" maxValue="1.1694915254237288"/>
    </cacheField>
    <cacheField name="余白4" numFmtId="0">
      <sharedItems containsNonDate="0" containsString="0" containsBlank="1"/>
    </cacheField>
    <cacheField name="余白3" numFmtId="0">
      <sharedItems containsNonDate="0" containsString="0" containsBlank="1"/>
    </cacheField>
    <cacheField name="3区分・大" numFmtId="0">
      <sharedItems containsBlank="1" count="6">
        <m/>
        <s v="2現金・米国債など"/>
        <e v="#N/A"/>
        <s v="3貴金属･ｺﾓ・仮通"/>
        <s v="1株式・投信等"/>
        <e v="#VALUE!"/>
      </sharedItems>
    </cacheField>
    <cacheField name="3区分・中" numFmtId="0">
      <sharedItems containsBlank="1" count="8">
        <m/>
        <s v="2現金"/>
        <e v="#N/A"/>
        <s v="3貴金属"/>
        <s v="1株式"/>
        <s v="2米国債など"/>
        <s v="1投信"/>
        <e v="#VALUE!"/>
      </sharedItems>
    </cacheField>
    <cacheField name="セクター・1" numFmtId="0">
      <sharedItems containsBlank="1"/>
    </cacheField>
    <cacheField name="セクター・2" numFmtId="0">
      <sharedItems containsBlank="1"/>
    </cacheField>
    <cacheField name="通貨" numFmtId="0">
      <sharedItems containsBlank="1"/>
    </cacheField>
    <cacheField name="評価損益・割合(%)" numFmtId="0" formula="'評価損益[円]'/'時価評価額[円]'-'評価損益[円]'" databaseField="0"/>
    <cacheField name="評価・損益（％）" numFmtId="0" formula="'評価損益[円]'/('時価評価額[円]'-'評価損益[円]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9">
  <r>
    <m/>
    <x v="0"/>
    <n v="1"/>
    <x v="0"/>
    <s v="20-楽天銀行"/>
    <s v="00-楽天銀行用"/>
    <s v="現預金"/>
    <s v="ここから1"/>
    <s v="ここから2"/>
    <s v="ここから3"/>
    <s v="ここから4"/>
    <s v="ここから5"/>
    <s v="ここから6"/>
    <s v="ここから7"/>
    <s v="ここから8"/>
    <s v="ここから9"/>
    <s v="ここから10"/>
    <s v="ここから11"/>
    <s v="ここから12"/>
    <s v="ここから13"/>
    <s v="ここから14"/>
    <s v="ここから15"/>
    <s v="ここから16"/>
    <s v="ここから17"/>
    <s v="ここから18"/>
    <m/>
    <m/>
    <s v="00-PP楽天証券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2"/>
    <x v="0"/>
    <s v="20-楽天銀行"/>
    <s v="●ここにコピペ→"/>
    <s v="現預金"/>
    <s v="楽天銀行普通預金残高"/>
    <n v="641868"/>
    <s v="円"/>
    <m/>
    <m/>
    <m/>
    <m/>
    <m/>
    <m/>
    <m/>
    <m/>
    <m/>
    <m/>
    <m/>
    <m/>
    <m/>
    <m/>
    <m/>
    <m/>
    <m/>
    <m/>
    <s v="楽天銀行・普通口座"/>
    <s v="楽天銀行・普通口座"/>
    <s v="現金"/>
    <m/>
    <m/>
    <m/>
    <m/>
    <m/>
    <m/>
    <m/>
    <m/>
    <m/>
    <m/>
    <n v="641868"/>
    <m/>
    <m/>
    <n v="0"/>
    <m/>
    <m/>
    <x v="1"/>
    <x v="1"/>
    <s v="現預金"/>
    <s v="現預金"/>
    <s v="01 日本円"/>
  </r>
  <r>
    <m/>
    <x v="0"/>
    <n v="3"/>
    <x v="0"/>
    <s v="20-楽天銀行"/>
    <m/>
    <s v="現預金"/>
    <m/>
    <m/>
    <s v="円"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"/>
    <x v="0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e v="#N/A"/>
    <m/>
    <m/>
    <m/>
    <m/>
    <m/>
    <m/>
    <m/>
    <m/>
    <m/>
    <m/>
    <m/>
    <m/>
    <m/>
    <m/>
    <m/>
    <m/>
    <m/>
    <x v="2"/>
    <x v="2"/>
    <e v="#N/A"/>
    <e v="#N/A"/>
    <e v="#N/A"/>
  </r>
  <r>
    <m/>
    <x v="0"/>
    <n v="5"/>
    <x v="0"/>
    <s v="02-楽天証券"/>
    <s v="●ここにコピペ→"/>
    <s v="現預金"/>
    <s v="預り金"/>
    <n v="175255"/>
    <s v="円"/>
    <m/>
    <s v=" "/>
    <s v=" "/>
    <s v=" "/>
    <m/>
    <m/>
    <m/>
    <m/>
    <m/>
    <m/>
    <m/>
    <m/>
    <m/>
    <m/>
    <m/>
    <m/>
    <m/>
    <m/>
    <s v="楽天証券・預り金"/>
    <s v="楽天証券・預り金"/>
    <s v="現金"/>
    <m/>
    <m/>
    <m/>
    <m/>
    <m/>
    <m/>
    <m/>
    <m/>
    <m/>
    <m/>
    <n v="175255"/>
    <m/>
    <m/>
    <n v="0"/>
    <m/>
    <m/>
    <x v="1"/>
    <x v="1"/>
    <s v="預り金"/>
    <s v="預り金"/>
    <s v="01 日本円"/>
  </r>
  <r>
    <m/>
    <x v="0"/>
    <n v="6"/>
    <x v="0"/>
    <s v="02-楽天証券"/>
    <m/>
    <s v="現預金"/>
    <s v="外貨預り金"/>
    <n v="713625"/>
    <s v="円"/>
    <m/>
    <m/>
    <m/>
    <m/>
    <m/>
    <m/>
    <m/>
    <m/>
    <m/>
    <m/>
    <m/>
    <m/>
    <m/>
    <m/>
    <m/>
    <m/>
    <m/>
    <m/>
    <s v="楽天証券・外貨預り金"/>
    <s v="楽天証券・外貨預り金"/>
    <s v="現金"/>
    <m/>
    <m/>
    <m/>
    <m/>
    <m/>
    <m/>
    <m/>
    <m/>
    <m/>
    <m/>
    <n v="713625"/>
    <m/>
    <m/>
    <n v="0"/>
    <m/>
    <m/>
    <x v="1"/>
    <x v="1"/>
    <s v="預り金"/>
    <s v="預り金"/>
    <s v="02 米ドル（円換算）"/>
  </r>
  <r>
    <m/>
    <x v="0"/>
    <n v="7"/>
    <x v="0"/>
    <s v="02-楽天証券"/>
    <m/>
    <s v="現預金"/>
    <m/>
    <m/>
    <m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8"/>
    <x v="0"/>
    <s v="02-楽天証券"/>
    <m/>
    <s v="現預金"/>
    <m/>
    <m/>
    <m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9"/>
    <x v="0"/>
    <s v="02-楽天証券"/>
    <s v="PP楽天証券用"/>
    <s v="右→"/>
    <s v="ここに↓1"/>
    <s v="ここに↓2"/>
    <s v="ここに↓3"/>
    <s v="ここに↓4"/>
    <s v="ここに↓5"/>
    <s v="ここに↓6"/>
    <s v="ここに↓7"/>
    <s v="ここに↓8"/>
    <s v="ここに↓9"/>
    <s v="ここに↓10"/>
    <s v="ここに↓11"/>
    <s v="ここに↓12"/>
    <s v="ここに↓13"/>
    <s v="ここに↓14"/>
    <s v="ここに↓15"/>
    <s v="ここに↓16"/>
    <s v="ここに↓17"/>
    <s v="ここに↓18"/>
    <m/>
    <m/>
    <s v="PP楽天証券→→→左半分に貼付"/>
    <m/>
    <e v="#N/A"/>
    <m/>
    <m/>
    <m/>
    <m/>
    <m/>
    <m/>
    <m/>
    <m/>
    <m/>
    <m/>
    <m/>
    <m/>
    <m/>
    <m/>
    <m/>
    <m/>
    <m/>
    <x v="2"/>
    <x v="2"/>
    <e v="#N/A"/>
    <e v="#N/A"/>
    <e v="#N/A"/>
  </r>
  <r>
    <m/>
    <x v="0"/>
    <n v="10"/>
    <x v="0"/>
    <s v="02-楽天証券"/>
    <s v="●ここにコピペ→→→→→"/>
    <m/>
    <s v="国内株式"/>
    <n v="1540"/>
    <s v="純金上場信託"/>
    <s v="特定"/>
    <n v="1"/>
    <s v="株"/>
    <n v="5900"/>
    <s v="円"/>
    <n v="6358"/>
    <s v="円"/>
    <m/>
    <m/>
    <n v="-11"/>
    <s v="円"/>
    <n v="6358"/>
    <s v="-"/>
    <n v="458"/>
    <n v="7.76"/>
    <m/>
    <m/>
    <s v="国内株式"/>
    <s v="1540"/>
    <s v="純金上場信託"/>
    <s v="特定"/>
    <n v="1"/>
    <s v="株"/>
    <n v="5900"/>
    <s v="円"/>
    <n v="6358"/>
    <s v="円"/>
    <n v="0"/>
    <n v="0"/>
    <n v="-11"/>
    <s v="円"/>
    <n v="6358"/>
    <s v="-"/>
    <n v="458"/>
    <n v="7.7627118644067794E-2"/>
    <m/>
    <m/>
    <x v="3"/>
    <x v="3"/>
    <s v="ゴールド"/>
    <s v="国内・ゴールド"/>
    <s v="01 日本円"/>
  </r>
  <r>
    <m/>
    <x v="0"/>
    <n v="11"/>
    <x v="0"/>
    <s v="02-楽天証券"/>
    <s v="＜CSVファイルより＞"/>
    <m/>
    <s v="国内株式"/>
    <n v="1540"/>
    <s v="純金上場信託"/>
    <s v="NISA"/>
    <n v="20"/>
    <s v="株"/>
    <n v="5954"/>
    <s v="円"/>
    <n v="6358"/>
    <s v="円"/>
    <m/>
    <m/>
    <n v="-11"/>
    <s v="円"/>
    <n v="127160"/>
    <s v="-"/>
    <n v="8080"/>
    <n v="6.78"/>
    <m/>
    <m/>
    <s v="国内株式"/>
    <s v="1540"/>
    <s v="純金上場信託"/>
    <s v="NISA"/>
    <n v="20"/>
    <s v="株"/>
    <n v="5954"/>
    <s v="円"/>
    <n v="6358"/>
    <s v="円"/>
    <n v="0"/>
    <n v="0"/>
    <n v="-11"/>
    <s v="円"/>
    <n v="127160"/>
    <s v="-"/>
    <n v="8080"/>
    <n v="6.7853543836076585E-2"/>
    <m/>
    <m/>
    <x v="3"/>
    <x v="3"/>
    <s v="ゴールド"/>
    <s v="国内・ゴールド"/>
    <s v="01 日本円"/>
  </r>
  <r>
    <m/>
    <x v="0"/>
    <n v="12"/>
    <x v="0"/>
    <s v="02-楽天証券"/>
    <m/>
    <m/>
    <s v="国内株式"/>
    <n v="1541"/>
    <s v="純プラチナ上場信託"/>
    <s v="特定"/>
    <n v="6"/>
    <s v="株"/>
    <n v="3270"/>
    <s v="円"/>
    <n v="3560"/>
    <s v="円"/>
    <m/>
    <m/>
    <n v="45"/>
    <s v="円"/>
    <n v="21360"/>
    <s v="-"/>
    <n v="1740"/>
    <n v="8.86"/>
    <m/>
    <m/>
    <s v="国内株式"/>
    <s v="1541"/>
    <s v="純プラチナ上場信託"/>
    <s v="特定"/>
    <n v="6"/>
    <s v="株"/>
    <n v="3270"/>
    <s v="円"/>
    <n v="3560"/>
    <s v="円"/>
    <n v="0"/>
    <n v="0"/>
    <n v="45"/>
    <s v="円"/>
    <n v="21360"/>
    <s v="-"/>
    <n v="1740"/>
    <n v="8.8685015290519878E-2"/>
    <m/>
    <m/>
    <x v="3"/>
    <x v="3"/>
    <s v="プラチナ"/>
    <s v="国内・プラチナ"/>
    <s v="01 日本円"/>
  </r>
  <r>
    <m/>
    <x v="0"/>
    <n v="13"/>
    <x v="0"/>
    <s v="02-楽天証券"/>
    <m/>
    <m/>
    <s v="国内株式"/>
    <n v="1615"/>
    <s v="ＮＦ銀行業"/>
    <s v="特定"/>
    <n v="600"/>
    <s v="株"/>
    <n v="168"/>
    <s v="円"/>
    <n v="164.5"/>
    <s v="円"/>
    <m/>
    <m/>
    <n v="3.1"/>
    <s v="円"/>
    <n v="98700"/>
    <s v="-"/>
    <n v="-2100"/>
    <n v="-2.08"/>
    <m/>
    <m/>
    <s v="国内株式"/>
    <s v="1615"/>
    <s v="ＮＦ銀行業"/>
    <s v="特定"/>
    <n v="600"/>
    <s v="株"/>
    <n v="168"/>
    <s v="円"/>
    <n v="164.5"/>
    <s v="円"/>
    <n v="0"/>
    <n v="0"/>
    <n v="3.1"/>
    <s v="円"/>
    <n v="98700"/>
    <s v="-"/>
    <n v="-2100"/>
    <n v="-2.0833333333333332E-2"/>
    <m/>
    <m/>
    <x v="4"/>
    <x v="4"/>
    <s v="金融"/>
    <s v="銀行業"/>
    <s v="01 日本円"/>
  </r>
  <r>
    <m/>
    <x v="0"/>
    <n v="14"/>
    <x v="0"/>
    <s v="02-楽天証券"/>
    <m/>
    <m/>
    <s v="国内株式"/>
    <n v="1659"/>
    <s v="ＩＳ米国リートＥＴＦ"/>
    <s v="特定"/>
    <n v="100"/>
    <s v="株"/>
    <n v="1456.97"/>
    <s v="円"/>
    <n v="2621"/>
    <s v="円"/>
    <m/>
    <m/>
    <n v="6"/>
    <s v="円"/>
    <n v="262100"/>
    <s v="-"/>
    <n v="116403"/>
    <n v="79.89"/>
    <m/>
    <m/>
    <s v="国内株式"/>
    <s v="1659"/>
    <s v="ＩＳ米国リートＥＴＦ"/>
    <s v="特定"/>
    <n v="100"/>
    <s v="株"/>
    <n v="1456.97"/>
    <s v="円"/>
    <n v="2621"/>
    <s v="円"/>
    <n v="0"/>
    <n v="0"/>
    <n v="6"/>
    <s v="円"/>
    <n v="262100"/>
    <s v="-"/>
    <n v="116403"/>
    <n v="0.79893889373151128"/>
    <m/>
    <m/>
    <x v="4"/>
    <x v="4"/>
    <s v="不動産"/>
    <s v="米国・リート"/>
    <s v="01 日本円"/>
  </r>
  <r>
    <m/>
    <x v="0"/>
    <n v="15"/>
    <x v="0"/>
    <s v="02-楽天証券"/>
    <m/>
    <m/>
    <s v="国内株式"/>
    <n v="1659"/>
    <s v="ＩＳ米国リートＥＴＦ"/>
    <s v="NISA"/>
    <n v="1"/>
    <s v="株"/>
    <n v="1454"/>
    <s v="円"/>
    <n v="2621"/>
    <s v="円"/>
    <m/>
    <m/>
    <n v="6"/>
    <s v="円"/>
    <n v="2621"/>
    <s v="-"/>
    <n v="1167"/>
    <n v="80.260000000000005"/>
    <m/>
    <m/>
    <s v="国内株式"/>
    <s v="1659"/>
    <s v="ＩＳ米国リートＥＴＦ"/>
    <s v="NISA"/>
    <n v="1"/>
    <s v="株"/>
    <n v="1454"/>
    <s v="円"/>
    <n v="2621"/>
    <s v="円"/>
    <n v="0"/>
    <n v="0"/>
    <n v="6"/>
    <s v="円"/>
    <n v="2621"/>
    <s v="-"/>
    <n v="1167"/>
    <n v="0.80261348005502064"/>
    <m/>
    <m/>
    <x v="4"/>
    <x v="4"/>
    <s v="不動産"/>
    <s v="米国・リート"/>
    <s v="01 日本円"/>
  </r>
  <r>
    <m/>
    <x v="0"/>
    <n v="16"/>
    <x v="0"/>
    <s v="02-楽天証券"/>
    <m/>
    <m/>
    <s v="国内株式"/>
    <n v="1678"/>
    <s v="ＮＦインド株"/>
    <s v="NISA"/>
    <n v="100"/>
    <s v="株"/>
    <n v="247.8"/>
    <s v="円"/>
    <n v="235.3"/>
    <s v="円"/>
    <m/>
    <m/>
    <n v="7.5"/>
    <s v="円"/>
    <n v="23530"/>
    <s v="-"/>
    <n v="-1250"/>
    <n v="-5.04"/>
    <m/>
    <m/>
    <s v="国内株式"/>
    <s v="1678"/>
    <s v="ＮＥＸＴ　ＦＵＮＤＳ　インド株式指数・Ｎｉｆｔｙ　５０連動型上場投信"/>
    <s v="NISA"/>
    <n v="100"/>
    <s v="株"/>
    <n v="247.8"/>
    <s v="円"/>
    <n v="235.3"/>
    <s v="円"/>
    <n v="0"/>
    <n v="0"/>
    <n v="7.5"/>
    <s v="円"/>
    <n v="23530"/>
    <s v="-"/>
    <n v="-1250"/>
    <n v="-5.0443906376109765E-2"/>
    <m/>
    <m/>
    <x v="4"/>
    <x v="4"/>
    <s v="新興国"/>
    <s v="インド"/>
    <s v="01 日本円"/>
  </r>
  <r>
    <m/>
    <x v="0"/>
    <n v="17"/>
    <x v="0"/>
    <s v="02-楽天証券"/>
    <m/>
    <m/>
    <s v="国内株式"/>
    <n v="9142"/>
    <s v="九州旅客鉄道"/>
    <s v="NISA"/>
    <n v="100"/>
    <s v="株"/>
    <n v="2137"/>
    <s v="円"/>
    <n v="2385"/>
    <s v="円"/>
    <m/>
    <m/>
    <n v="53"/>
    <s v="円"/>
    <n v="238500"/>
    <s v="-"/>
    <n v="24800"/>
    <n v="11.6"/>
    <m/>
    <m/>
    <s v="国内株式"/>
    <s v="9142"/>
    <s v="九州旅客鉄道"/>
    <s v="NISA"/>
    <n v="100"/>
    <s v="株"/>
    <n v="2137"/>
    <s v="円"/>
    <n v="2385"/>
    <s v="円"/>
    <n v="0"/>
    <n v="0"/>
    <n v="53"/>
    <s v="円"/>
    <n v="238500"/>
    <s v="-"/>
    <n v="24800"/>
    <n v="0.11605053813757604"/>
    <m/>
    <m/>
    <x v="4"/>
    <x v="4"/>
    <s v="観光"/>
    <s v="鉄道"/>
    <s v="01 日本円"/>
  </r>
  <r>
    <m/>
    <x v="0"/>
    <n v="18"/>
    <x v="0"/>
    <s v="02-楽天証券"/>
    <m/>
    <m/>
    <s v="国内株式"/>
    <n v="9202"/>
    <s v="ＡＮＡホールディングス"/>
    <s v="NISA"/>
    <n v="100"/>
    <s v="株"/>
    <n v="2191"/>
    <s v="円"/>
    <n v="2370.5"/>
    <s v="円"/>
    <m/>
    <m/>
    <n v="41"/>
    <s v="円"/>
    <n v="237050"/>
    <s v="-"/>
    <n v="17950"/>
    <n v="8.19"/>
    <m/>
    <m/>
    <s v="国内株式"/>
    <s v="9202"/>
    <s v="ＡＮＡホールディングス"/>
    <s v="NISA"/>
    <n v="100"/>
    <s v="株"/>
    <n v="2191"/>
    <s v="円"/>
    <n v="2370.5"/>
    <s v="円"/>
    <n v="0"/>
    <n v="0"/>
    <n v="41"/>
    <s v="円"/>
    <n v="237050"/>
    <s v="-"/>
    <n v="17950"/>
    <n v="8.1926061159287994E-2"/>
    <m/>
    <m/>
    <x v="4"/>
    <x v="4"/>
    <s v="観光"/>
    <s v="航空"/>
    <s v="01 日本円"/>
  </r>
  <r>
    <m/>
    <x v="0"/>
    <n v="19"/>
    <x v="0"/>
    <s v="02-楽天証券"/>
    <m/>
    <m/>
    <s v="米国株式"/>
    <s v="VTI"/>
    <s v="バンガード・トータル・ストック・マーケットETF"/>
    <s v="特定"/>
    <n v="10"/>
    <s v="株"/>
    <n v="218.53"/>
    <s v="USD"/>
    <n v="222.09"/>
    <s v="USD"/>
    <m/>
    <m/>
    <n v="5.34"/>
    <s v="USD"/>
    <n v="255958"/>
    <s v="2,220.90 USD"/>
    <n v="16034"/>
    <n v="6.68"/>
    <m/>
    <m/>
    <s v="米国株式"/>
    <s v="VTI"/>
    <s v="バンガード・トータル・ストック・マーケットETF"/>
    <s v="特定"/>
    <n v="10"/>
    <s v="株"/>
    <n v="218.53"/>
    <s v="USD"/>
    <n v="222.09"/>
    <s v="USD"/>
    <n v="0"/>
    <n v="0"/>
    <n v="5.34"/>
    <s v="USD"/>
    <n v="255958"/>
    <s v="2,220.90 USD"/>
    <n v="16034"/>
    <n v="6.6829496007068903E-2"/>
    <m/>
    <m/>
    <x v="4"/>
    <x v="4"/>
    <s v="指数"/>
    <s v="全米国指数"/>
    <s v="02 米ドル（円換算）"/>
  </r>
  <r>
    <m/>
    <x v="0"/>
    <n v="20"/>
    <x v="0"/>
    <s v="02-楽天証券"/>
    <m/>
    <m/>
    <s v="米国株式"/>
    <s v="VWO"/>
    <s v="バンガード・FTSE・エマージング・マーケッツETF"/>
    <s v="特定"/>
    <n v="10"/>
    <s v="株"/>
    <n v="43.945"/>
    <s v="USD"/>
    <n v="48.14"/>
    <s v="USD"/>
    <m/>
    <m/>
    <n v="0.09"/>
    <s v="USD"/>
    <n v="55481"/>
    <s v="481.40 USD"/>
    <n v="8363"/>
    <n v="17.739999999999998"/>
    <m/>
    <m/>
    <s v="米国株式"/>
    <s v="VWO"/>
    <s v="バンガード・FTSE・エマージング・マーケッツETF"/>
    <s v="特定"/>
    <n v="10"/>
    <s v="株"/>
    <n v="43.945"/>
    <s v="USD"/>
    <n v="48.14"/>
    <s v="USD"/>
    <n v="0"/>
    <n v="0"/>
    <n v="0.09"/>
    <s v="USD"/>
    <n v="55481"/>
    <s v="481.40 USD"/>
    <n v="8363"/>
    <n v="0.17749055562629992"/>
    <m/>
    <m/>
    <x v="4"/>
    <x v="4"/>
    <s v="新興国"/>
    <s v="新興国ETF"/>
    <s v="02 米ドル（円換算）"/>
  </r>
  <r>
    <m/>
    <x v="0"/>
    <n v="21"/>
    <x v="0"/>
    <s v="02-楽天証券"/>
    <m/>
    <m/>
    <s v="米国株式"/>
    <s v="SLV"/>
    <s v="iシェアーズ シルバー・トラスト"/>
    <s v="NISA"/>
    <n v="30"/>
    <s v="株"/>
    <n v="23.575600000000001"/>
    <s v="USD"/>
    <n v="20.71"/>
    <s v="USD"/>
    <m/>
    <m/>
    <n v="-0.31"/>
    <s v="USD"/>
    <n v="71604"/>
    <s v="621.30 USD"/>
    <n v="-2116"/>
    <n v="-2.87"/>
    <m/>
    <m/>
    <s v="米国株式"/>
    <s v="SLV"/>
    <s v="iシェアーズ シルバー・トラスト"/>
    <s v="NISA"/>
    <n v="30"/>
    <s v="株"/>
    <n v="23.575600000000001"/>
    <s v="USD"/>
    <n v="20.71"/>
    <s v="USD"/>
    <n v="0"/>
    <n v="0"/>
    <n v="-0.31"/>
    <s v="USD"/>
    <n v="71604"/>
    <s v="621.30 USD"/>
    <n v="-2116"/>
    <n v="-2.8703201302224635E-2"/>
    <m/>
    <m/>
    <x v="3"/>
    <x v="3"/>
    <s v="シルバー"/>
    <s v="米国・シルバー"/>
    <s v="02 米ドル（円換算）"/>
  </r>
  <r>
    <m/>
    <x v="0"/>
    <n v="22"/>
    <x v="0"/>
    <s v="02-楽天証券"/>
    <m/>
    <m/>
    <s v="米国株式"/>
    <s v="VT"/>
    <s v="バンガード・トータル・ワールド・ストックETF"/>
    <s v="NISA"/>
    <n v="1"/>
    <s v="株"/>
    <n v="68.209999999999994"/>
    <s v="USD"/>
    <n v="100.42"/>
    <s v="USD"/>
    <m/>
    <m/>
    <n v="1.64"/>
    <s v="USD"/>
    <n v="11573"/>
    <s v="100.42 USD"/>
    <n v="4498"/>
    <n v="63.57"/>
    <m/>
    <m/>
    <s v="米国株式"/>
    <s v="VT"/>
    <s v="バンガード・トータル・ワールド・ストックETF"/>
    <s v="NISA"/>
    <n v="1"/>
    <s v="株"/>
    <n v="68.209999999999994"/>
    <s v="USD"/>
    <n v="100.42"/>
    <s v="USD"/>
    <n v="0"/>
    <n v="0"/>
    <n v="1.64"/>
    <s v="USD"/>
    <n v="11573"/>
    <s v="100.42 USD"/>
    <n v="4498"/>
    <n v="0.63575971731448766"/>
    <m/>
    <m/>
    <x v="4"/>
    <x v="4"/>
    <s v="指数"/>
    <s v="全世界指数"/>
    <s v="02 米ドル（円換算）"/>
  </r>
  <r>
    <m/>
    <x v="0"/>
    <n v="23"/>
    <x v="0"/>
    <s v="02-楽天証券"/>
    <m/>
    <m/>
    <s v="米国株式"/>
    <s v="BND"/>
    <s v="バンガード・米国トータル債券市場ETF"/>
    <s v="特定"/>
    <n v="6"/>
    <s v="株"/>
    <n v="87.043300000000002"/>
    <s v="USD"/>
    <n v="83.06"/>
    <s v="USD"/>
    <m/>
    <m/>
    <n v="0.1"/>
    <s v="USD"/>
    <n v="57435"/>
    <s v="498.36 USD"/>
    <n v="2307"/>
    <n v="4.18"/>
    <m/>
    <m/>
    <s v="米国株式"/>
    <s v="BND"/>
    <s v="バンガード・米国トータル債券市場ETF"/>
    <s v="特定"/>
    <n v="6"/>
    <s v="株"/>
    <n v="87.043300000000002"/>
    <s v="USD"/>
    <n v="83.06"/>
    <s v="USD"/>
    <n v="0"/>
    <n v="0"/>
    <n v="0.1"/>
    <s v="USD"/>
    <n v="57435"/>
    <s v="498.36 USD"/>
    <n v="2307"/>
    <n v="4.1848062690465822E-2"/>
    <m/>
    <m/>
    <x v="1"/>
    <x v="5"/>
    <s v="債券"/>
    <s v="米国債"/>
    <s v="02 米ドル（円換算）"/>
  </r>
  <r>
    <m/>
    <x v="0"/>
    <n v="24"/>
    <x v="0"/>
    <s v="02-楽天証券"/>
    <m/>
    <m/>
    <s v="米国株式"/>
    <s v="UAL"/>
    <s v="ユナイテッド・エアラインズ・ホールディングス"/>
    <s v="特定"/>
    <n v="17"/>
    <s v="株"/>
    <n v="42.514699999999998"/>
    <s v="USD"/>
    <n v="40.909999999999997"/>
    <s v="USD"/>
    <m/>
    <m/>
    <n v="-0.02"/>
    <s v="USD"/>
    <n v="80152"/>
    <s v="695.47 USD"/>
    <n v="3686"/>
    <n v="4.82"/>
    <m/>
    <m/>
    <s v="米国株式"/>
    <s v="UAL"/>
    <s v="ユナイテッド・エアラインズ・ホールディングス"/>
    <s v="特定"/>
    <n v="17"/>
    <s v="株"/>
    <n v="42.514699999999998"/>
    <s v="USD"/>
    <n v="40.909999999999997"/>
    <s v="USD"/>
    <n v="0"/>
    <n v="0"/>
    <n v="-0.02"/>
    <s v="USD"/>
    <n v="80152"/>
    <s v="695.47 USD"/>
    <n v="3686"/>
    <n v="4.8204430727382105E-2"/>
    <m/>
    <m/>
    <x v="4"/>
    <x v="4"/>
    <s v="観光"/>
    <s v="航空・米国"/>
    <s v="02 米ドル（円換算）"/>
  </r>
  <r>
    <m/>
    <x v="0"/>
    <n v="25"/>
    <x v="0"/>
    <s v="02-楽天証券"/>
    <m/>
    <m/>
    <s v="米国株式"/>
    <s v="UAL"/>
    <s v="ユナイテッド・エアラインズ・ホールディングス"/>
    <s v="NISA"/>
    <n v="10"/>
    <s v="株"/>
    <n v="46.667999999999999"/>
    <s v="USD"/>
    <n v="40.909999999999997"/>
    <s v="USD"/>
    <m/>
    <m/>
    <n v="-0.02"/>
    <s v="USD"/>
    <n v="47148"/>
    <s v="409.10 USD"/>
    <n v="-7196"/>
    <n v="-13.24"/>
    <m/>
    <m/>
    <s v="米国株式"/>
    <s v="UAL"/>
    <s v="ユナイテッド・エアラインズ・ホールディングス"/>
    <s v="NISA"/>
    <n v="10"/>
    <s v="株"/>
    <n v="46.667999999999999"/>
    <s v="USD"/>
    <n v="40.909999999999997"/>
    <s v="USD"/>
    <n v="0"/>
    <n v="0"/>
    <n v="-0.02"/>
    <s v="USD"/>
    <n v="47148"/>
    <s v="409.10 USD"/>
    <n v="-7196"/>
    <n v="-0.1324157220668335"/>
    <m/>
    <m/>
    <x v="4"/>
    <x v="4"/>
    <s v="観光"/>
    <s v="航空・米国"/>
    <s v="02 米ドル（円換算）"/>
  </r>
  <r>
    <m/>
    <x v="0"/>
    <n v="26"/>
    <x v="0"/>
    <s v="02-楽天証券"/>
    <m/>
    <m/>
    <s v="米国株式"/>
    <s v="EIDO"/>
    <s v="iシェアーズ MSCI インドネシア ETF"/>
    <s v="特定"/>
    <n v="34"/>
    <s v="株"/>
    <n v="22.920200000000001"/>
    <s v="USD"/>
    <n v="23.2"/>
    <s v="USD"/>
    <m/>
    <m/>
    <n v="0.12"/>
    <s v="USD"/>
    <n v="90909"/>
    <s v="788.80 USD"/>
    <n v="7609"/>
    <n v="9.1300000000000008"/>
    <m/>
    <m/>
    <s v="米国株式"/>
    <s v="EIDO"/>
    <s v="iシェアーズ MSCI インドネシア ETF"/>
    <s v="特定"/>
    <n v="34"/>
    <s v="株"/>
    <n v="22.920200000000001"/>
    <s v="USD"/>
    <n v="23.2"/>
    <s v="USD"/>
    <n v="0"/>
    <n v="0"/>
    <n v="0.12"/>
    <s v="USD"/>
    <n v="90909"/>
    <s v="788.80 USD"/>
    <n v="7609"/>
    <n v="9.1344537815126053E-2"/>
    <m/>
    <m/>
    <x v="4"/>
    <x v="4"/>
    <s v="新興国"/>
    <s v="インドネシア"/>
    <s v="02 米ドル（円換算）"/>
  </r>
  <r>
    <m/>
    <x v="0"/>
    <n v="27"/>
    <x v="0"/>
    <s v="02-楽天証券"/>
    <m/>
    <m/>
    <s v="米国株式"/>
    <s v="THD"/>
    <s v="iシェアーズ MSCI タイ ETF"/>
    <s v="特定"/>
    <n v="4"/>
    <s v="株"/>
    <n v="75.222499999999997"/>
    <s v="USD"/>
    <n v="75.06"/>
    <s v="USD"/>
    <m/>
    <m/>
    <n v="0.11"/>
    <s v="USD"/>
    <n v="34602"/>
    <s v="300.24 USD"/>
    <n v="3395"/>
    <n v="10.87"/>
    <m/>
    <m/>
    <s v="米国株式"/>
    <s v="THD"/>
    <s v="iシェアーズ MSCI タイ ETF"/>
    <s v="特定"/>
    <n v="4"/>
    <s v="株"/>
    <n v="75.222499999999997"/>
    <s v="USD"/>
    <n v="75.06"/>
    <s v="USD"/>
    <n v="0"/>
    <n v="0"/>
    <n v="0.11"/>
    <s v="USD"/>
    <n v="34602"/>
    <s v="300.24 USD"/>
    <n v="3395"/>
    <n v="0.10878969461979685"/>
    <m/>
    <m/>
    <x v="4"/>
    <x v="4"/>
    <s v="新興国"/>
    <s v="タイ"/>
    <s v="02 米ドル（円換算）"/>
  </r>
  <r>
    <m/>
    <x v="0"/>
    <n v="28"/>
    <x v="0"/>
    <s v="02-楽天証券"/>
    <m/>
    <m/>
    <s v="米国株式"/>
    <s v="EPHE"/>
    <s v="iシェアーズ MSCI フィリピン ETF"/>
    <s v="特定"/>
    <n v="16"/>
    <s v="株"/>
    <n v="31.824999999999999"/>
    <s v="USD"/>
    <n v="31.69"/>
    <s v="USD"/>
    <m/>
    <m/>
    <n v="0.1"/>
    <s v="USD"/>
    <n v="58436"/>
    <s v="507.04 USD"/>
    <n v="4868"/>
    <n v="9.08"/>
    <m/>
    <m/>
    <s v="米国株式"/>
    <s v="EPHE"/>
    <s v="iシェアーズ MSCI フィリピン ETF"/>
    <s v="特定"/>
    <n v="16"/>
    <s v="株"/>
    <n v="31.824999999999999"/>
    <s v="USD"/>
    <n v="31.69"/>
    <s v="USD"/>
    <n v="0"/>
    <n v="0"/>
    <n v="0.1"/>
    <s v="USD"/>
    <n v="58436"/>
    <s v="507.04 USD"/>
    <n v="4868"/>
    <n v="9.0875149342891273E-2"/>
    <m/>
    <m/>
    <x v="4"/>
    <x v="4"/>
    <s v="新興国"/>
    <s v="フィリピン"/>
    <s v="02 米ドル（円換算）"/>
  </r>
  <r>
    <m/>
    <x v="0"/>
    <n v="29"/>
    <x v="0"/>
    <s v="02-楽天証券"/>
    <m/>
    <m/>
    <s v="米国株式"/>
    <s v="EPHE"/>
    <s v="iシェアーズ MSCI フィリピン ETF"/>
    <s v="NISA"/>
    <n v="4"/>
    <s v="株"/>
    <n v="30.135000000000002"/>
    <s v="USD"/>
    <n v="31.69"/>
    <s v="USD"/>
    <m/>
    <m/>
    <n v="0.1"/>
    <s v="USD"/>
    <n v="14609"/>
    <s v="126.76 USD"/>
    <n v="1961"/>
    <n v="15.5"/>
    <m/>
    <m/>
    <s v="米国株式"/>
    <s v="EPHE"/>
    <s v="iシェアーズ MSCI フィリピン ETF"/>
    <s v="NISA"/>
    <n v="4"/>
    <s v="株"/>
    <n v="30.135000000000002"/>
    <s v="USD"/>
    <n v="31.69"/>
    <s v="USD"/>
    <n v="0"/>
    <n v="0"/>
    <n v="0.1"/>
    <s v="USD"/>
    <n v="14609"/>
    <s v="126.76 USD"/>
    <n v="1961"/>
    <n v="0.15504427577482605"/>
    <m/>
    <m/>
    <x v="4"/>
    <x v="4"/>
    <s v="新興国"/>
    <s v="フィリピン"/>
    <s v="02 米ドル（円換算）"/>
  </r>
  <r>
    <m/>
    <x v="0"/>
    <n v="30"/>
    <x v="0"/>
    <s v="02-楽天証券"/>
    <m/>
    <m/>
    <s v="投資信託"/>
    <m/>
    <s v="楽天・全米株式インデックス・ファンド（楽天・バンガード・ファンド（全米株式））"/>
    <s v="NISA"/>
    <n v="27233"/>
    <s v="口"/>
    <n v="19692.650000000001"/>
    <s v="円"/>
    <n v="18022"/>
    <s v="円"/>
    <m/>
    <m/>
    <n v="-7"/>
    <s v="円"/>
    <n v="49079"/>
    <s v="-"/>
    <n v="-4550"/>
    <n v="-8.48"/>
    <m/>
    <m/>
    <s v="投資信託"/>
    <s v="楽天・全米株式インデックス・ファンド（楽天・バンガード・ファンド（全米株式））"/>
    <s v="楽天・全米株式インデックス・ファンド（楽天・バンガード・ファンド（全米株式））"/>
    <s v="NISA"/>
    <n v="27233"/>
    <s v="口"/>
    <n v="19692.650000000001"/>
    <s v="円"/>
    <n v="18022"/>
    <s v="円"/>
    <n v="0"/>
    <n v="0"/>
    <n v="-7"/>
    <s v="円"/>
    <n v="49079"/>
    <s v="-"/>
    <n v="-4550"/>
    <n v="-8.4842156296033866E-2"/>
    <m/>
    <m/>
    <x v="4"/>
    <x v="6"/>
    <s v="指数"/>
    <s v="全米株式"/>
    <s v="01 日本円"/>
  </r>
  <r>
    <m/>
    <x v="0"/>
    <n v="31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2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3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4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5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6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7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8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39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0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1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2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3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4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5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6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7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8"/>
    <x v="0"/>
    <s v="02-楽天証券"/>
    <m/>
    <m/>
    <m/>
    <m/>
    <m/>
    <m/>
    <m/>
    <m/>
    <m/>
    <m/>
    <m/>
    <m/>
    <m/>
    <m/>
    <m/>
    <m/>
    <m/>
    <m/>
    <m/>
    <m/>
    <m/>
    <m/>
    <n v="0"/>
    <s v="0"/>
    <e v="#N/A"/>
    <n v="0"/>
    <n v="0"/>
    <n v="0"/>
    <n v="0"/>
    <n v="0"/>
    <n v="0"/>
    <n v="0"/>
    <n v="0"/>
    <n v="0"/>
    <n v="0"/>
    <n v="0"/>
    <n v="0"/>
    <n v="0"/>
    <n v="0"/>
    <e v="#DIV/0!"/>
    <m/>
    <m/>
    <x v="2"/>
    <x v="2"/>
    <e v="#N/A"/>
    <e v="#N/A"/>
    <e v="#N/A"/>
  </r>
  <r>
    <m/>
    <x v="0"/>
    <n v="49"/>
    <x v="0"/>
    <s v="10-住信SBIネット銀行"/>
    <s v="00・SBI・現預金・残高"/>
    <s v="現預金"/>
    <s v="ここから1"/>
    <s v="ここから2"/>
    <s v="ここから3"/>
    <s v="ここから4"/>
    <s v="ここから5"/>
    <s v="ここから6"/>
    <s v="ここから7"/>
    <s v="ここから8"/>
    <s v="PP"/>
    <m/>
    <m/>
    <m/>
    <m/>
    <m/>
    <m/>
    <m/>
    <m/>
    <m/>
    <m/>
    <m/>
    <s v="00-・01-SBI証券・残高→→→左半分に貼付"/>
    <m/>
    <e v="#N/A"/>
    <m/>
    <m/>
    <m/>
    <m/>
    <m/>
    <m/>
    <m/>
    <m/>
    <m/>
    <m/>
    <m/>
    <m/>
    <m/>
    <m/>
    <m/>
    <m/>
    <m/>
    <x v="2"/>
    <x v="2"/>
    <e v="#N/A"/>
    <e v="#N/A"/>
    <e v="#N/A"/>
  </r>
  <r>
    <m/>
    <x v="0"/>
    <n v="50"/>
    <x v="0"/>
    <s v="10-住信SBIネット銀行"/>
    <s v="●ここに入力→"/>
    <s v="現預金"/>
    <s v="代表口座 - 円普通"/>
    <n v="866667"/>
    <s v="円"/>
    <m/>
    <m/>
    <m/>
    <m/>
    <m/>
    <m/>
    <m/>
    <m/>
    <m/>
    <m/>
    <m/>
    <m/>
    <m/>
    <m/>
    <m/>
    <m/>
    <m/>
    <m/>
    <s v="現預金・住信SBIネット銀行・普通口座"/>
    <s v="現預金・住信SBIネット銀行・普通口座"/>
    <s v="現金"/>
    <m/>
    <m/>
    <m/>
    <m/>
    <m/>
    <m/>
    <m/>
    <m/>
    <m/>
    <m/>
    <n v="866667"/>
    <m/>
    <m/>
    <n v="0"/>
    <m/>
    <m/>
    <x v="1"/>
    <x v="1"/>
    <s v="現預金"/>
    <s v="現預金"/>
    <s v="01 日本円"/>
  </r>
  <r>
    <m/>
    <x v="0"/>
    <n v="51"/>
    <x v="0"/>
    <s v="10-住信SBIネット銀行"/>
    <m/>
    <s v="現預金"/>
    <s v="SBIハイブリッド預金"/>
    <n v="708413"/>
    <s v="円"/>
    <m/>
    <m/>
    <m/>
    <m/>
    <m/>
    <m/>
    <m/>
    <m/>
    <m/>
    <m/>
    <m/>
    <m/>
    <m/>
    <m/>
    <m/>
    <m/>
    <m/>
    <m/>
    <s v="現預金・住信SBIネット銀行・ハイブリッド口座"/>
    <s v="現預金・住信SBIネット銀行・ハイブリッド口座"/>
    <s v="現金"/>
    <m/>
    <m/>
    <m/>
    <m/>
    <m/>
    <m/>
    <m/>
    <m/>
    <m/>
    <m/>
    <n v="708413"/>
    <m/>
    <m/>
    <n v="0"/>
    <m/>
    <m/>
    <x v="1"/>
    <x v="1"/>
    <s v="現預金"/>
    <s v="現預金"/>
    <s v="01 日本円"/>
  </r>
  <r>
    <m/>
    <x v="0"/>
    <n v="52"/>
    <x v="0"/>
    <s v="10-住信SBIネット銀行"/>
    <m/>
    <s v="現預金"/>
    <s v="代表口座 - 南アランド普通"/>
    <n v="8"/>
    <s v="円"/>
    <m/>
    <m/>
    <m/>
    <m/>
    <m/>
    <m/>
    <m/>
    <m/>
    <m/>
    <m/>
    <m/>
    <m/>
    <m/>
    <m/>
    <m/>
    <m/>
    <m/>
    <m/>
    <s v="現預金・住信SBIネット銀行・外貨預金"/>
    <s v="現預金・住信SBIネット銀行・外貨預金"/>
    <s v="現金"/>
    <m/>
    <m/>
    <m/>
    <m/>
    <m/>
    <m/>
    <m/>
    <m/>
    <m/>
    <m/>
    <n v="8"/>
    <m/>
    <m/>
    <n v="0"/>
    <m/>
    <m/>
    <x v="1"/>
    <x v="1"/>
    <s v="現預金"/>
    <s v="現預金"/>
    <s v="90 その他（円換算）"/>
  </r>
  <r>
    <m/>
    <x v="0"/>
    <n v="53"/>
    <x v="0"/>
    <s v="10-住信SBIネット銀行"/>
    <m/>
    <s v="現預金"/>
    <m/>
    <m/>
    <m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n v="0"/>
    <m/>
    <m/>
    <e v="#DIV/0!"/>
    <m/>
    <m/>
    <x v="2"/>
    <x v="2"/>
    <e v="#N/A"/>
    <e v="#N/A"/>
    <e v="#N/A"/>
  </r>
  <r>
    <m/>
    <x v="0"/>
    <n v="54"/>
    <x v="0"/>
    <s v="10-住信SBIネット銀行"/>
    <m/>
    <s v="現預金"/>
    <m/>
    <m/>
    <m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n v="0"/>
    <m/>
    <m/>
    <e v="#DIV/0!"/>
    <m/>
    <m/>
    <x v="2"/>
    <x v="2"/>
    <e v="#N/A"/>
    <e v="#N/A"/>
    <e v="#N/A"/>
  </r>
  <r>
    <m/>
    <x v="0"/>
    <n v="55"/>
    <x v="0"/>
    <s v="10-住信SBIネット銀行"/>
    <m/>
    <s v="現預金"/>
    <m/>
    <m/>
    <m/>
    <m/>
    <m/>
    <m/>
    <m/>
    <m/>
    <m/>
    <m/>
    <m/>
    <m/>
    <m/>
    <m/>
    <m/>
    <m/>
    <m/>
    <m/>
    <m/>
    <m/>
    <m/>
    <m/>
    <e v="#N/A"/>
    <s v="現金"/>
    <m/>
    <m/>
    <m/>
    <m/>
    <m/>
    <m/>
    <m/>
    <m/>
    <m/>
    <m/>
    <n v="0"/>
    <m/>
    <m/>
    <e v="#DIV/0!"/>
    <m/>
    <m/>
    <x v="2"/>
    <x v="2"/>
    <e v="#N/A"/>
    <e v="#N/A"/>
    <e v="#N/A"/>
  </r>
  <r>
    <m/>
    <x v="0"/>
    <n v="56"/>
    <x v="0"/>
    <s v="01-SBI証券"/>
    <s v="SBI・個別･貼付"/>
    <m/>
    <s v="ここから1"/>
    <s v="ここから2"/>
    <s v="ここから3"/>
    <s v="ここから4"/>
    <s v="ここから5"/>
    <s v="ここから6"/>
    <s v="ここから7"/>
    <s v="ここから8"/>
    <m/>
    <m/>
    <m/>
    <m/>
    <m/>
    <m/>
    <m/>
    <m/>
    <m/>
    <m/>
    <m/>
    <m/>
    <s v="・01-SBI証券→→→左半分に貼付"/>
    <m/>
    <e v="#N/A"/>
    <m/>
    <m/>
    <m/>
    <m/>
    <m/>
    <m/>
    <m/>
    <m/>
    <m/>
    <m/>
    <m/>
    <m/>
    <m/>
    <m/>
    <m/>
    <m/>
    <m/>
    <x v="2"/>
    <x v="2"/>
    <e v="#N/A"/>
    <e v="#N/A"/>
    <e v="#N/A"/>
  </r>
  <r>
    <m/>
    <x v="0"/>
    <n v="57"/>
    <x v="0"/>
    <s v="01-SBI証券"/>
    <s v="●ここに入力→"/>
    <s v="現預金"/>
    <s v="SBI証券口座分"/>
    <n v="100002"/>
    <s v="円"/>
    <m/>
    <m/>
    <m/>
    <m/>
    <m/>
    <m/>
    <m/>
    <m/>
    <m/>
    <m/>
    <m/>
    <m/>
    <m/>
    <m/>
    <m/>
    <m/>
    <m/>
    <m/>
    <s v="現預金・SBI証券・日本円"/>
    <s v="現預金・SBI証券・日本円"/>
    <s v="現金"/>
    <m/>
    <m/>
    <m/>
    <m/>
    <m/>
    <m/>
    <m/>
    <m/>
    <m/>
    <m/>
    <n v="100002"/>
    <m/>
    <m/>
    <n v="0"/>
    <m/>
    <m/>
    <x v="1"/>
    <x v="1"/>
    <s v="現預金"/>
    <s v="現預金"/>
    <s v="01 日本円"/>
  </r>
  <r>
    <m/>
    <x v="0"/>
    <n v="58"/>
    <x v="0"/>
    <s v="01-SBI証券"/>
    <m/>
    <s v="現預金"/>
    <s v="米ドル(USD)"/>
    <n v="15029.34"/>
    <s v="ドル"/>
    <m/>
    <s v="為替"/>
    <s v="米ドル/円"/>
    <n v="115.27"/>
    <s v="(02/25 14:30)"/>
    <m/>
    <s v="●評価額欄は、数式を入れて円換算のこと！"/>
    <m/>
    <m/>
    <m/>
    <m/>
    <m/>
    <m/>
    <m/>
    <m/>
    <m/>
    <m/>
    <m/>
    <s v="現預金・SBI証券・米ドル"/>
    <s v="現預金・SBI証券・米ドル"/>
    <s v="現金"/>
    <m/>
    <m/>
    <m/>
    <m/>
    <m/>
    <m/>
    <m/>
    <m/>
    <m/>
    <s v="●評価額欄は、数式を入れて円換算のこと！"/>
    <n v="1732432.0218"/>
    <m/>
    <m/>
    <n v="0"/>
    <m/>
    <m/>
    <x v="1"/>
    <x v="1"/>
    <s v="現預金"/>
    <s v="現預金"/>
    <s v="02 米ドル（円換算）"/>
  </r>
  <r>
    <m/>
    <x v="0"/>
    <n v="59"/>
    <x v="0"/>
    <s v="01-SBI証券"/>
    <m/>
    <s v="現預金"/>
    <m/>
    <m/>
    <s v="←●他国通貨があれば→"/>
    <m/>
    <s v="為替"/>
    <m/>
    <m/>
    <m/>
    <m/>
    <s v="●評価額欄は、数式を入れて円換算のこと！"/>
    <m/>
    <m/>
    <m/>
    <m/>
    <m/>
    <m/>
    <m/>
    <m/>
    <m/>
    <m/>
    <m/>
    <m/>
    <e v="#N/A"/>
    <s v="現金"/>
    <m/>
    <m/>
    <m/>
    <m/>
    <m/>
    <m/>
    <m/>
    <m/>
    <m/>
    <s v="●評価額欄は、数式を入れて円換算のこと！"/>
    <n v="0"/>
    <m/>
    <m/>
    <e v="#DIV/0!"/>
    <m/>
    <m/>
    <x v="2"/>
    <x v="2"/>
    <e v="#N/A"/>
    <e v="#N/A"/>
    <e v="#N/A"/>
  </r>
  <r>
    <m/>
    <x v="0"/>
    <n v="60"/>
    <x v="0"/>
    <s v="01-SBI証券"/>
    <s v="PP・SBI・個別･貼付"/>
    <m/>
    <s v="●↓評価額(円）"/>
    <s v="ここから2"/>
    <s v="ここから3"/>
    <s v="ここから4"/>
    <s v="●↓評価損益(円）"/>
    <s v="ここから6"/>
    <s v="ここから7"/>
    <s v="ここから8"/>
    <s v="PP"/>
    <m/>
    <m/>
    <m/>
    <m/>
    <m/>
    <m/>
    <m/>
    <m/>
    <m/>
    <m/>
    <m/>
    <s v="PP・01-SBI証券→→→左半分に貼付"/>
    <m/>
    <e v="#N/A"/>
    <m/>
    <m/>
    <m/>
    <m/>
    <m/>
    <m/>
    <m/>
    <m/>
    <m/>
    <m/>
    <m/>
    <m/>
    <m/>
    <m/>
    <m/>
    <m/>
    <m/>
    <x v="2"/>
    <x v="2"/>
    <e v="#N/A"/>
    <e v="#N/A"/>
    <e v="#N/A"/>
  </r>
  <r>
    <m/>
    <x v="0"/>
    <n v="61"/>
    <x v="0"/>
    <s v="01-SBI証券"/>
    <s v="●ここにコピペ→"/>
    <e v="#VALUE!"/>
    <s v="1541 純プラ信 メールアラート画面へ"/>
    <s v="現買 現売 "/>
    <m/>
    <m/>
    <s v="1541 純プラ信 メールアラート画面へ"/>
    <s v="現買 現売 "/>
    <m/>
    <m/>
    <s v="PP・国内分"/>
    <m/>
    <m/>
    <m/>
    <m/>
    <m/>
    <m/>
    <m/>
    <m/>
    <m/>
    <m/>
    <m/>
    <m/>
    <e v="#VALUE!"/>
    <e v="#VALUE!"/>
    <s v="特定"/>
    <s v="1541 純プラ信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62"/>
    <x v="0"/>
    <s v="01-SBI証券"/>
    <s v="（日本株）"/>
    <s v="1541"/>
    <n v="13"/>
    <n v="3710"/>
    <n v="3760"/>
    <n v="48880"/>
    <n v="13"/>
    <n v="3710"/>
    <n v="3760"/>
    <n v="650"/>
    <m/>
    <m/>
    <m/>
    <m/>
    <m/>
    <m/>
    <m/>
    <m/>
    <m/>
    <m/>
    <m/>
    <m/>
    <m/>
    <s v="1541"/>
    <s v="純プラチナ上場信託"/>
    <s v="特定"/>
    <n v="13"/>
    <m/>
    <n v="3710"/>
    <m/>
    <n v="3760"/>
    <m/>
    <m/>
    <m/>
    <m/>
    <m/>
    <n v="48880"/>
    <m/>
    <n v="650"/>
    <n v="1.3477088948787063E-2"/>
    <m/>
    <m/>
    <x v="3"/>
    <x v="3"/>
    <s v="プラチナ"/>
    <s v="国内・プラチナ"/>
    <s v="01 日本円"/>
  </r>
  <r>
    <m/>
    <x v="0"/>
    <n v="63"/>
    <x v="0"/>
    <s v="01-SBI証券"/>
    <m/>
    <e v="#VALUE!"/>
    <s v="9020 ＪＲ東 メールアラート画面へ"/>
    <s v="現買 現売 "/>
    <m/>
    <m/>
    <s v="9020 ＪＲ東 メールアラート画面へ"/>
    <s v="現買 現売 "/>
    <m/>
    <m/>
    <m/>
    <m/>
    <m/>
    <m/>
    <m/>
    <m/>
    <m/>
    <m/>
    <m/>
    <m/>
    <m/>
    <m/>
    <m/>
    <e v="#VALUE!"/>
    <e v="#VALUE!"/>
    <s v="特定"/>
    <s v="9020 ＪＲ東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64"/>
    <x v="0"/>
    <s v="01-SBI証券"/>
    <m/>
    <s v="9020"/>
    <n v="9"/>
    <n v="7749"/>
    <n v="7269"/>
    <n v="65421"/>
    <n v="9"/>
    <n v="7749"/>
    <n v="7269"/>
    <n v="-4320"/>
    <m/>
    <m/>
    <m/>
    <m/>
    <m/>
    <m/>
    <m/>
    <m/>
    <m/>
    <m/>
    <m/>
    <m/>
    <m/>
    <s v="9020"/>
    <s v="東日本旅客鉄道"/>
    <s v="特定"/>
    <n v="9"/>
    <m/>
    <n v="7749"/>
    <m/>
    <n v="7269"/>
    <m/>
    <m/>
    <m/>
    <m/>
    <m/>
    <n v="65421"/>
    <m/>
    <n v="-4320"/>
    <n v="-6.1943476577622919E-2"/>
    <m/>
    <m/>
    <x v="4"/>
    <x v="4"/>
    <s v="観光"/>
    <s v="鉄道"/>
    <s v="01 日本円"/>
  </r>
  <r>
    <m/>
    <x v="0"/>
    <n v="65"/>
    <x v="0"/>
    <s v="01-SBI証券"/>
    <m/>
    <e v="#VALUE!"/>
    <s v="9021 ＪＲ西 メールアラート画面へ"/>
    <s v="現買 現売 "/>
    <m/>
    <m/>
    <s v="9021 ＪＲ西 メールアラート画面へ"/>
    <s v="現買 現売 "/>
    <m/>
    <m/>
    <m/>
    <m/>
    <m/>
    <m/>
    <m/>
    <m/>
    <m/>
    <m/>
    <m/>
    <m/>
    <m/>
    <m/>
    <m/>
    <e v="#VALUE!"/>
    <e v="#VALUE!"/>
    <s v="特定"/>
    <s v="9021 ＪＲ西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66"/>
    <x v="0"/>
    <s v="01-SBI証券"/>
    <m/>
    <s v="9021"/>
    <n v="10"/>
    <n v="6343"/>
    <n v="5185"/>
    <n v="51850"/>
    <n v="10"/>
    <n v="6343"/>
    <n v="5185"/>
    <n v="-11580"/>
    <m/>
    <m/>
    <m/>
    <m/>
    <m/>
    <m/>
    <m/>
    <m/>
    <m/>
    <m/>
    <m/>
    <m/>
    <m/>
    <s v="9021"/>
    <s v="西日本旅客鉄道"/>
    <s v="特定"/>
    <n v="10"/>
    <m/>
    <n v="6343"/>
    <m/>
    <n v="5185"/>
    <m/>
    <m/>
    <m/>
    <m/>
    <m/>
    <n v="51850"/>
    <m/>
    <n v="-11580"/>
    <n v="-0.18256345577802302"/>
    <m/>
    <m/>
    <x v="4"/>
    <x v="4"/>
    <s v="観光"/>
    <s v="鉄道"/>
    <s v="01 日本円"/>
  </r>
  <r>
    <m/>
    <x v="0"/>
    <n v="67"/>
    <x v="0"/>
    <s v="01-SBI証券"/>
    <m/>
    <e v="#VALUE!"/>
    <s v="9022 ＪＲ東海 メールアラート画面へ"/>
    <s v="現買 現売 "/>
    <m/>
    <m/>
    <s v="9022 ＪＲ東海 メールアラート画面へ"/>
    <s v="現買 現売 "/>
    <m/>
    <m/>
    <m/>
    <m/>
    <m/>
    <m/>
    <m/>
    <m/>
    <m/>
    <m/>
    <m/>
    <m/>
    <m/>
    <m/>
    <m/>
    <e v="#VALUE!"/>
    <e v="#VALUE!"/>
    <s v="特定"/>
    <s v="9022 ＪＲ東海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68"/>
    <x v="0"/>
    <s v="01-SBI証券"/>
    <m/>
    <s v="9022"/>
    <n v="5"/>
    <n v="16881"/>
    <n v="16350"/>
    <n v="81750"/>
    <n v="5"/>
    <n v="16881"/>
    <n v="16350"/>
    <n v="-2655"/>
    <m/>
    <m/>
    <m/>
    <m/>
    <m/>
    <m/>
    <m/>
    <m/>
    <m/>
    <m/>
    <m/>
    <m/>
    <m/>
    <s v="9022"/>
    <s v="東海旅客鉄道"/>
    <s v="特定"/>
    <n v="5"/>
    <m/>
    <n v="16881"/>
    <m/>
    <n v="16350"/>
    <m/>
    <m/>
    <m/>
    <m/>
    <m/>
    <n v="81750"/>
    <m/>
    <n v="-2655"/>
    <n v="-3.1455482495112846E-2"/>
    <m/>
    <m/>
    <x v="4"/>
    <x v="4"/>
    <s v="観光"/>
    <s v="鉄道"/>
    <s v="01 日本円"/>
  </r>
  <r>
    <m/>
    <x v="0"/>
    <n v="69"/>
    <x v="0"/>
    <s v="01-SBI証券"/>
    <m/>
    <e v="#VALUE!"/>
    <s v="9142 ＪＲ九州 メールアラート画面へ"/>
    <s v="現買 現売 "/>
    <m/>
    <m/>
    <s v="9142 ＪＲ九州 メールアラート画面へ"/>
    <s v="現買 現売 "/>
    <m/>
    <m/>
    <m/>
    <m/>
    <m/>
    <m/>
    <m/>
    <m/>
    <m/>
    <m/>
    <m/>
    <m/>
    <m/>
    <m/>
    <m/>
    <e v="#VALUE!"/>
    <e v="#VALUE!"/>
    <s v="特定"/>
    <s v="9142 ＪＲ九州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0"/>
    <x v="0"/>
    <s v="01-SBI証券"/>
    <m/>
    <s v="9142"/>
    <n v="23"/>
    <n v="2548"/>
    <n v="2626"/>
    <n v="60398"/>
    <n v="23"/>
    <n v="2548"/>
    <n v="2626"/>
    <n v="1794"/>
    <m/>
    <m/>
    <m/>
    <m/>
    <m/>
    <m/>
    <m/>
    <m/>
    <m/>
    <m/>
    <m/>
    <m/>
    <m/>
    <s v="9142"/>
    <s v="九州旅客鉄道"/>
    <s v="特定"/>
    <n v="23"/>
    <m/>
    <n v="2548"/>
    <m/>
    <n v="2626"/>
    <m/>
    <m/>
    <m/>
    <m/>
    <m/>
    <n v="60398"/>
    <m/>
    <n v="1794"/>
    <n v="3.0612244897959183E-2"/>
    <m/>
    <m/>
    <x v="4"/>
    <x v="4"/>
    <s v="観光"/>
    <s v="鉄道"/>
    <s v="01 日本円"/>
  </r>
  <r>
    <m/>
    <x v="0"/>
    <n v="71"/>
    <x v="0"/>
    <s v="01-SBI証券"/>
    <m/>
    <e v="#VALUE!"/>
    <s v="9201 ＪＡＬ メールアラート画面へ"/>
    <s v="現買 現売 "/>
    <m/>
    <m/>
    <s v="9201 ＪＡＬ メールアラート画面へ"/>
    <s v="現買 現売 "/>
    <m/>
    <m/>
    <m/>
    <m/>
    <m/>
    <m/>
    <m/>
    <m/>
    <m/>
    <m/>
    <m/>
    <m/>
    <m/>
    <m/>
    <m/>
    <e v="#VALUE!"/>
    <e v="#VALUE!"/>
    <s v="特定"/>
    <s v="9201 ＪＡＬ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2"/>
    <x v="0"/>
    <s v="01-SBI証券"/>
    <m/>
    <s v="9201"/>
    <n v="19"/>
    <n v="2266"/>
    <n v="2365"/>
    <n v="44935"/>
    <n v="19"/>
    <n v="2266"/>
    <n v="2365"/>
    <n v="1881"/>
    <m/>
    <m/>
    <m/>
    <m/>
    <m/>
    <m/>
    <m/>
    <m/>
    <m/>
    <m/>
    <m/>
    <m/>
    <m/>
    <s v="9201"/>
    <s v="日本航空"/>
    <s v="特定"/>
    <n v="19"/>
    <m/>
    <n v="2266"/>
    <m/>
    <n v="2365"/>
    <m/>
    <m/>
    <m/>
    <m/>
    <m/>
    <n v="44935"/>
    <m/>
    <n v="1881"/>
    <n v="4.3689320388349516E-2"/>
    <m/>
    <m/>
    <x v="4"/>
    <x v="4"/>
    <s v="観光"/>
    <s v="航空"/>
    <s v="01 日本円"/>
  </r>
  <r>
    <m/>
    <x v="0"/>
    <n v="73"/>
    <x v="0"/>
    <s v="01-SBI証券"/>
    <m/>
    <e v="#VALUE!"/>
    <s v="9202 ＡＮＡ メールアラート画面へ"/>
    <s v="現買 現売 "/>
    <m/>
    <m/>
    <s v="9202 ＡＮＡ メールアラート画面へ"/>
    <s v="現買 現売 "/>
    <m/>
    <m/>
    <m/>
    <m/>
    <m/>
    <m/>
    <m/>
    <m/>
    <m/>
    <m/>
    <m/>
    <m/>
    <m/>
    <m/>
    <m/>
    <e v="#VALUE!"/>
    <e v="#VALUE!"/>
    <s v="特定"/>
    <s v="9202 ＡＮＡ メールアラート画面へ"/>
    <m/>
    <s v="現買 現売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4"/>
    <x v="0"/>
    <s v="01-SBI証券"/>
    <m/>
    <s v="9202"/>
    <n v="22"/>
    <n v="2418"/>
    <n v="2630"/>
    <n v="57860"/>
    <n v="22"/>
    <n v="2418"/>
    <n v="2630"/>
    <n v="4664"/>
    <m/>
    <m/>
    <m/>
    <m/>
    <m/>
    <m/>
    <m/>
    <m/>
    <m/>
    <m/>
    <m/>
    <m/>
    <m/>
    <s v="9202"/>
    <s v="ＡＮＡホールディングス"/>
    <s v="特定"/>
    <n v="22"/>
    <m/>
    <n v="2418"/>
    <m/>
    <n v="2630"/>
    <m/>
    <m/>
    <m/>
    <m/>
    <m/>
    <n v="57860"/>
    <m/>
    <n v="4664"/>
    <n v="8.7675765095119929E-2"/>
    <m/>
    <m/>
    <x v="4"/>
    <x v="4"/>
    <s v="観光"/>
    <s v="航空"/>
    <s v="01 日本円"/>
  </r>
  <r>
    <m/>
    <x v="0"/>
    <n v="7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7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0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1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2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3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8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0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1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2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3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7"/>
    <x v="0"/>
    <s v="01-SBI証券"/>
    <m/>
    <e v="#VALUE!"/>
    <s v="●↓評価額(円）"/>
    <m/>
    <m/>
    <m/>
    <s v="●↓評価損益(円）"/>
    <m/>
    <m/>
    <m/>
    <m/>
    <m/>
    <m/>
    <m/>
    <m/>
    <m/>
    <m/>
    <m/>
    <m/>
    <m/>
    <m/>
    <m/>
    <m/>
    <e v="#VALUE!"/>
    <e v="#VALUE!"/>
    <s v="特定"/>
    <s v="●↓評価額(円）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8"/>
    <x v="0"/>
    <s v="01-SBI証券"/>
    <s v="●ここにコピペ→"/>
    <e v="#VALUE!"/>
    <s v="投資信託（金額/つみたてNISA預り）"/>
    <m/>
    <m/>
    <m/>
    <s v="投資信託（金額/つみたてNISA預り）"/>
    <m/>
    <m/>
    <m/>
    <m/>
    <m/>
    <m/>
    <m/>
    <m/>
    <m/>
    <m/>
    <m/>
    <m/>
    <m/>
    <m/>
    <m/>
    <m/>
    <e v="#VALUE!"/>
    <e v="#VALUE!"/>
    <s v="NISA"/>
    <s v="投資信託（金額/つみたてNISA預り）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99"/>
    <x v="0"/>
    <s v="01-SBI証券"/>
    <s v="（NISA）"/>
    <e v="#VALUE!"/>
    <s v="保有口数"/>
    <s v="取得単価"/>
    <s v="基準価額"/>
    <s v="評価額"/>
    <s v="保有口数"/>
    <s v="取得単価"/>
    <s v="基準価額"/>
    <s v="評価損益"/>
    <m/>
    <m/>
    <m/>
    <m/>
    <m/>
    <m/>
    <m/>
    <m/>
    <m/>
    <m/>
    <m/>
    <m/>
    <m/>
    <e v="#VALUE!"/>
    <e v="#VALUE!"/>
    <s v="NISA"/>
    <s v="保有口数"/>
    <m/>
    <s v="取得単価"/>
    <m/>
    <s v="基準価額"/>
    <m/>
    <m/>
    <m/>
    <m/>
    <m/>
    <s v="評価額"/>
    <m/>
    <s v="評価損益"/>
    <e v="#VALUE!"/>
    <m/>
    <m/>
    <x v="5"/>
    <x v="7"/>
    <e v="#VALUE!"/>
    <e v="#VALUE!"/>
    <e v="#VALUE!"/>
  </r>
  <r>
    <m/>
    <x v="0"/>
    <n v="100"/>
    <x v="0"/>
    <s v="01-SBI証券"/>
    <s v="（国内分）"/>
    <e v="#VALUE!"/>
    <s v="三菱ＵＦＪ国際－ｅＭＡＸＩＳ　Ｓｌｉｍ　全世界株式（オール・カントリー） メールアラート画面へ"/>
    <s v="積立 売却 "/>
    <m/>
    <m/>
    <s v="三菱ＵＦＪ国際－ｅＭＡＸＩＳ　Ｓｌｉｍ　全世界株式（オール・カントリー） メールアラート画面へ"/>
    <s v="積立 売却 "/>
    <m/>
    <m/>
    <m/>
    <m/>
    <m/>
    <m/>
    <m/>
    <m/>
    <m/>
    <m/>
    <m/>
    <m/>
    <m/>
    <m/>
    <m/>
    <e v="#VALUE!"/>
    <e v="#VALUE!"/>
    <s v="NISA"/>
    <s v="三菱ＵＦＪ国際－ｅＭＡＸＩＳ　Ｓｌｉｍ　全世界株式（オール・カントリー） メールアラート画面へ"/>
    <m/>
    <s v="積立 売却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1"/>
    <x v="0"/>
    <s v="01-SBI証券"/>
    <m/>
    <s v="三菱ＵＦＪ国際－ｅＭＡＸＩＳ　Ｓｌｉｍ　全世界株式（オール・カントリー）"/>
    <n v="474098"/>
    <n v="13344"/>
    <n v="15929"/>
    <n v="755190"/>
    <n v="474098"/>
    <n v="13344"/>
    <n v="15929"/>
    <n v="122554"/>
    <m/>
    <m/>
    <m/>
    <m/>
    <m/>
    <m/>
    <m/>
    <m/>
    <m/>
    <m/>
    <m/>
    <m/>
    <m/>
    <s v="三菱ＵＦＪ国際－ｅＭＡＸＩＳ　Ｓｌｉｍ　全世界株式（オール・カントリー）"/>
    <s v="三菱ＵＦＪ国際－ｅＭＡＸＩＳ　Ｓｌｉｍ　全世界株式（オール・カントリー）"/>
    <s v="NISA"/>
    <n v="474098"/>
    <m/>
    <n v="13344"/>
    <m/>
    <n v="15929"/>
    <m/>
    <m/>
    <m/>
    <m/>
    <m/>
    <n v="755190"/>
    <m/>
    <n v="122554"/>
    <n v="0.19371961127725895"/>
    <m/>
    <m/>
    <x v="4"/>
    <x v="6"/>
    <s v="指数"/>
    <s v="全世界指数"/>
    <s v="01 日本円"/>
  </r>
  <r>
    <m/>
    <x v="0"/>
    <n v="102"/>
    <x v="0"/>
    <s v="01-SBI証券"/>
    <m/>
    <e v="#VALUE!"/>
    <s v="ＳＢＩ－ＳＢＩ・Ｖ・Ｓ＆Ｐ５００インデックス・ファンド メールアラート画面へ"/>
    <s v="積立 売却 "/>
    <m/>
    <m/>
    <s v="ＳＢＩ－ＳＢＩ・Ｖ・Ｓ＆Ｐ５００インデックス・ファンド メールアラート画面へ"/>
    <s v="積立 売却 "/>
    <m/>
    <m/>
    <m/>
    <m/>
    <m/>
    <m/>
    <m/>
    <m/>
    <m/>
    <m/>
    <m/>
    <m/>
    <m/>
    <m/>
    <m/>
    <e v="#VALUE!"/>
    <e v="#VALUE!"/>
    <s v="NISA"/>
    <s v="ＳＢＩ－ＳＢＩ・Ｖ・Ｓ＆Ｐ５００インデックス・ファンド メールアラート画面へ"/>
    <m/>
    <s v="積立 売却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3"/>
    <x v="0"/>
    <s v="01-SBI証券"/>
    <m/>
    <s v="ＳＢＩ－ＳＢＩ・Ｖ・Ｓ＆Ｐ５００インデックス・ファンド"/>
    <n v="208955"/>
    <n v="11201"/>
    <n v="16110"/>
    <n v="336626"/>
    <n v="208955"/>
    <n v="11201"/>
    <n v="16110"/>
    <n v="102576"/>
    <m/>
    <m/>
    <m/>
    <m/>
    <m/>
    <m/>
    <m/>
    <m/>
    <m/>
    <m/>
    <m/>
    <m/>
    <m/>
    <s v="ＳＢＩ－ＳＢＩ・Ｖ・Ｓ＆Ｐ５００インデックス・ファンド"/>
    <s v="ＳＢＩ－ＳＢＩ・Ｖ・Ｓ＆Ｐ５００インデックス・ファンド"/>
    <s v="NISA"/>
    <n v="208955"/>
    <m/>
    <n v="11201"/>
    <m/>
    <n v="16110"/>
    <m/>
    <m/>
    <m/>
    <m/>
    <m/>
    <n v="336626"/>
    <m/>
    <n v="102576"/>
    <n v="0.43826532792138434"/>
    <m/>
    <m/>
    <x v="4"/>
    <x v="6"/>
    <s v="指数"/>
    <s v="SP500指数"/>
    <s v="01 日本円"/>
  </r>
  <r>
    <m/>
    <x v="0"/>
    <n v="10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09"/>
    <x v="0"/>
    <s v="01-SBI証券"/>
    <m/>
    <e v="#VALUE!"/>
    <s v="●↓評価額(円）"/>
    <m/>
    <m/>
    <m/>
    <s v="●↓評価損益(円）"/>
    <m/>
    <m/>
    <m/>
    <m/>
    <m/>
    <m/>
    <m/>
    <m/>
    <m/>
    <m/>
    <m/>
    <m/>
    <m/>
    <m/>
    <m/>
    <m/>
    <e v="#VALUE!"/>
    <e v="#VALUE!"/>
    <s v="特定"/>
    <s v="●↓評価額(円）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0"/>
    <x v="0"/>
    <s v="01-SBI証券"/>
    <s v="●ここにコピペ→"/>
    <e v="#VALUE!"/>
    <s v="AAL アメリカン エアラインズ グループ"/>
    <s v="現買  現売  定期  "/>
    <m/>
    <m/>
    <s v="AAL アメリカン エアラインズ グループ"/>
    <s v="現買  現売  定期  "/>
    <m/>
    <m/>
    <s v="PP・海外分"/>
    <m/>
    <m/>
    <m/>
    <m/>
    <m/>
    <m/>
    <m/>
    <m/>
    <m/>
    <m/>
    <m/>
    <m/>
    <e v="#VALUE!"/>
    <e v="#VALUE!"/>
    <s v="特定"/>
    <s v="AAL アメリカン エアラインズ グループ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1"/>
    <x v="0"/>
    <s v="01-SBI証券"/>
    <s v="（海外株）"/>
    <s v="AAL"/>
    <n v="28"/>
    <n v="17.89"/>
    <n v="17.87"/>
    <n v="57651"/>
    <n v="28"/>
    <n v="17.89"/>
    <n v="17.87"/>
    <n v="4871"/>
    <m/>
    <m/>
    <m/>
    <m/>
    <m/>
    <m/>
    <m/>
    <m/>
    <m/>
    <m/>
    <m/>
    <m/>
    <m/>
    <s v="AAL"/>
    <s v="アメリカン・エアーラインズ・グループ"/>
    <s v="特定"/>
    <n v="28"/>
    <m/>
    <n v="17.89"/>
    <m/>
    <n v="17.87"/>
    <m/>
    <m/>
    <m/>
    <m/>
    <m/>
    <n v="57651"/>
    <m/>
    <n v="4871"/>
    <n v="9.2288745737021602E-2"/>
    <m/>
    <m/>
    <x v="4"/>
    <x v="4"/>
    <s v="観光"/>
    <s v="航空・米国"/>
    <s v="02 米ドル（円換算）"/>
  </r>
  <r>
    <m/>
    <x v="0"/>
    <n v="112"/>
    <x v="0"/>
    <s v="01-SBI証券"/>
    <s v="（円換算分）"/>
    <e v="#VALUE!"/>
    <s v="CCL カーニバル"/>
    <s v="現買  現売  定期  "/>
    <m/>
    <m/>
    <s v="CCL カーニバル"/>
    <s v="現買  現売  定期  "/>
    <m/>
    <m/>
    <m/>
    <m/>
    <m/>
    <m/>
    <m/>
    <m/>
    <m/>
    <m/>
    <m/>
    <m/>
    <m/>
    <m/>
    <m/>
    <e v="#VALUE!"/>
    <e v="#VALUE!"/>
    <s v="特定"/>
    <s v="CCL カーニバル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3"/>
    <x v="0"/>
    <s v="01-SBI証券"/>
    <m/>
    <s v="CCL"/>
    <n v="22"/>
    <n v="21.69"/>
    <n v="22.17"/>
    <n v="56197"/>
    <n v="22"/>
    <n v="21.69"/>
    <n v="22.17"/>
    <n v="5905"/>
    <m/>
    <m/>
    <m/>
    <m/>
    <m/>
    <m/>
    <m/>
    <m/>
    <m/>
    <m/>
    <m/>
    <m/>
    <m/>
    <s v="CCL"/>
    <s v="カーニバル"/>
    <s v="特定"/>
    <n v="22"/>
    <m/>
    <n v="21.69"/>
    <m/>
    <n v="22.17"/>
    <m/>
    <m/>
    <m/>
    <m/>
    <m/>
    <n v="56197"/>
    <m/>
    <n v="5905"/>
    <n v="0.11741430048516663"/>
    <m/>
    <m/>
    <x v="4"/>
    <x v="4"/>
    <s v="観光"/>
    <s v="船・米国"/>
    <s v="02 米ドル（円換算）"/>
  </r>
  <r>
    <m/>
    <x v="0"/>
    <n v="114"/>
    <x v="0"/>
    <s v="01-SBI証券"/>
    <m/>
    <e v="#VALUE!"/>
    <s v="DAL デルタ エアーラインズ"/>
    <s v="現買  現売  定期  "/>
    <m/>
    <m/>
    <s v="DAL デルタ エアーラインズ"/>
    <s v="現買  現売  定期  "/>
    <m/>
    <m/>
    <m/>
    <m/>
    <m/>
    <m/>
    <m/>
    <m/>
    <m/>
    <m/>
    <m/>
    <m/>
    <m/>
    <m/>
    <m/>
    <e v="#VALUE!"/>
    <e v="#VALUE!"/>
    <s v="特定"/>
    <s v="DAL デルタ エアーラインズ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5"/>
    <x v="0"/>
    <s v="01-SBI証券"/>
    <m/>
    <s v="DAL"/>
    <n v="11"/>
    <n v="43.11"/>
    <n v="42.84"/>
    <n v="54296"/>
    <n v="11"/>
    <n v="43.11"/>
    <n v="42.84"/>
    <n v="4312"/>
    <m/>
    <m/>
    <m/>
    <m/>
    <m/>
    <m/>
    <m/>
    <m/>
    <m/>
    <m/>
    <m/>
    <m/>
    <m/>
    <s v="DAL"/>
    <s v="デルタ航空"/>
    <s v="特定"/>
    <n v="11"/>
    <m/>
    <n v="43.11"/>
    <m/>
    <n v="42.84"/>
    <m/>
    <m/>
    <m/>
    <m/>
    <m/>
    <n v="54296"/>
    <m/>
    <n v="4312"/>
    <n v="8.6267605633802813E-2"/>
    <m/>
    <m/>
    <x v="4"/>
    <x v="4"/>
    <s v="観光"/>
    <s v="航空・米国"/>
    <s v="02 米ドル（円換算）"/>
  </r>
  <r>
    <m/>
    <x v="0"/>
    <n v="116"/>
    <x v="0"/>
    <s v="01-SBI証券"/>
    <m/>
    <e v="#VALUE!"/>
    <s v="GLIN ヴァンエック インディア グロース ETF"/>
    <s v="現買  現売  定期  "/>
    <m/>
    <m/>
    <s v="GLIN ヴァンエック インディア グロース ETF"/>
    <s v="現買  現売  定期  "/>
    <m/>
    <m/>
    <m/>
    <m/>
    <m/>
    <m/>
    <m/>
    <m/>
    <m/>
    <m/>
    <m/>
    <m/>
    <m/>
    <m/>
    <m/>
    <e v="#VALUE!"/>
    <e v="#VALUE!"/>
    <s v="特定"/>
    <s v="GLIN ヴァンエック インディア グロース ETF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7"/>
    <x v="0"/>
    <s v="01-SBI証券"/>
    <m/>
    <s v="GLIN"/>
    <n v="19"/>
    <n v="34.479999999999997"/>
    <n v="38.49"/>
    <n v="84261"/>
    <n v="19"/>
    <n v="34.479999999999997"/>
    <n v="38.49"/>
    <n v="15101"/>
    <m/>
    <m/>
    <m/>
    <m/>
    <m/>
    <m/>
    <m/>
    <m/>
    <m/>
    <m/>
    <m/>
    <m/>
    <m/>
    <s v="GLIN"/>
    <s v="ヴァンエック インディア グロース ETF"/>
    <s v="特定"/>
    <n v="19"/>
    <m/>
    <n v="34.479999999999997"/>
    <m/>
    <n v="38.49"/>
    <m/>
    <m/>
    <m/>
    <m/>
    <m/>
    <n v="84261"/>
    <m/>
    <n v="15101"/>
    <n v="0.21834875650665125"/>
    <m/>
    <m/>
    <x v="4"/>
    <x v="4"/>
    <s v="新興国"/>
    <s v="インド"/>
    <s v="02 米ドル（円換算）"/>
  </r>
  <r>
    <m/>
    <x v="0"/>
    <n v="118"/>
    <x v="0"/>
    <s v="01-SBI証券"/>
    <m/>
    <e v="#VALUE!"/>
    <s v="LUV サウスウエスト エアラインズ"/>
    <s v="現買  現売  定期  "/>
    <m/>
    <m/>
    <s v="LUV サウスウエスト エアラインズ"/>
    <s v="現買  現売  定期  "/>
    <m/>
    <m/>
    <m/>
    <m/>
    <m/>
    <m/>
    <m/>
    <m/>
    <m/>
    <m/>
    <m/>
    <m/>
    <m/>
    <m/>
    <m/>
    <e v="#VALUE!"/>
    <e v="#VALUE!"/>
    <s v="特定"/>
    <s v="LUV サウスウエスト エアラインズ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19"/>
    <x v="0"/>
    <s v="01-SBI証券"/>
    <m/>
    <s v="LUV"/>
    <n v="9"/>
    <n v="52.02"/>
    <n v="45.98"/>
    <n v="47680"/>
    <n v="9"/>
    <n v="52.02"/>
    <n v="45.98"/>
    <n v="-1667"/>
    <m/>
    <m/>
    <m/>
    <m/>
    <m/>
    <m/>
    <m/>
    <m/>
    <m/>
    <m/>
    <m/>
    <m/>
    <m/>
    <s v="LUV"/>
    <s v="サウスウエスト・エアライン"/>
    <s v="特定"/>
    <n v="9"/>
    <m/>
    <n v="52.02"/>
    <m/>
    <n v="45.98"/>
    <m/>
    <m/>
    <m/>
    <m/>
    <m/>
    <n v="47680"/>
    <m/>
    <n v="-1667"/>
    <n v="-3.3781182240055121E-2"/>
    <m/>
    <m/>
    <x v="4"/>
    <x v="4"/>
    <s v="観光"/>
    <s v="航空・米国"/>
    <s v="02 米ドル（円換算）"/>
  </r>
  <r>
    <m/>
    <x v="0"/>
    <n v="120"/>
    <x v="0"/>
    <s v="01-SBI証券"/>
    <m/>
    <e v="#VALUE!"/>
    <s v="NCLH ノルウェージャン クルーズ ライン"/>
    <s v="現買  現売  定期  "/>
    <m/>
    <m/>
    <s v="NCLH ノルウェージャン クルーズ ライン"/>
    <s v="現買  現売  定期  "/>
    <m/>
    <m/>
    <m/>
    <m/>
    <m/>
    <m/>
    <m/>
    <m/>
    <m/>
    <m/>
    <m/>
    <m/>
    <m/>
    <m/>
    <m/>
    <e v="#VALUE!"/>
    <e v="#VALUE!"/>
    <s v="特定"/>
    <s v="NCLH ノルウェージャン クルーズ ライン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21"/>
    <x v="0"/>
    <s v="01-SBI証券"/>
    <m/>
    <s v="NCLH"/>
    <n v="19"/>
    <n v="25.06"/>
    <n v="21.2"/>
    <n v="46410"/>
    <n v="19"/>
    <n v="25.06"/>
    <n v="21.2"/>
    <n v="-3769"/>
    <m/>
    <m/>
    <m/>
    <m/>
    <m/>
    <m/>
    <m/>
    <m/>
    <m/>
    <m/>
    <m/>
    <m/>
    <m/>
    <s v="NCLH"/>
    <s v="ノルウェージャン・クルーズ・ライン"/>
    <s v="特定"/>
    <n v="19"/>
    <m/>
    <n v="25.06"/>
    <m/>
    <n v="21.2"/>
    <m/>
    <m/>
    <m/>
    <m/>
    <m/>
    <n v="46410"/>
    <m/>
    <n v="-3769"/>
    <n v="-7.5111102253930931E-2"/>
    <m/>
    <m/>
    <x v="4"/>
    <x v="4"/>
    <s v="観光"/>
    <s v="船・米国"/>
    <s v="02 米ドル（円換算）"/>
  </r>
  <r>
    <m/>
    <x v="0"/>
    <n v="122"/>
    <x v="0"/>
    <s v="01-SBI証券"/>
    <m/>
    <e v="#VALUE!"/>
    <s v="QQQ インベスコ QQQ トラスト シリーズ1 ET"/>
    <s v="現買  現売  定期  "/>
    <m/>
    <m/>
    <s v="QQQ インベスコ QQQ トラスト シリーズ1 ET"/>
    <s v="現買  現売  定期  "/>
    <m/>
    <m/>
    <m/>
    <m/>
    <m/>
    <m/>
    <m/>
    <m/>
    <m/>
    <m/>
    <m/>
    <m/>
    <m/>
    <m/>
    <m/>
    <e v="#VALUE!"/>
    <e v="#VALUE!"/>
    <s v="特定"/>
    <s v="QQQ インベスコ QQQ トラスト シリーズ1 ET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23"/>
    <x v="0"/>
    <s v="01-SBI証券"/>
    <m/>
    <s v="QQQ"/>
    <n v="2"/>
    <n v="313.27999999999997"/>
    <n v="341.51"/>
    <n v="78697"/>
    <n v="2"/>
    <n v="313.27999999999997"/>
    <n v="341.51"/>
    <n v="10559"/>
    <m/>
    <m/>
    <m/>
    <m/>
    <m/>
    <m/>
    <m/>
    <m/>
    <m/>
    <m/>
    <m/>
    <m/>
    <m/>
    <s v="QQQ"/>
    <s v="インベスコ QQQ トラスト シリーズ"/>
    <s v="特定"/>
    <n v="2"/>
    <m/>
    <n v="313.27999999999997"/>
    <m/>
    <n v="341.51"/>
    <m/>
    <m/>
    <m/>
    <m/>
    <m/>
    <n v="78697"/>
    <m/>
    <n v="10559"/>
    <n v="0.15496492412457072"/>
    <m/>
    <m/>
    <x v="4"/>
    <x v="4"/>
    <s v="指数"/>
    <s v="ナスダック指数"/>
    <s v="02 米ドル（円換算）"/>
  </r>
  <r>
    <m/>
    <x v="0"/>
    <n v="124"/>
    <x v="0"/>
    <s v="01-SBI証券"/>
    <m/>
    <e v="#VALUE!"/>
    <s v="RCL ロイヤル カリビアン クルーズ"/>
    <s v="現買  現売  定期  "/>
    <m/>
    <m/>
    <s v="RCL ロイヤル カリビアン クルーズ"/>
    <s v="現買  現売  定期  "/>
    <m/>
    <m/>
    <m/>
    <m/>
    <m/>
    <m/>
    <m/>
    <m/>
    <m/>
    <m/>
    <m/>
    <m/>
    <m/>
    <m/>
    <m/>
    <e v="#VALUE!"/>
    <e v="#VALUE!"/>
    <s v="特定"/>
    <s v="RCL ロイヤル カリビアン クルーズ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25"/>
    <x v="0"/>
    <s v="01-SBI証券"/>
    <m/>
    <s v="RCL"/>
    <n v="7"/>
    <n v="71.55"/>
    <n v="83.69"/>
    <n v="67499"/>
    <n v="7"/>
    <n v="71.55"/>
    <n v="83.69"/>
    <n v="14712"/>
    <m/>
    <m/>
    <m/>
    <m/>
    <m/>
    <m/>
    <m/>
    <m/>
    <m/>
    <m/>
    <m/>
    <m/>
    <m/>
    <s v="RCL"/>
    <s v="ロイヤル・カリビアン・グループ"/>
    <s v="特定"/>
    <n v="7"/>
    <m/>
    <n v="71.55"/>
    <m/>
    <n v="83.69"/>
    <m/>
    <m/>
    <m/>
    <m/>
    <m/>
    <n v="67499"/>
    <m/>
    <n v="14712"/>
    <n v="0.27870498418171141"/>
    <m/>
    <m/>
    <x v="4"/>
    <x v="4"/>
    <s v="観光"/>
    <s v="船・米国"/>
    <s v="02 米ドル（円換算）"/>
  </r>
  <r>
    <m/>
    <x v="0"/>
    <n v="126"/>
    <x v="0"/>
    <s v="01-SBI証券"/>
    <m/>
    <e v="#VALUE!"/>
    <s v="UAL ユナイテッド エアラインズ"/>
    <s v="現買  現売  定期  "/>
    <m/>
    <m/>
    <s v="UAL ユナイテッド エアラインズ"/>
    <s v="現買  現売  定期  "/>
    <m/>
    <m/>
    <m/>
    <m/>
    <m/>
    <m/>
    <m/>
    <m/>
    <m/>
    <m/>
    <m/>
    <m/>
    <m/>
    <m/>
    <m/>
    <e v="#VALUE!"/>
    <e v="#VALUE!"/>
    <s v="特定"/>
    <s v="UAL ユナイテッド エアラインズ"/>
    <m/>
    <s v="現買  現売  定期  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27"/>
    <x v="0"/>
    <s v="01-SBI証券"/>
    <m/>
    <s v="UAL"/>
    <n v="11"/>
    <n v="44.38"/>
    <n v="47.43"/>
    <n v="60113"/>
    <n v="11"/>
    <n v="44.38"/>
    <n v="47.43"/>
    <n v="8655"/>
    <m/>
    <m/>
    <m/>
    <m/>
    <m/>
    <m/>
    <m/>
    <m/>
    <m/>
    <m/>
    <m/>
    <m/>
    <m/>
    <s v="UAL"/>
    <s v="ユナイテッド・エアラインズ・ホールディングス"/>
    <s v="特定"/>
    <n v="11"/>
    <m/>
    <n v="44.38"/>
    <m/>
    <n v="47.43"/>
    <m/>
    <m/>
    <m/>
    <m/>
    <m/>
    <n v="60113"/>
    <m/>
    <n v="8655"/>
    <n v="0.16819542150880329"/>
    <m/>
    <m/>
    <x v="4"/>
    <x v="4"/>
    <s v="観光"/>
    <s v="航空・米国"/>
    <s v="02 米ドル（円換算）"/>
  </r>
  <r>
    <m/>
    <x v="0"/>
    <n v="12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2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0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1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2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3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3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0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1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2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3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4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0"/>
    <x v="0"/>
    <s v="01-SBI証券"/>
    <m/>
    <e v="#VALUE!"/>
    <s v="●↓評価額(円）"/>
    <m/>
    <m/>
    <m/>
    <s v="●↓評価損益(円）"/>
    <m/>
    <m/>
    <m/>
    <m/>
    <m/>
    <m/>
    <m/>
    <m/>
    <m/>
    <m/>
    <m/>
    <m/>
    <m/>
    <m/>
    <m/>
    <m/>
    <e v="#VALUE!"/>
    <e v="#VALUE!"/>
    <s v="特定"/>
    <s v="●↓評価額(円）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1"/>
    <x v="0"/>
    <s v="01-SBI証券"/>
    <s v="●ここにコピペ→"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2"/>
    <x v="0"/>
    <s v="01-SBI証券"/>
    <s v="（NISA）"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3"/>
    <x v="0"/>
    <s v="01-SBI証券"/>
    <s v="（海外分）"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4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5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6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NISA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7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8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59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60"/>
    <x v="0"/>
    <s v="01-SBI証券"/>
    <m/>
    <e v="#VALUE!"/>
    <m/>
    <m/>
    <m/>
    <m/>
    <m/>
    <m/>
    <m/>
    <m/>
    <m/>
    <m/>
    <m/>
    <m/>
    <m/>
    <m/>
    <m/>
    <m/>
    <m/>
    <m/>
    <m/>
    <m/>
    <m/>
    <e v="#VALUE!"/>
    <e v="#VALUE!"/>
    <s v="特定"/>
    <n v="0"/>
    <m/>
    <n v="0"/>
    <m/>
    <n v="0"/>
    <m/>
    <m/>
    <m/>
    <m/>
    <m/>
    <n v="0"/>
    <m/>
    <n v="0"/>
    <e v="#DIV/0!"/>
    <m/>
    <m/>
    <x v="5"/>
    <x v="7"/>
    <e v="#VALUE!"/>
    <e v="#VALUE!"/>
    <e v="#VALUE!"/>
  </r>
  <r>
    <m/>
    <x v="0"/>
    <n v="161"/>
    <x v="0"/>
    <s v="03-ネオモバイル証券"/>
    <m/>
    <s v="右→残高"/>
    <s v="ここから1"/>
    <s v="ここから2"/>
    <s v="ここから3"/>
    <s v="ここから4"/>
    <s v="ここから5"/>
    <s v="ここから6"/>
    <s v="ここから7"/>
    <s v="ここから8"/>
    <s v="PP"/>
    <m/>
    <m/>
    <m/>
    <m/>
    <m/>
    <m/>
    <m/>
    <m/>
    <m/>
    <m/>
    <m/>
    <s v="neomoba"/>
    <m/>
    <m/>
    <m/>
    <m/>
    <m/>
    <m/>
    <m/>
    <m/>
    <m/>
    <m/>
    <m/>
    <m/>
    <m/>
    <m/>
    <m/>
    <m/>
    <e v="#DIV/0!"/>
    <m/>
    <m/>
    <x v="0"/>
    <x v="0"/>
    <m/>
    <m/>
    <m/>
  </r>
  <r>
    <m/>
    <x v="0"/>
    <n v="162"/>
    <x v="0"/>
    <s v="03-ネオモバイル証券"/>
    <s v="●ここに入力→"/>
    <s v="現預金"/>
    <n v="320284"/>
    <s v="円"/>
    <m/>
    <m/>
    <m/>
    <m/>
    <m/>
    <m/>
    <m/>
    <n v="1"/>
    <m/>
    <m/>
    <m/>
    <m/>
    <m/>
    <m/>
    <m/>
    <m/>
    <m/>
    <m/>
    <m/>
    <s v="現預金・ネオモバ"/>
    <s v="現預金・ネオモバ"/>
    <s v="現金"/>
    <m/>
    <m/>
    <m/>
    <m/>
    <m/>
    <m/>
    <m/>
    <m/>
    <m/>
    <m/>
    <n v="320284"/>
    <m/>
    <m/>
    <n v="0"/>
    <m/>
    <m/>
    <x v="1"/>
    <x v="1"/>
    <s v="現預金"/>
    <s v="現預金"/>
    <s v="01 日本円"/>
  </r>
  <r>
    <m/>
    <x v="0"/>
    <n v="163"/>
    <x v="0"/>
    <s v="03-ネオモバイル証券"/>
    <m/>
    <s v="現預金"/>
    <m/>
    <m/>
    <m/>
    <m/>
    <m/>
    <m/>
    <m/>
    <m/>
    <m/>
    <n v="2"/>
    <m/>
    <m/>
    <m/>
    <m/>
    <m/>
    <m/>
    <m/>
    <m/>
    <m/>
    <m/>
    <m/>
    <m/>
    <e v="#REF!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64"/>
    <x v="0"/>
    <s v="03-ネオモバイル証券"/>
    <m/>
    <s v="右→個別"/>
    <s v="ここから1"/>
    <s v="ここから2"/>
    <s v="ここから3"/>
    <s v="ここから4"/>
    <s v="ここから5"/>
    <s v="ここから6"/>
    <s v="ここから7"/>
    <s v="ここから8"/>
    <s v="PP"/>
    <m/>
    <m/>
    <m/>
    <m/>
    <m/>
    <m/>
    <m/>
    <m/>
    <m/>
    <m/>
    <m/>
    <s v="neomoba"/>
    <m/>
    <e v="#REF!"/>
    <m/>
    <m/>
    <m/>
    <m/>
    <m/>
    <m/>
    <m/>
    <m/>
    <m/>
    <m/>
    <m/>
    <m/>
    <m/>
    <m/>
    <e v="#DIV/0!"/>
    <m/>
    <m/>
    <x v="0"/>
    <x v="0"/>
    <m/>
    <m/>
    <m/>
  </r>
  <r>
    <m/>
    <x v="0"/>
    <n v="165"/>
    <x v="0"/>
    <s v="03-ネオモバイル証券"/>
    <s v="●ここにコピペ→"/>
    <m/>
    <s v="ＮＥＸＴ　ＦＵＮＤＳ　ＴＯＰＩＸ連動型上場投信"/>
    <m/>
    <m/>
    <m/>
    <m/>
    <m/>
    <m/>
    <m/>
    <m/>
    <n v="1"/>
    <s v="●1～最後まで、PCサイトの画面を一括コピーペースト"/>
    <m/>
    <m/>
    <m/>
    <m/>
    <m/>
    <m/>
    <m/>
    <m/>
    <m/>
    <m/>
    <s v="1306"/>
    <s v="ＮＥＸＴ　ＦＵＮＤＳ　ＴＯＰＩＸ連動型上場投信"/>
    <s v="特定"/>
    <n v="4"/>
    <m/>
    <n v="1983"/>
    <m/>
    <n v="2009.5"/>
    <m/>
    <m/>
    <m/>
    <m/>
    <m/>
    <n v="8038"/>
    <m/>
    <n v="106"/>
    <n v="1.3363590519415028E-2"/>
    <m/>
    <m/>
    <x v="4"/>
    <x v="4"/>
    <s v="指数"/>
    <s v="指数・トピックス"/>
    <s v="01 日本円"/>
  </r>
  <r>
    <m/>
    <x v="0"/>
    <n v="166"/>
    <x v="0"/>
    <s v="03-ネオモバイル証券"/>
    <m/>
    <m/>
    <n v="1306"/>
    <m/>
    <m/>
    <m/>
    <m/>
    <m/>
    <m/>
    <m/>
    <m/>
    <n v="2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67"/>
    <x v="0"/>
    <s v="03-ネオモバイル証券"/>
    <m/>
    <m/>
    <s v="ＮＥＸＴ　ＦＵＮＤＳ　ＴＯＰＩＸ連動型上場投信"/>
    <m/>
    <m/>
    <m/>
    <m/>
    <m/>
    <m/>
    <m/>
    <m/>
    <n v="3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68"/>
    <x v="0"/>
    <s v="03-ネオモバイル証券"/>
    <m/>
    <m/>
    <s v="評価額"/>
    <m/>
    <m/>
    <m/>
    <m/>
    <m/>
    <m/>
    <m/>
    <m/>
    <n v="4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69"/>
    <x v="0"/>
    <s v="03-ネオモバイル証券"/>
    <m/>
    <m/>
    <s v="8,038円"/>
    <m/>
    <m/>
    <m/>
    <m/>
    <m/>
    <m/>
    <m/>
    <m/>
    <n v="5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0"/>
    <x v="0"/>
    <s v="03-ネオモバイル証券"/>
    <m/>
    <m/>
    <s v="評価損益"/>
    <m/>
    <m/>
    <m/>
    <m/>
    <m/>
    <m/>
    <m/>
    <m/>
    <n v="6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1"/>
    <x v="0"/>
    <s v="03-ネオモバイル証券"/>
    <m/>
    <m/>
    <s v=" 106円"/>
    <m/>
    <m/>
    <m/>
    <m/>
    <m/>
    <m/>
    <m/>
    <m/>
    <n v="7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2"/>
    <x v="0"/>
    <s v="03-ネオモバイル証券"/>
    <m/>
    <m/>
    <s v="ＮＥＸＴ　ＦＵＮＤＳ　東証ＲＥＩＴ指数連動型上場投信"/>
    <s v="2,121円 / -15   -0.7%"/>
    <m/>
    <m/>
    <m/>
    <m/>
    <m/>
    <m/>
    <m/>
    <n v="8"/>
    <m/>
    <m/>
    <m/>
    <m/>
    <m/>
    <m/>
    <m/>
    <m/>
    <m/>
    <m/>
    <m/>
    <s v="1343"/>
    <s v="ＮＦＪ－ＲＥＩＴ"/>
    <s v="特定"/>
    <n v="30"/>
    <m/>
    <n v="1798"/>
    <m/>
    <n v="2171"/>
    <m/>
    <m/>
    <m/>
    <m/>
    <m/>
    <n v="65130"/>
    <m/>
    <n v="11190"/>
    <n v="0.20745272525027808"/>
    <m/>
    <m/>
    <x v="4"/>
    <x v="4"/>
    <s v="不動産"/>
    <s v="Jリート"/>
    <s v="01 日本円"/>
  </r>
  <r>
    <m/>
    <x v="0"/>
    <n v="173"/>
    <x v="0"/>
    <s v="03-ネオモバイル証券"/>
    <m/>
    <m/>
    <n v="1343"/>
    <s v="4株"/>
    <m/>
    <m/>
    <m/>
    <m/>
    <m/>
    <m/>
    <m/>
    <n v="9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4"/>
    <x v="0"/>
    <s v="03-ネオモバイル証券"/>
    <m/>
    <m/>
    <s v="ＮＥＸＴ　ＦＵＮＤＳ　東証ＲＥＩＴ指数連動型上場投信"/>
    <s v="0株"/>
    <m/>
    <m/>
    <m/>
    <m/>
    <m/>
    <m/>
    <m/>
    <n v="10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5"/>
    <x v="0"/>
    <s v="03-ネオモバイル証券"/>
    <m/>
    <m/>
    <s v="評価額"/>
    <n v="6.9599999999999995E-2"/>
    <m/>
    <m/>
    <m/>
    <m/>
    <m/>
    <m/>
    <m/>
    <n v="11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6"/>
    <x v="0"/>
    <s v="03-ネオモバイル証券"/>
    <m/>
    <m/>
    <s v="65,130円"/>
    <s v="1,983円"/>
    <m/>
    <m/>
    <m/>
    <m/>
    <m/>
    <m/>
    <m/>
    <n v="12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7"/>
    <x v="0"/>
    <s v="03-ネオモバイル証券"/>
    <m/>
    <m/>
    <s v="評価損益"/>
    <m/>
    <m/>
    <m/>
    <m/>
    <m/>
    <m/>
    <m/>
    <m/>
    <n v="13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8"/>
    <x v="0"/>
    <s v="03-ネオモバイル証券"/>
    <m/>
    <m/>
    <s v=" 11,190円"/>
    <m/>
    <m/>
    <m/>
    <m/>
    <m/>
    <m/>
    <m/>
    <m/>
    <n v="14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79"/>
    <x v="0"/>
    <s v="03-ネオモバイル証券"/>
    <m/>
    <m/>
    <s v="上場インデックスファンドＪリート（東証ＲＥＩＴ指数）隔月分配型"/>
    <m/>
    <m/>
    <m/>
    <m/>
    <m/>
    <m/>
    <m/>
    <m/>
    <n v="15"/>
    <m/>
    <m/>
    <m/>
    <m/>
    <m/>
    <m/>
    <m/>
    <m/>
    <m/>
    <m/>
    <m/>
    <s v="1345"/>
    <s v="上場Ｊリート"/>
    <s v="特定"/>
    <n v="4"/>
    <m/>
    <n v="2071"/>
    <m/>
    <n v="2037.5"/>
    <m/>
    <m/>
    <m/>
    <m/>
    <m/>
    <n v="8150"/>
    <m/>
    <n v="-134"/>
    <n v="-1.6175760502172863E-2"/>
    <m/>
    <m/>
    <x v="4"/>
    <x v="4"/>
    <s v="不動産"/>
    <s v="Jリート"/>
    <s v="01 日本円"/>
  </r>
  <r>
    <m/>
    <x v="0"/>
    <n v="180"/>
    <x v="0"/>
    <s v="03-ネオモバイル証券"/>
    <m/>
    <m/>
    <n v="1345"/>
    <m/>
    <m/>
    <m/>
    <m/>
    <m/>
    <m/>
    <m/>
    <m/>
    <n v="16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1"/>
    <x v="0"/>
    <s v="03-ネオモバイル証券"/>
    <m/>
    <m/>
    <s v="上場インデックスファンドＪリート（東証ＲＥＩＴ指数）隔月分配型"/>
    <m/>
    <m/>
    <m/>
    <m/>
    <m/>
    <m/>
    <m/>
    <m/>
    <n v="17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2"/>
    <x v="0"/>
    <s v="03-ネオモバイル証券"/>
    <m/>
    <m/>
    <s v="評価額"/>
    <m/>
    <m/>
    <m/>
    <m/>
    <m/>
    <m/>
    <m/>
    <m/>
    <n v="18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3"/>
    <x v="0"/>
    <s v="03-ネオモバイル証券"/>
    <m/>
    <m/>
    <s v="8,150円"/>
    <m/>
    <m/>
    <m/>
    <m/>
    <m/>
    <m/>
    <m/>
    <m/>
    <n v="19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4"/>
    <x v="0"/>
    <s v="03-ネオモバイル証券"/>
    <m/>
    <m/>
    <s v="評価損益"/>
    <m/>
    <m/>
    <m/>
    <m/>
    <m/>
    <m/>
    <m/>
    <m/>
    <n v="20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5"/>
    <x v="0"/>
    <s v="03-ネオモバイル証券"/>
    <m/>
    <m/>
    <s v="-134円"/>
    <m/>
    <m/>
    <m/>
    <m/>
    <m/>
    <m/>
    <m/>
    <m/>
    <n v="21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6"/>
    <x v="0"/>
    <s v="03-ネオモバイル証券"/>
    <m/>
    <m/>
    <s v="ｉシェアーズ・コア　Ｊリート　ＥＴＦ"/>
    <m/>
    <m/>
    <m/>
    <m/>
    <m/>
    <m/>
    <m/>
    <m/>
    <s v="・"/>
    <m/>
    <m/>
    <m/>
    <m/>
    <m/>
    <m/>
    <m/>
    <m/>
    <m/>
    <m/>
    <m/>
    <s v="1476"/>
    <s v="Ｉシェアーズ・コアＪリート"/>
    <s v="特定"/>
    <n v="29"/>
    <m/>
    <n v="1723"/>
    <m/>
    <n v="2082"/>
    <m/>
    <m/>
    <m/>
    <m/>
    <m/>
    <n v="60378"/>
    <m/>
    <n v="10411"/>
    <n v="0.20835751596053395"/>
    <m/>
    <m/>
    <x v="4"/>
    <x v="4"/>
    <s v="不動産"/>
    <s v="Jリート"/>
    <s v="01 日本円"/>
  </r>
  <r>
    <m/>
    <x v="0"/>
    <n v="187"/>
    <x v="0"/>
    <s v="03-ネオモバイル証券"/>
    <m/>
    <m/>
    <n v="1476"/>
    <m/>
    <m/>
    <m/>
    <m/>
    <m/>
    <m/>
    <m/>
    <m/>
    <s v="・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8"/>
    <x v="0"/>
    <s v="03-ネオモバイル証券"/>
    <m/>
    <m/>
    <s v="ｉシェアーズ・コア　Ｊリート　ＥＴＦ"/>
    <m/>
    <m/>
    <m/>
    <m/>
    <m/>
    <m/>
    <m/>
    <m/>
    <s v="・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89"/>
    <x v="0"/>
    <s v="03-ネオモバイル証券"/>
    <m/>
    <m/>
    <s v="評価額"/>
    <m/>
    <m/>
    <m/>
    <m/>
    <m/>
    <m/>
    <m/>
    <m/>
    <s v="・"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0"/>
    <x v="0"/>
    <s v="03-ネオモバイル証券"/>
    <m/>
    <m/>
    <s v="60,378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1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2"/>
    <x v="0"/>
    <s v="03-ネオモバイル証券"/>
    <m/>
    <m/>
    <s v=" 10,411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3"/>
    <x v="0"/>
    <s v="03-ネオモバイル証券"/>
    <m/>
    <m/>
    <s v="ダイワ上場投信−東証ＲＥＩＴ指数"/>
    <m/>
    <m/>
    <m/>
    <m/>
    <m/>
    <m/>
    <m/>
    <m/>
    <m/>
    <m/>
    <m/>
    <m/>
    <m/>
    <m/>
    <m/>
    <m/>
    <m/>
    <m/>
    <m/>
    <m/>
    <s v="1488"/>
    <s v="ダイワ東証ＲＥＩＴ指数"/>
    <s v="特定"/>
    <n v="31"/>
    <m/>
    <n v="1740.016129032258"/>
    <m/>
    <n v="2067.5"/>
    <m/>
    <m/>
    <m/>
    <m/>
    <m/>
    <n v="64092.5"/>
    <m/>
    <n v="10152"/>
    <n v="0.18820737664649012"/>
    <m/>
    <m/>
    <x v="4"/>
    <x v="4"/>
    <s v="不動産"/>
    <s v="Jリート"/>
    <s v="01 日本円"/>
  </r>
  <r>
    <m/>
    <x v="0"/>
    <n v="194"/>
    <x v="0"/>
    <s v="03-ネオモバイル証券"/>
    <m/>
    <m/>
    <n v="1488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5"/>
    <x v="0"/>
    <s v="03-ネオモバイル証券"/>
    <m/>
    <m/>
    <s v="ダイワ上場投信−東証ＲＥＩＴ指数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6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7"/>
    <x v="0"/>
    <s v="03-ネオモバイル証券"/>
    <m/>
    <m/>
    <s v="64,092.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8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199"/>
    <x v="0"/>
    <s v="03-ネオモバイル証券"/>
    <m/>
    <m/>
    <s v=" 10,152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0"/>
    <x v="0"/>
    <s v="03-ネオモバイル証券"/>
    <m/>
    <m/>
    <s v="純プラチナ上場信託（現物国内保管型）"/>
    <m/>
    <m/>
    <m/>
    <m/>
    <m/>
    <m/>
    <m/>
    <m/>
    <m/>
    <m/>
    <m/>
    <m/>
    <m/>
    <m/>
    <m/>
    <m/>
    <m/>
    <m/>
    <m/>
    <m/>
    <s v="1541"/>
    <s v="純プラチナ上場信託"/>
    <s v="特定"/>
    <n v="14"/>
    <m/>
    <n v="3147"/>
    <m/>
    <n v="3800"/>
    <m/>
    <m/>
    <m/>
    <m/>
    <m/>
    <n v="53200"/>
    <m/>
    <n v="9142"/>
    <n v="0.20749920559262791"/>
    <m/>
    <m/>
    <x v="3"/>
    <x v="3"/>
    <s v="プラチナ"/>
    <s v="国内・プラチナ"/>
    <s v="01 日本円"/>
  </r>
  <r>
    <m/>
    <x v="0"/>
    <n v="201"/>
    <x v="0"/>
    <s v="03-ネオモバイル証券"/>
    <m/>
    <m/>
    <n v="1541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2"/>
    <x v="0"/>
    <s v="03-ネオモバイル証券"/>
    <m/>
    <m/>
    <s v="純プラチナ上場信託（現物国内保管型）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3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4"/>
    <x v="0"/>
    <s v="03-ネオモバイル証券"/>
    <m/>
    <m/>
    <s v="53,20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5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6"/>
    <x v="0"/>
    <s v="03-ネオモバイル証券"/>
    <m/>
    <m/>
    <s v=" 9,142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7"/>
    <x v="0"/>
    <s v="03-ネオモバイル証券"/>
    <m/>
    <m/>
    <s v="ＮＥＸＴ　ＦＵＮＤＳ　東証銀行業株価指数連動型上場投信"/>
    <m/>
    <m/>
    <m/>
    <m/>
    <m/>
    <m/>
    <m/>
    <m/>
    <m/>
    <m/>
    <m/>
    <m/>
    <m/>
    <m/>
    <m/>
    <m/>
    <m/>
    <m/>
    <m/>
    <m/>
    <s v="1615"/>
    <s v="ＮＦ銀行業"/>
    <s v="特定"/>
    <n v="99.000000000000014"/>
    <m/>
    <n v="150.00404040404041"/>
    <m/>
    <n v="166.6"/>
    <m/>
    <m/>
    <m/>
    <m/>
    <m/>
    <n v="16493.400000000001"/>
    <m/>
    <n v="1643"/>
    <n v="0.11063675052523837"/>
    <m/>
    <m/>
    <x v="4"/>
    <x v="4"/>
    <s v="金融"/>
    <s v="銀行業"/>
    <s v="01 日本円"/>
  </r>
  <r>
    <m/>
    <x v="0"/>
    <n v="208"/>
    <x v="0"/>
    <s v="03-ネオモバイル証券"/>
    <m/>
    <m/>
    <n v="1615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09"/>
    <x v="0"/>
    <s v="03-ネオモバイル証券"/>
    <m/>
    <m/>
    <s v="ＮＥＸＴ　ＦＵＮＤＳ　東証銀行業株価指数連動型上場投信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0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1"/>
    <x v="0"/>
    <s v="03-ネオモバイル証券"/>
    <m/>
    <m/>
    <s v="16,493.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2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3"/>
    <x v="0"/>
    <s v="03-ネオモバイル証券"/>
    <m/>
    <m/>
    <s v=" 1,643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4"/>
    <x v="0"/>
    <s v="03-ネオモバイル証券"/>
    <m/>
    <m/>
    <s v="ｉシェアーズ　Ｓ＆Ｐ　５００　米国株　ＥＴＦ"/>
    <m/>
    <m/>
    <m/>
    <m/>
    <m/>
    <m/>
    <m/>
    <m/>
    <m/>
    <m/>
    <m/>
    <m/>
    <m/>
    <m/>
    <m/>
    <m/>
    <m/>
    <m/>
    <m/>
    <m/>
    <s v="1655"/>
    <s v="iShares S&amp;P 500 ETF"/>
    <s v="特定"/>
    <n v="50"/>
    <m/>
    <n v="201"/>
    <m/>
    <n v="407.5"/>
    <m/>
    <m/>
    <m/>
    <m/>
    <m/>
    <n v="20375"/>
    <m/>
    <n v="10325"/>
    <n v="1.027363184079602"/>
    <m/>
    <m/>
    <x v="4"/>
    <x v="4"/>
    <s v="指数"/>
    <s v="SP500指数"/>
    <s v="01 日本円"/>
  </r>
  <r>
    <m/>
    <x v="0"/>
    <n v="215"/>
    <x v="0"/>
    <s v="03-ネオモバイル証券"/>
    <m/>
    <m/>
    <n v="1655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6"/>
    <x v="0"/>
    <s v="03-ネオモバイル証券"/>
    <m/>
    <m/>
    <s v="ｉシェアーズ　Ｓ＆Ｐ　５００　米国株　ＥＴ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7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8"/>
    <x v="0"/>
    <s v="03-ネオモバイル証券"/>
    <m/>
    <m/>
    <s v="20,37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19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0"/>
    <x v="0"/>
    <s v="03-ネオモバイル証券"/>
    <m/>
    <m/>
    <s v=" 10,32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1"/>
    <x v="0"/>
    <s v="03-ネオモバイル証券"/>
    <m/>
    <m/>
    <s v="ｉシェアーズ・コア　米国債７−１０年　ＥＴＦ"/>
    <m/>
    <m/>
    <m/>
    <m/>
    <m/>
    <m/>
    <m/>
    <m/>
    <m/>
    <m/>
    <m/>
    <m/>
    <m/>
    <m/>
    <m/>
    <m/>
    <m/>
    <m/>
    <m/>
    <m/>
    <s v="1656"/>
    <s v="ｉシェアーズ・コア　米国債７−１０年　ＥＴＦ"/>
    <s v="特定"/>
    <n v="27"/>
    <m/>
    <n v="2560"/>
    <m/>
    <n v="2927"/>
    <m/>
    <m/>
    <m/>
    <m/>
    <m/>
    <n v="79029"/>
    <m/>
    <n v="9909"/>
    <n v="0.14335937500000001"/>
    <m/>
    <m/>
    <x v="1"/>
    <x v="5"/>
    <s v="債券"/>
    <s v="米国債"/>
    <s v="01 日本円"/>
  </r>
  <r>
    <m/>
    <x v="0"/>
    <n v="222"/>
    <x v="0"/>
    <s v="03-ネオモバイル証券"/>
    <m/>
    <m/>
    <n v="1656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3"/>
    <x v="0"/>
    <s v="03-ネオモバイル証券"/>
    <m/>
    <m/>
    <s v="ｉシェアーズ・コア　米国債７−１０年　ＥＴ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4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5"/>
    <x v="0"/>
    <s v="03-ネオモバイル証券"/>
    <m/>
    <m/>
    <s v="79,029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6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7"/>
    <x v="0"/>
    <s v="03-ネオモバイル証券"/>
    <m/>
    <m/>
    <s v=" 9,909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28"/>
    <x v="0"/>
    <s v="03-ネオモバイル証券"/>
    <m/>
    <m/>
    <s v="ｉシェアーズ　米国リート　ＥＴＦ"/>
    <m/>
    <m/>
    <m/>
    <m/>
    <m/>
    <m/>
    <m/>
    <m/>
    <m/>
    <m/>
    <m/>
    <m/>
    <m/>
    <m/>
    <m/>
    <m/>
    <m/>
    <m/>
    <m/>
    <m/>
    <s v="1659"/>
    <s v="ＩＳ米国リートＥＴＦ"/>
    <s v="特定"/>
    <n v="17"/>
    <m/>
    <n v="1618"/>
    <m/>
    <n v="2888"/>
    <m/>
    <m/>
    <m/>
    <m/>
    <m/>
    <n v="49096"/>
    <m/>
    <n v="21590"/>
    <n v="0.78491965389369589"/>
    <m/>
    <m/>
    <x v="4"/>
    <x v="4"/>
    <s v="不動産"/>
    <s v="米国・リート"/>
    <s v="01 日本円"/>
  </r>
  <r>
    <m/>
    <x v="0"/>
    <n v="229"/>
    <x v="0"/>
    <s v="03-ネオモバイル証券"/>
    <m/>
    <m/>
    <n v="1659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0"/>
    <x v="0"/>
    <s v="03-ネオモバイル証券"/>
    <m/>
    <m/>
    <s v="ｉシェアーズ　米国リート　ＥＴ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1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2"/>
    <x v="0"/>
    <s v="03-ネオモバイル証券"/>
    <m/>
    <m/>
    <s v="49,096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3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4"/>
    <x v="0"/>
    <s v="03-ネオモバイル証券"/>
    <m/>
    <m/>
    <s v=" 21,59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5"/>
    <x v="0"/>
    <s v="03-ネオモバイル証券"/>
    <m/>
    <m/>
    <s v="ＮＥＸＴ　ＦＵＮＤＳ　インド株式指数・Ｎｉｆｔｙ　５０連動型上場投信"/>
    <m/>
    <m/>
    <m/>
    <m/>
    <m/>
    <m/>
    <m/>
    <m/>
    <m/>
    <m/>
    <m/>
    <m/>
    <m/>
    <m/>
    <m/>
    <m/>
    <m/>
    <m/>
    <m/>
    <m/>
    <s v="1678"/>
    <s v="ＮＥＸＴ　ＦＵＮＤＳ　インド株式指数・Ｎｉｆｔｙ　５０連動型上場投信"/>
    <s v="特定"/>
    <n v="507"/>
    <m/>
    <n v="202.00019723865879"/>
    <m/>
    <n v="289.3"/>
    <m/>
    <m/>
    <m/>
    <m/>
    <m/>
    <n v="146675.1"/>
    <m/>
    <n v="44261"/>
    <n v="0.43217681940279706"/>
    <m/>
    <m/>
    <x v="4"/>
    <x v="4"/>
    <s v="新興国"/>
    <s v="インド"/>
    <s v="01 日本円"/>
  </r>
  <r>
    <m/>
    <x v="0"/>
    <n v="236"/>
    <x v="0"/>
    <s v="03-ネオモバイル証券"/>
    <m/>
    <m/>
    <n v="1678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7"/>
    <x v="0"/>
    <s v="03-ネオモバイル証券"/>
    <m/>
    <m/>
    <s v="ＮＥＸＴ　ＦＵＮＤＳ　インド株式指数・Ｎｉｆｔｙ　５０連動型上場投信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8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39"/>
    <x v="0"/>
    <s v="03-ネオモバイル証券"/>
    <m/>
    <m/>
    <s v="146,675.1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0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1"/>
    <x v="0"/>
    <s v="03-ネオモバイル証券"/>
    <m/>
    <m/>
    <s v=" 44,261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2"/>
    <x v="0"/>
    <s v="03-ネオモバイル証券"/>
    <m/>
    <m/>
    <s v="ＣＤＳ"/>
    <m/>
    <m/>
    <m/>
    <m/>
    <m/>
    <m/>
    <m/>
    <m/>
    <m/>
    <m/>
    <m/>
    <m/>
    <m/>
    <m/>
    <m/>
    <m/>
    <m/>
    <m/>
    <m/>
    <m/>
    <s v="2169"/>
    <s v="ＣＤＳ"/>
    <s v="特定"/>
    <n v="7"/>
    <m/>
    <n v="1150"/>
    <m/>
    <n v="1706"/>
    <m/>
    <m/>
    <m/>
    <m/>
    <m/>
    <n v="11942"/>
    <m/>
    <n v="3892"/>
    <n v="0.48347826086956519"/>
    <m/>
    <m/>
    <x v="4"/>
    <x v="4"/>
    <s v="サービス"/>
    <s v="サービス"/>
    <s v="01 日本円"/>
  </r>
  <r>
    <m/>
    <x v="0"/>
    <n v="243"/>
    <x v="0"/>
    <s v="03-ネオモバイル証券"/>
    <m/>
    <m/>
    <n v="2169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4"/>
    <x v="0"/>
    <s v="03-ネオモバイル証券"/>
    <m/>
    <m/>
    <s v="ＣＤＳ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5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6"/>
    <x v="0"/>
    <s v="03-ネオモバイル証券"/>
    <m/>
    <m/>
    <s v="11,942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7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8"/>
    <x v="0"/>
    <s v="03-ネオモバイル証券"/>
    <m/>
    <m/>
    <s v=" 3,892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49"/>
    <x v="0"/>
    <s v="03-ネオモバイル証券"/>
    <m/>
    <m/>
    <s v="日本ケアサプライ"/>
    <m/>
    <m/>
    <m/>
    <m/>
    <m/>
    <m/>
    <m/>
    <m/>
    <m/>
    <m/>
    <m/>
    <m/>
    <m/>
    <m/>
    <m/>
    <m/>
    <m/>
    <m/>
    <m/>
    <m/>
    <s v="2393"/>
    <s v="日本ケアサプライ"/>
    <s v="特定"/>
    <n v="13"/>
    <m/>
    <n v="1268"/>
    <m/>
    <n v="1498"/>
    <m/>
    <m/>
    <m/>
    <m/>
    <m/>
    <n v="19474"/>
    <m/>
    <n v="2990"/>
    <n v="0.18138801261829654"/>
    <m/>
    <m/>
    <x v="4"/>
    <x v="4"/>
    <s v="サービス"/>
    <s v="サービス"/>
    <s v="01 日本円"/>
  </r>
  <r>
    <m/>
    <x v="0"/>
    <n v="250"/>
    <x v="0"/>
    <s v="03-ネオモバイル証券"/>
    <m/>
    <m/>
    <n v="2393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1"/>
    <x v="0"/>
    <s v="03-ネオモバイル証券"/>
    <m/>
    <m/>
    <s v="日本ケアサプライ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2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3"/>
    <x v="0"/>
    <s v="03-ネオモバイル証券"/>
    <m/>
    <m/>
    <s v="19,47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4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5"/>
    <x v="0"/>
    <s v="03-ネオモバイル証券"/>
    <m/>
    <m/>
    <s v=" 2,99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6"/>
    <x v="0"/>
    <s v="03-ネオモバイル証券"/>
    <m/>
    <m/>
    <s v="ＮＥＸＴ　ＦＵＮＤＳ　外国債券・ＦＴＳＥ世界国債インデックス（除く日本・為替ヘッ"/>
    <m/>
    <m/>
    <m/>
    <m/>
    <m/>
    <m/>
    <m/>
    <m/>
    <m/>
    <m/>
    <m/>
    <m/>
    <m/>
    <m/>
    <m/>
    <m/>
    <m/>
    <m/>
    <m/>
    <m/>
    <s v="2511"/>
    <s v="ＮＦ外債ヘッジ無"/>
    <s v="特定"/>
    <n v="13"/>
    <m/>
    <n v="1009.0384615384615"/>
    <m/>
    <n v="1025.5"/>
    <m/>
    <m/>
    <m/>
    <m/>
    <m/>
    <n v="13331.5"/>
    <m/>
    <n v="214"/>
    <n v="1.6314084238612539E-2"/>
    <m/>
    <m/>
    <x v="1"/>
    <x v="5"/>
    <s v="債券"/>
    <s v="外国債"/>
    <s v="01 日本円"/>
  </r>
  <r>
    <m/>
    <x v="0"/>
    <n v="257"/>
    <x v="0"/>
    <s v="03-ネオモバイル証券"/>
    <m/>
    <m/>
    <n v="2511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8"/>
    <x v="0"/>
    <s v="03-ネオモバイル証券"/>
    <m/>
    <m/>
    <s v="ＮＥＸＴ　ＦＵＮＤＳ　外国債券・ＦＴＳＥ世界国債インデックス（除く日本・為替ヘッ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59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0"/>
    <x v="0"/>
    <s v="03-ネオモバイル証券"/>
    <m/>
    <m/>
    <s v="13,331.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1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2"/>
    <x v="0"/>
    <s v="03-ネオモバイル証券"/>
    <m/>
    <m/>
    <s v=" 21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3"/>
    <x v="0"/>
    <s v="03-ネオモバイル証券"/>
    <m/>
    <m/>
    <s v="東証マザーズＥＴＦ"/>
    <m/>
    <m/>
    <m/>
    <m/>
    <m/>
    <m/>
    <m/>
    <m/>
    <m/>
    <m/>
    <m/>
    <m/>
    <m/>
    <m/>
    <m/>
    <m/>
    <m/>
    <m/>
    <m/>
    <m/>
    <s v="2516"/>
    <s v="東証マザーズＥＴＦ"/>
    <s v="特定"/>
    <n v="39"/>
    <m/>
    <n v="860.98461538461538"/>
    <m/>
    <n v="580.6"/>
    <m/>
    <m/>
    <m/>
    <m/>
    <m/>
    <n v="22643.4"/>
    <m/>
    <n v="-10935"/>
    <n v="-0.32565577871488816"/>
    <m/>
    <m/>
    <x v="4"/>
    <x v="4"/>
    <s v="指数"/>
    <s v="マザーズ指数"/>
    <s v="01 日本円"/>
  </r>
  <r>
    <m/>
    <x v="0"/>
    <n v="264"/>
    <x v="0"/>
    <s v="03-ネオモバイル証券"/>
    <m/>
    <m/>
    <n v="2516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5"/>
    <x v="0"/>
    <s v="03-ネオモバイル証券"/>
    <m/>
    <m/>
    <s v="東証マザーズＥＴ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6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7"/>
    <x v="0"/>
    <s v="03-ネオモバイル証券"/>
    <m/>
    <m/>
    <s v="22,643.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8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69"/>
    <x v="0"/>
    <s v="03-ネオモバイル証券"/>
    <m/>
    <m/>
    <s v="-10,93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0"/>
    <x v="0"/>
    <s v="03-ネオモバイル証券"/>
    <m/>
    <m/>
    <s v="Ｏｎｅ　ＥＴＦ　東証ＲＥＩＴ指数"/>
    <m/>
    <m/>
    <m/>
    <m/>
    <m/>
    <m/>
    <m/>
    <m/>
    <m/>
    <m/>
    <m/>
    <m/>
    <m/>
    <m/>
    <m/>
    <m/>
    <m/>
    <m/>
    <m/>
    <m/>
    <s v="2556"/>
    <s v="ＯＮＥＥＴＦ東証ＲＥＩＴ"/>
    <s v="特定"/>
    <n v="31"/>
    <m/>
    <n v="1709"/>
    <m/>
    <n v="2065"/>
    <m/>
    <m/>
    <m/>
    <m/>
    <m/>
    <n v="64015"/>
    <m/>
    <n v="11036"/>
    <n v="0.2083089526038619"/>
    <m/>
    <m/>
    <x v="4"/>
    <x v="4"/>
    <s v="不動産"/>
    <s v="Jリート"/>
    <s v="01 日本円"/>
  </r>
  <r>
    <m/>
    <x v="0"/>
    <n v="271"/>
    <x v="0"/>
    <s v="03-ネオモバイル証券"/>
    <m/>
    <m/>
    <n v="2556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2"/>
    <x v="0"/>
    <s v="03-ネオモバイル証券"/>
    <m/>
    <m/>
    <s v="Ｏｎｅ　ＥＴＦ　東証ＲＥＩＴ指数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3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4"/>
    <x v="0"/>
    <s v="03-ネオモバイル証券"/>
    <m/>
    <m/>
    <s v="64,01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5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6"/>
    <x v="0"/>
    <s v="03-ネオモバイル証券"/>
    <m/>
    <m/>
    <s v=" 11,036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7"/>
    <x v="0"/>
    <s v="03-ネオモバイル証券"/>
    <m/>
    <m/>
    <s v="ＭＡＸＩＳ米国株式（Ｓ＆Ｐ５００）上場投信"/>
    <m/>
    <m/>
    <m/>
    <m/>
    <m/>
    <m/>
    <m/>
    <m/>
    <m/>
    <m/>
    <m/>
    <m/>
    <m/>
    <m/>
    <m/>
    <m/>
    <m/>
    <m/>
    <m/>
    <m/>
    <s v="2558"/>
    <s v="ＭＡＸＩＳ米国株式（Ｓ＆Ｐ５００）上場投信"/>
    <s v="特定"/>
    <n v="4"/>
    <m/>
    <n v="9773"/>
    <m/>
    <n v="16320"/>
    <m/>
    <m/>
    <m/>
    <m/>
    <m/>
    <n v="65280"/>
    <m/>
    <n v="26188"/>
    <n v="0.6699068863194515"/>
    <m/>
    <m/>
    <x v="4"/>
    <x v="4"/>
    <s v="指数"/>
    <s v="SP500指数"/>
    <s v="01 日本円"/>
  </r>
  <r>
    <m/>
    <x v="0"/>
    <n v="278"/>
    <x v="0"/>
    <s v="03-ネオモバイル証券"/>
    <m/>
    <m/>
    <n v="2558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79"/>
    <x v="0"/>
    <s v="03-ネオモバイル証券"/>
    <m/>
    <m/>
    <s v="ＭＡＸＩＳ米国株式（Ｓ＆Ｐ５００）上場投信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0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1"/>
    <x v="0"/>
    <s v="03-ネオモバイル証券"/>
    <m/>
    <m/>
    <s v="65,28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2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3"/>
    <x v="0"/>
    <s v="03-ネオモバイル証券"/>
    <m/>
    <m/>
    <s v=" 26,188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4"/>
    <x v="0"/>
    <s v="03-ネオモバイル証券"/>
    <m/>
    <m/>
    <s v="ＭＡＸＩＳ全世界株式（オール・カントリー）上場投信"/>
    <m/>
    <m/>
    <m/>
    <m/>
    <m/>
    <m/>
    <m/>
    <m/>
    <m/>
    <m/>
    <m/>
    <m/>
    <m/>
    <m/>
    <m/>
    <m/>
    <m/>
    <m/>
    <m/>
    <m/>
    <s v="2559"/>
    <s v="ＭＡＸＩＳ全世界株式（オール・カントリー）上場投信"/>
    <s v="特定"/>
    <n v="2"/>
    <m/>
    <n v="7680"/>
    <m/>
    <n v="14400"/>
    <m/>
    <m/>
    <m/>
    <m/>
    <m/>
    <n v="28800"/>
    <m/>
    <n v="13440"/>
    <n v="0.875"/>
    <m/>
    <m/>
    <x v="4"/>
    <x v="4"/>
    <s v="指数"/>
    <s v="全世界指数"/>
    <s v="01 日本円"/>
  </r>
  <r>
    <m/>
    <x v="0"/>
    <n v="285"/>
    <x v="0"/>
    <s v="03-ネオモバイル証券"/>
    <m/>
    <m/>
    <n v="2559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6"/>
    <x v="0"/>
    <s v="03-ネオモバイル証券"/>
    <m/>
    <m/>
    <s v="ＭＡＸＩＳ全世界株式（オール・カントリー）上場投信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7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8"/>
    <x v="0"/>
    <s v="03-ネオモバイル証券"/>
    <m/>
    <m/>
    <s v="28,80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89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0"/>
    <x v="0"/>
    <s v="03-ネオモバイル証券"/>
    <m/>
    <m/>
    <s v=" 13,44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1"/>
    <x v="0"/>
    <s v="03-ネオモバイル証券"/>
    <m/>
    <m/>
    <s v="ｉシェアーズ　米国債２０年超　ＥＴＦ（為替ヘッジあり）"/>
    <m/>
    <m/>
    <m/>
    <m/>
    <m/>
    <m/>
    <m/>
    <m/>
    <m/>
    <m/>
    <m/>
    <m/>
    <m/>
    <m/>
    <m/>
    <m/>
    <m/>
    <m/>
    <m/>
    <m/>
    <s v="2621"/>
    <s v="ｉＳ米国債二十ヘジ"/>
    <s v="特定"/>
    <n v="20"/>
    <m/>
    <n v="2089"/>
    <m/>
    <n v="1606"/>
    <m/>
    <m/>
    <m/>
    <m/>
    <m/>
    <n v="32120"/>
    <m/>
    <n v="-9660"/>
    <n v="-0.2312111057922451"/>
    <m/>
    <m/>
    <x v="1"/>
    <x v="5"/>
    <s v="債券"/>
    <s v="米国債"/>
    <s v="01 日本円"/>
  </r>
  <r>
    <m/>
    <x v="0"/>
    <n v="292"/>
    <x v="0"/>
    <s v="03-ネオモバイル証券"/>
    <m/>
    <m/>
    <n v="2621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3"/>
    <x v="0"/>
    <s v="03-ネオモバイル証券"/>
    <m/>
    <m/>
    <s v="ｉシェアーズ　米国債２０年超　ＥＴＦ（為替ヘッジあり）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4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5"/>
    <x v="0"/>
    <s v="03-ネオモバイル証券"/>
    <m/>
    <m/>
    <s v="32,12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6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7"/>
    <x v="0"/>
    <s v="03-ネオモバイル証券"/>
    <m/>
    <m/>
    <s v="-9,66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298"/>
    <x v="0"/>
    <s v="03-ネオモバイル証券"/>
    <m/>
    <m/>
    <s v="旭化成"/>
    <m/>
    <m/>
    <m/>
    <m/>
    <m/>
    <m/>
    <m/>
    <m/>
    <m/>
    <m/>
    <m/>
    <m/>
    <m/>
    <m/>
    <m/>
    <m/>
    <m/>
    <m/>
    <m/>
    <m/>
    <s v="3407"/>
    <s v="旭化成"/>
    <s v="特定"/>
    <n v="25"/>
    <m/>
    <n v="764.02"/>
    <m/>
    <n v="1014.5"/>
    <m/>
    <m/>
    <m/>
    <m/>
    <m/>
    <n v="25362.5"/>
    <m/>
    <n v="6262"/>
    <n v="0.32784482081620903"/>
    <m/>
    <m/>
    <x v="4"/>
    <x v="4"/>
    <s v="化学"/>
    <s v="化学"/>
    <s v="01 日本円"/>
  </r>
  <r>
    <m/>
    <x v="0"/>
    <n v="299"/>
    <x v="0"/>
    <s v="03-ネオモバイル証券"/>
    <m/>
    <m/>
    <n v="3407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0"/>
    <x v="0"/>
    <s v="03-ネオモバイル証券"/>
    <m/>
    <m/>
    <s v="旭化成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1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2"/>
    <x v="0"/>
    <s v="03-ネオモバイル証券"/>
    <m/>
    <m/>
    <s v="25,362.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3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4"/>
    <x v="0"/>
    <s v="03-ネオモバイル証券"/>
    <m/>
    <m/>
    <s v=" 6,262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5"/>
    <x v="0"/>
    <s v="03-ネオモバイル証券"/>
    <m/>
    <m/>
    <s v="自重堂"/>
    <m/>
    <m/>
    <m/>
    <m/>
    <m/>
    <m/>
    <m/>
    <m/>
    <m/>
    <m/>
    <m/>
    <m/>
    <m/>
    <m/>
    <m/>
    <m/>
    <m/>
    <m/>
    <m/>
    <m/>
    <s v="3597"/>
    <s v="自重堂"/>
    <s v="特定"/>
    <n v="7"/>
    <m/>
    <n v="5975"/>
    <m/>
    <n v="6230"/>
    <m/>
    <m/>
    <m/>
    <m/>
    <m/>
    <n v="43610"/>
    <m/>
    <n v="1785"/>
    <n v="4.2677824267782424E-2"/>
    <m/>
    <m/>
    <x v="4"/>
    <x v="4"/>
    <s v="製造業"/>
    <s v="製造業・繊維製品"/>
    <s v="01 日本円"/>
  </r>
  <r>
    <m/>
    <x v="0"/>
    <n v="306"/>
    <x v="0"/>
    <s v="03-ネオモバイル証券"/>
    <m/>
    <m/>
    <n v="3597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7"/>
    <x v="0"/>
    <s v="03-ネオモバイル証券"/>
    <m/>
    <m/>
    <s v="自重堂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8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09"/>
    <x v="0"/>
    <s v="03-ネオモバイル証券"/>
    <m/>
    <m/>
    <s v="43,61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0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1"/>
    <x v="0"/>
    <s v="03-ネオモバイル証券"/>
    <m/>
    <m/>
    <s v=" 1,785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2"/>
    <x v="0"/>
    <s v="03-ネオモバイル証券"/>
    <m/>
    <m/>
    <s v="プロシップ"/>
    <m/>
    <m/>
    <m/>
    <m/>
    <m/>
    <m/>
    <m/>
    <m/>
    <m/>
    <m/>
    <m/>
    <m/>
    <m/>
    <m/>
    <m/>
    <m/>
    <m/>
    <m/>
    <m/>
    <m/>
    <s v="3763"/>
    <s v="プロシップ"/>
    <s v="特定"/>
    <n v="8"/>
    <m/>
    <n v="1069"/>
    <m/>
    <n v="1430"/>
    <m/>
    <m/>
    <m/>
    <m/>
    <m/>
    <n v="11440"/>
    <m/>
    <n v="2888"/>
    <n v="0.33769878391019642"/>
    <m/>
    <m/>
    <x v="4"/>
    <x v="4"/>
    <s v="情報・通信"/>
    <s v="情報・通信"/>
    <s v="01 日本円"/>
  </r>
  <r>
    <m/>
    <x v="0"/>
    <n v="313"/>
    <x v="0"/>
    <s v="03-ネオモバイル証券"/>
    <m/>
    <m/>
    <n v="3763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4"/>
    <x v="0"/>
    <s v="03-ネオモバイル証券"/>
    <m/>
    <m/>
    <s v="プロシップ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5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6"/>
    <x v="0"/>
    <s v="03-ネオモバイル証券"/>
    <m/>
    <m/>
    <s v="11,44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7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8"/>
    <x v="0"/>
    <s v="03-ネオモバイル証券"/>
    <m/>
    <m/>
    <s v=" 2,888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19"/>
    <x v="0"/>
    <s v="03-ネオモバイル証券"/>
    <m/>
    <m/>
    <s v="インテージホールディングス"/>
    <m/>
    <m/>
    <m/>
    <m/>
    <m/>
    <m/>
    <m/>
    <m/>
    <m/>
    <m/>
    <m/>
    <m/>
    <m/>
    <m/>
    <m/>
    <m/>
    <m/>
    <m/>
    <m/>
    <m/>
    <s v="4326"/>
    <s v="インテージホールディングス"/>
    <s v="特定"/>
    <n v="19"/>
    <m/>
    <n v="767"/>
    <m/>
    <n v="1664"/>
    <m/>
    <m/>
    <m/>
    <m/>
    <m/>
    <n v="31616"/>
    <m/>
    <n v="17043"/>
    <n v="1.1694915254237288"/>
    <m/>
    <m/>
    <x v="4"/>
    <x v="4"/>
    <s v="情報・通信"/>
    <s v="情報・通信"/>
    <s v="01 日本円"/>
  </r>
  <r>
    <m/>
    <x v="0"/>
    <n v="320"/>
    <x v="0"/>
    <s v="03-ネオモバイル証券"/>
    <m/>
    <m/>
    <n v="4326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1"/>
    <x v="0"/>
    <s v="03-ネオモバイル証券"/>
    <m/>
    <m/>
    <s v="インテージホールディングス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2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3"/>
    <x v="0"/>
    <s v="03-ネオモバイル証券"/>
    <m/>
    <m/>
    <s v="31,616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4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5"/>
    <x v="0"/>
    <s v="03-ネオモバイル証券"/>
    <m/>
    <m/>
    <s v=" 17,043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6"/>
    <x v="0"/>
    <s v="03-ネオモバイル証券"/>
    <m/>
    <m/>
    <s v="日本エス・エイチ・エル"/>
    <m/>
    <m/>
    <m/>
    <m/>
    <m/>
    <m/>
    <m/>
    <m/>
    <m/>
    <m/>
    <m/>
    <m/>
    <m/>
    <m/>
    <m/>
    <m/>
    <m/>
    <m/>
    <m/>
    <m/>
    <s v="4327"/>
    <s v="日本エス・エイチ・エル"/>
    <s v="特定"/>
    <n v="9"/>
    <m/>
    <n v="1976"/>
    <m/>
    <n v="2706"/>
    <m/>
    <m/>
    <m/>
    <m/>
    <m/>
    <n v="24354"/>
    <m/>
    <n v="6570"/>
    <n v="0.36943319838056682"/>
    <m/>
    <m/>
    <x v="4"/>
    <x v="4"/>
    <s v="サービス"/>
    <s v="サービス"/>
    <s v="01 日本円"/>
  </r>
  <r>
    <m/>
    <x v="0"/>
    <n v="327"/>
    <x v="0"/>
    <s v="03-ネオモバイル証券"/>
    <m/>
    <m/>
    <n v="4327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8"/>
    <x v="0"/>
    <s v="03-ネオモバイル証券"/>
    <m/>
    <m/>
    <s v="日本エス・エイチ・エル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29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0"/>
    <x v="0"/>
    <s v="03-ネオモバイル証券"/>
    <m/>
    <m/>
    <s v="24,35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1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2"/>
    <x v="0"/>
    <s v="03-ネオモバイル証券"/>
    <m/>
    <m/>
    <s v=" 6,57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3"/>
    <x v="0"/>
    <s v="03-ネオモバイル証券"/>
    <m/>
    <m/>
    <s v="ユー・エス・エス"/>
    <m/>
    <m/>
    <m/>
    <m/>
    <m/>
    <m/>
    <m/>
    <m/>
    <m/>
    <m/>
    <m/>
    <m/>
    <m/>
    <m/>
    <m/>
    <m/>
    <m/>
    <m/>
    <m/>
    <m/>
    <s v="4732"/>
    <s v="ユー・エス・エス"/>
    <s v="特定"/>
    <n v="9"/>
    <m/>
    <n v="1382"/>
    <m/>
    <n v="2381"/>
    <m/>
    <m/>
    <m/>
    <m/>
    <m/>
    <n v="21429"/>
    <m/>
    <n v="8991"/>
    <n v="0.72286541244573077"/>
    <m/>
    <m/>
    <x v="4"/>
    <x v="4"/>
    <s v="サービス"/>
    <s v="サービス"/>
    <s v="01 日本円"/>
  </r>
  <r>
    <m/>
    <x v="0"/>
    <n v="334"/>
    <x v="0"/>
    <s v="03-ネオモバイル証券"/>
    <m/>
    <m/>
    <n v="4732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5"/>
    <x v="0"/>
    <s v="03-ネオモバイル証券"/>
    <m/>
    <m/>
    <s v="ユー・エス・エス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6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7"/>
    <x v="0"/>
    <s v="03-ネオモバイル証券"/>
    <m/>
    <m/>
    <s v="21,429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8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39"/>
    <x v="0"/>
    <s v="03-ネオモバイル証券"/>
    <m/>
    <m/>
    <s v=" 8,991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0"/>
    <x v="0"/>
    <s v="03-ネオモバイル証券"/>
    <m/>
    <m/>
    <s v="ブリヂストン"/>
    <m/>
    <m/>
    <m/>
    <m/>
    <m/>
    <m/>
    <m/>
    <m/>
    <m/>
    <m/>
    <m/>
    <m/>
    <m/>
    <m/>
    <m/>
    <m/>
    <m/>
    <m/>
    <m/>
    <m/>
    <s v="5108"/>
    <s v="ブリヂストン"/>
    <s v="特定"/>
    <n v="5"/>
    <m/>
    <n v="3160"/>
    <m/>
    <n v="5090"/>
    <m/>
    <m/>
    <m/>
    <m/>
    <m/>
    <n v="25450"/>
    <m/>
    <n v="9650"/>
    <n v="0.61075949367088611"/>
    <m/>
    <m/>
    <x v="4"/>
    <x v="4"/>
    <s v="製造業"/>
    <s v="製造業・ゴム"/>
    <s v="01 日本円"/>
  </r>
  <r>
    <m/>
    <x v="0"/>
    <n v="341"/>
    <x v="0"/>
    <s v="03-ネオモバイル証券"/>
    <m/>
    <m/>
    <n v="5108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2"/>
    <x v="0"/>
    <s v="03-ネオモバイル証券"/>
    <m/>
    <m/>
    <s v="ブリヂストン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3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4"/>
    <x v="0"/>
    <s v="03-ネオモバイル証券"/>
    <m/>
    <m/>
    <s v="25,45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5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6"/>
    <x v="0"/>
    <s v="03-ネオモバイル証券"/>
    <m/>
    <m/>
    <s v=" 9,650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7"/>
    <x v="0"/>
    <s v="03-ネオモバイル証券"/>
    <m/>
    <m/>
    <s v="アビスト"/>
    <m/>
    <m/>
    <m/>
    <m/>
    <m/>
    <m/>
    <m/>
    <m/>
    <m/>
    <m/>
    <m/>
    <m/>
    <m/>
    <m/>
    <m/>
    <m/>
    <m/>
    <m/>
    <m/>
    <m/>
    <s v="6087"/>
    <s v="アビスト"/>
    <s v="特定"/>
    <n v="6"/>
    <m/>
    <n v="1625"/>
    <m/>
    <n v="2979"/>
    <m/>
    <m/>
    <m/>
    <m/>
    <m/>
    <n v="17874"/>
    <m/>
    <n v="8124"/>
    <n v="0.83323076923076922"/>
    <m/>
    <m/>
    <x v="4"/>
    <x v="4"/>
    <s v="サービス"/>
    <s v="サービス"/>
    <s v="01 日本円"/>
  </r>
  <r>
    <m/>
    <x v="0"/>
    <n v="348"/>
    <x v="0"/>
    <s v="03-ネオモバイル証券"/>
    <m/>
    <m/>
    <n v="6087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49"/>
    <x v="0"/>
    <s v="03-ネオモバイル証券"/>
    <m/>
    <m/>
    <s v="アビスト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0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1"/>
    <x v="0"/>
    <s v="03-ネオモバイル証券"/>
    <m/>
    <m/>
    <s v="17,87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2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3"/>
    <x v="0"/>
    <s v="03-ネオモバイル証券"/>
    <m/>
    <m/>
    <s v=" 8,124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4"/>
    <x v="0"/>
    <s v="03-ネオモバイル証券"/>
    <m/>
    <m/>
    <s v="アマダ"/>
    <m/>
    <m/>
    <m/>
    <m/>
    <m/>
    <m/>
    <m/>
    <m/>
    <m/>
    <m/>
    <m/>
    <m/>
    <m/>
    <m/>
    <m/>
    <m/>
    <m/>
    <m/>
    <m/>
    <m/>
    <s v="6113"/>
    <s v="アマダ"/>
    <s v="特定"/>
    <n v="13"/>
    <m/>
    <n v="776"/>
    <m/>
    <n v="1079"/>
    <m/>
    <m/>
    <m/>
    <m/>
    <m/>
    <n v="14027"/>
    <m/>
    <n v="3939"/>
    <n v="0.3904639175257732"/>
    <m/>
    <m/>
    <x v="4"/>
    <x v="4"/>
    <s v="製造業"/>
    <s v="製造業・機械"/>
    <s v="01 日本円"/>
  </r>
  <r>
    <m/>
    <x v="0"/>
    <n v="355"/>
    <x v="0"/>
    <s v="03-ネオモバイル証券"/>
    <m/>
    <m/>
    <n v="6113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6"/>
    <x v="0"/>
    <s v="03-ネオモバイル証券"/>
    <m/>
    <m/>
    <s v="アマダ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7"/>
    <x v="0"/>
    <s v="03-ネオモバイル証券"/>
    <m/>
    <m/>
    <s v="評価額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8"/>
    <x v="0"/>
    <s v="03-ネオモバイル証券"/>
    <m/>
    <m/>
    <s v="14,027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59"/>
    <x v="0"/>
    <s v="03-ネオモバイル証券"/>
    <m/>
    <m/>
    <s v="評価損益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0"/>
    <x v="0"/>
    <s v="03-ネオモバイル証券"/>
    <m/>
    <m/>
    <s v=" 3,939円"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1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62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3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4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5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6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7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68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69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0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1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2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3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4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5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76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7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8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79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0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1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2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83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4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5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6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7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8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89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90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1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2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3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4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5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6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VALUE!"/>
    <m/>
    <m/>
    <x v="2"/>
    <x v="2"/>
    <e v="#N/A"/>
    <e v="#N/A"/>
    <e v="#N/A"/>
  </r>
  <r>
    <m/>
    <x v="0"/>
    <n v="397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8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399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0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1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2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3"/>
    <x v="0"/>
    <s v="03-ネオモバイル証券"/>
    <m/>
    <m/>
    <m/>
    <m/>
    <m/>
    <m/>
    <m/>
    <m/>
    <m/>
    <m/>
    <m/>
    <m/>
    <m/>
    <m/>
    <m/>
    <m/>
    <m/>
    <m/>
    <m/>
    <m/>
    <m/>
    <m/>
    <m/>
    <s v=""/>
    <e v="#N/A"/>
    <s v="特定"/>
    <e v="#VALUE!"/>
    <m/>
    <e v="#VALUE!"/>
    <m/>
    <e v="#N/A"/>
    <m/>
    <m/>
    <m/>
    <m/>
    <m/>
    <s v=""/>
    <m/>
    <s v=""/>
    <e v="#DIV/0!"/>
    <m/>
    <m/>
    <x v="2"/>
    <x v="2"/>
    <e v="#N/A"/>
    <e v="#N/A"/>
    <e v="#N/A"/>
  </r>
  <r>
    <m/>
    <x v="0"/>
    <n v="404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5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6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7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8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  <r>
    <m/>
    <x v="0"/>
    <n v="409"/>
    <x v="0"/>
    <s v="03-ネオモバイル証券"/>
    <m/>
    <m/>
    <m/>
    <m/>
    <m/>
    <m/>
    <m/>
    <m/>
    <m/>
    <m/>
    <m/>
    <m/>
    <m/>
    <m/>
    <m/>
    <m/>
    <m/>
    <m/>
    <m/>
    <m/>
    <m/>
    <m/>
    <m/>
    <m/>
    <e v="#N/A"/>
    <m/>
    <m/>
    <m/>
    <m/>
    <m/>
    <m/>
    <m/>
    <m/>
    <m/>
    <m/>
    <m/>
    <m/>
    <m/>
    <m/>
    <e v="#DIV/0!"/>
    <m/>
    <m/>
    <x v="2"/>
    <x v="2"/>
    <e v="#N/A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7BF9C1-F50D-4BEF-9E69-95425BDB6235}" name="ﾋﾟﾎﾞｯﾄﾃｰﾌﾞﾙ7" cacheId="0" applyNumberFormats="0" applyBorderFormats="0" applyFontFormats="0" applyPatternFormats="0" applyAlignmentFormats="0" applyWidthHeightFormats="1" dataCaption="値" updatedVersion="8" minRefreshableVersion="3" showCalcMbrs="0" useAutoFormatting="1" itemPrintTitles="1" createdVersion="3" indent="0" outline="1" outlineData="1" multipleFieldFilters="0" chartFormat="6">
  <location ref="A13:E23" firstHeaderRow="1" firstDataRow="2" firstDataCol="1" rowPageCount="2" colPageCount="1"/>
  <pivotFields count="54">
    <pivotField showAll="0" defaultSubtotal="0"/>
    <pivotField axis="axisPage" showAll="0" defaultSubtotal="0">
      <items count="1">
        <item x="0"/>
      </items>
    </pivotField>
    <pivotField showAll="0" defaultSubtotal="0"/>
    <pivotField axis="axisPage" multipleItemSelectionAllowed="1" showAll="0">
      <items count="2">
        <item x="0"/>
        <item t="default"/>
      </items>
    </pivotField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7">
        <item x="4"/>
        <item x="1"/>
        <item x="3"/>
        <item h="1" x="2"/>
        <item h="1" x="0"/>
        <item h="1" x="5"/>
        <item t="default"/>
      </items>
    </pivotField>
    <pivotField axis="axisRow" showAll="0" sortType="descending">
      <items count="9">
        <item x="4"/>
        <item x="3"/>
        <item x="2"/>
        <item x="0"/>
        <item x="5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</pivotFields>
  <rowFields count="2">
    <field x="47"/>
    <field x="48"/>
  </rowFields>
  <rowItems count="9">
    <i>
      <x/>
    </i>
    <i r="1">
      <x/>
    </i>
    <i r="1">
      <x v="6"/>
    </i>
    <i>
      <x v="1"/>
    </i>
    <i r="1">
      <x v="5"/>
    </i>
    <i r="1">
      <x v="4"/>
    </i>
    <i>
      <x v="2"/>
    </i>
    <i r="1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item="0" hier="-1"/>
  </pageFields>
  <dataFields count="4">
    <dataField name="合計 / 時価評価額[円]" fld="41" baseField="0" baseItem="0" numFmtId="178"/>
    <dataField name="時価・割合（％）" fld="41" showDataAs="percentOfTotal" baseField="0" baseItem="0" numFmtId="10"/>
    <dataField name="合計 / 評価損益[円]" fld="43" baseField="0" baseItem="0" numFmtId="176"/>
    <dataField name="評価・損益　（％）" fld="53" baseField="0" baseItem="0" numFmtId="177"/>
  </dataFields>
  <formats count="5"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3"/>
          </reference>
        </references>
      </pivotArea>
    </format>
  </formats>
  <chartFormats count="5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2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24">
      <pivotArea type="data" outline="0" fieldPosition="0">
        <references count="3">
          <reference field="4294967294" count="1" selected="0">
            <x v="0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26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29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33">
      <pivotArea type="data" outline="0" fieldPosition="0">
        <references count="3">
          <reference field="4294967294" count="1" selected="0">
            <x v="1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34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38">
      <pivotArea type="data" outline="0" fieldPosition="0">
        <references count="3">
          <reference field="4294967294" count="1" selected="0">
            <x v="2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39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43">
      <pivotArea type="data" outline="0" fieldPosition="0">
        <references count="3">
          <reference field="4294967294" count="1" selected="0">
            <x v="3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44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45">
      <pivotArea type="data" outline="0" fieldPosition="0">
        <references count="3">
          <reference field="4294967294" count="1" selected="0">
            <x v="0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46">
      <pivotArea type="data" outline="0" fieldPosition="0">
        <references count="3">
          <reference field="4294967294" count="1" selected="0">
            <x v="0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48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49">
      <pivotArea type="data" outline="0" fieldPosition="0">
        <references count="3">
          <reference field="4294967294" count="1" selected="0">
            <x v="1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0">
      <pivotArea type="data" outline="0" fieldPosition="0">
        <references count="3">
          <reference field="4294967294" count="1" selected="0">
            <x v="1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52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53">
      <pivotArea type="data" outline="0" fieldPosition="0">
        <references count="3">
          <reference field="4294967294" count="1" selected="0">
            <x v="2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4">
      <pivotArea type="data" outline="0" fieldPosition="0">
        <references count="3">
          <reference field="4294967294" count="1" selected="0">
            <x v="2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56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57">
      <pivotArea type="data" outline="0" fieldPosition="0">
        <references count="3">
          <reference field="4294967294" count="1" selected="0">
            <x v="3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8">
      <pivotArea type="data" outline="0" fieldPosition="0">
        <references count="3">
          <reference field="4294967294" count="1" selected="0">
            <x v="3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60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1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2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3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4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5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6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7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FD73FA-9744-4889-B206-6C670663118B}" name="デモテーブル" displayName="デモテーブル" ref="A1:M164" totalsRowShown="0" headerRowDxfId="8">
  <autoFilter ref="A1:M164" xr:uid="{38288940-6D8F-42B1-85AD-D67751DB8F9F}"/>
  <tableColumns count="13">
    <tableColumn id="1" xr3:uid="{D8F637D0-47D9-4BF9-8A72-C5FA44753F39}" name="ｺｰﾄﾞ・ﾃｨｯｶｰ等"/>
    <tableColumn id="2" xr3:uid="{31FF9113-3722-4E80-BC00-9877D20ECFE4}" name="銘柄"/>
    <tableColumn id="3" xr3:uid="{8049DA86-91FB-41EF-963F-803B0AD2C4B0}" name="3区分・大"/>
    <tableColumn id="4" xr3:uid="{9A22A040-6FDF-4B8A-80E5-8FC3983AFD74}" name="3区分・中"/>
    <tableColumn id="5" xr3:uid="{5C90A3F7-8DF5-4E4C-A688-86E99D0A5B4E}" name="セクター・1"/>
    <tableColumn id="6" xr3:uid="{E05F1A36-F89E-49F2-A74E-124D021E17FB}" name="セクター・2"/>
    <tableColumn id="7" xr3:uid="{EBD3119D-7EFD-43E1-807B-512B9616F8F3}" name="通貨"/>
    <tableColumn id="8" xr3:uid="{9B53955F-F68A-489D-B54C-1B0DBFEE9200}" name="対象国など"/>
    <tableColumn id="9" xr3:uid="{3DC8CD55-22A7-4332-A209-09FEFE5E1A4C}" name="高配当"/>
    <tableColumn id="10" xr3:uid="{1694AA41-CACD-4A03-8EBB-ED484D679B15}" name="口座区分"/>
    <tableColumn id="11" xr3:uid="{20CE1E3B-6CFB-4694-BB96-6E2860B780A3}" name="個別・ETF・投信・ほか"/>
    <tableColumn id="12" xr3:uid="{D0832463-CA64-4BB5-B433-4DB9F8DE6DE4}" name="ｵﾘｼﾞﾅﾙ区分"/>
    <tableColumn id="13" xr3:uid="{0A9A186F-8157-4F6C-8118-D2E486FABE53}" name="番号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9CF99F-7B3F-478C-A99B-69750364694A}" name="テーブル6" displayName="テーブル6" ref="D1:L650" totalsRowShown="0" headerRowDxfId="7">
  <autoFilter ref="D1:L650" xr:uid="{E0DCE9C2-2A8D-4017-AFC8-9C326A80374C}"/>
  <tableColumns count="9">
    <tableColumn id="1" xr3:uid="{52F29336-67FE-41D1-B60F-65A8B78E81AA}" name="ｺｰﾄﾞﾃｯｨｶｰ"/>
    <tableColumn id="2" xr3:uid="{947ED9C2-E6E8-4ABC-AD76-BC36C8C4A1F2}" name="市場"/>
    <tableColumn id="3" xr3:uid="{5D18DEEA-B607-473E-997E-A3FDC2F757FE}" name="銘柄"/>
    <tableColumn id="4" xr3:uid="{2A9C145C-C2D3-4627-806B-568F23921A2E}" name="時間" dataDxfId="6"/>
    <tableColumn id="5" xr3:uid="{24B4DE4D-E24B-415E-AA10-504645EAAC7A}" name="現在値" dataDxfId="5"/>
    <tableColumn id="6" xr3:uid="{812D4E24-2D3F-42F0-95BD-D98C4ECF075F}" name="前日比・値"/>
    <tableColumn id="7" xr3:uid="{14C78D83-53FD-4FC4-A141-EBD349F17375}" name="前日比・％"/>
    <tableColumn id="8" xr3:uid="{49C35EDE-7A9B-43D3-8E04-323D1CDD2B98}" name="出来高"/>
    <tableColumn id="9" xr3:uid="{A75E4664-1FD1-4989-87F3-0046D74ABCC4}" name="掲示板エクセル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BF14-B192-4009-AE64-2BC356CB7147}">
  <dimension ref="A1:M164"/>
  <sheetViews>
    <sheetView zoomScale="70" zoomScaleNormal="70" workbookViewId="0">
      <selection activeCell="F29" sqref="F29"/>
    </sheetView>
  </sheetViews>
  <sheetFormatPr defaultRowHeight="13.2" x14ac:dyDescent="0.2"/>
  <cols>
    <col min="1" max="1" width="34" customWidth="1"/>
    <col min="2" max="2" width="50" customWidth="1"/>
    <col min="3" max="4" width="11" customWidth="1"/>
    <col min="5" max="6" width="11.88671875" customWidth="1"/>
    <col min="8" max="8" width="12.21875" customWidth="1"/>
    <col min="10" max="10" width="10.77734375" customWidth="1"/>
    <col min="11" max="11" width="21.6640625" customWidth="1"/>
    <col min="12" max="12" width="13.6640625" customWidth="1"/>
  </cols>
  <sheetData>
    <row r="1" spans="1:13" x14ac:dyDescent="0.2">
      <c r="A1" s="30" t="s">
        <v>479</v>
      </c>
      <c r="B1" s="27" t="s">
        <v>191</v>
      </c>
      <c r="C1" s="27" t="s">
        <v>192</v>
      </c>
      <c r="D1" s="27" t="s">
        <v>193</v>
      </c>
      <c r="E1" s="27" t="s">
        <v>478</v>
      </c>
      <c r="F1" s="27" t="s">
        <v>477</v>
      </c>
      <c r="G1" s="27" t="s">
        <v>145</v>
      </c>
      <c r="H1" s="27" t="s">
        <v>194</v>
      </c>
      <c r="I1" s="27" t="s">
        <v>195</v>
      </c>
      <c r="J1" s="27" t="s">
        <v>170</v>
      </c>
      <c r="K1" s="27" t="s">
        <v>345</v>
      </c>
      <c r="L1" s="27" t="s">
        <v>348</v>
      </c>
      <c r="M1" s="27" t="s">
        <v>196</v>
      </c>
    </row>
    <row r="2" spans="1:13" x14ac:dyDescent="0.2">
      <c r="A2" t="s">
        <v>476</v>
      </c>
      <c r="B2" t="s">
        <v>400</v>
      </c>
      <c r="C2" t="s">
        <v>197</v>
      </c>
      <c r="D2" t="s">
        <v>198</v>
      </c>
      <c r="E2" t="s">
        <v>199</v>
      </c>
      <c r="F2" t="s">
        <v>200</v>
      </c>
      <c r="G2" t="s">
        <v>202</v>
      </c>
      <c r="H2" t="s">
        <v>201</v>
      </c>
      <c r="I2" t="s">
        <v>195</v>
      </c>
      <c r="J2" t="s">
        <v>203</v>
      </c>
      <c r="K2" t="s">
        <v>204</v>
      </c>
      <c r="M2">
        <v>1</v>
      </c>
    </row>
    <row r="3" spans="1:13" x14ac:dyDescent="0.2">
      <c r="A3" t="s">
        <v>475</v>
      </c>
      <c r="B3" t="s">
        <v>444</v>
      </c>
      <c r="C3" t="s">
        <v>197</v>
      </c>
      <c r="D3" t="s">
        <v>198</v>
      </c>
      <c r="E3" t="s">
        <v>205</v>
      </c>
      <c r="F3" t="s">
        <v>206</v>
      </c>
      <c r="G3" t="s">
        <v>202</v>
      </c>
      <c r="H3" t="s">
        <v>201</v>
      </c>
      <c r="J3" t="s">
        <v>203</v>
      </c>
      <c r="K3" t="s">
        <v>207</v>
      </c>
      <c r="M3">
        <v>2</v>
      </c>
    </row>
    <row r="4" spans="1:13" x14ac:dyDescent="0.2">
      <c r="A4" t="s">
        <v>474</v>
      </c>
      <c r="B4" t="s">
        <v>73</v>
      </c>
      <c r="C4" t="s">
        <v>197</v>
      </c>
      <c r="D4" t="s">
        <v>198</v>
      </c>
      <c r="E4" t="s">
        <v>205</v>
      </c>
      <c r="F4" t="s">
        <v>208</v>
      </c>
      <c r="G4" t="s">
        <v>210</v>
      </c>
      <c r="H4" t="s">
        <v>209</v>
      </c>
      <c r="J4" t="s">
        <v>203</v>
      </c>
      <c r="K4" t="s">
        <v>207</v>
      </c>
      <c r="M4">
        <v>3</v>
      </c>
    </row>
    <row r="5" spans="1:13" x14ac:dyDescent="0.2">
      <c r="A5" t="s">
        <v>473</v>
      </c>
      <c r="B5" t="s">
        <v>472</v>
      </c>
      <c r="C5" t="s">
        <v>197</v>
      </c>
      <c r="D5" t="s">
        <v>198</v>
      </c>
      <c r="E5" t="s">
        <v>205</v>
      </c>
      <c r="F5" t="s">
        <v>211</v>
      </c>
      <c r="G5" t="s">
        <v>210</v>
      </c>
      <c r="H5" t="s">
        <v>209</v>
      </c>
      <c r="J5" t="s">
        <v>203</v>
      </c>
      <c r="K5" t="s">
        <v>207</v>
      </c>
      <c r="M5">
        <v>4</v>
      </c>
    </row>
    <row r="6" spans="1:13" x14ac:dyDescent="0.2">
      <c r="A6" t="s">
        <v>471</v>
      </c>
      <c r="B6" t="s">
        <v>63</v>
      </c>
      <c r="C6" t="s">
        <v>197</v>
      </c>
      <c r="D6" t="s">
        <v>198</v>
      </c>
      <c r="E6" t="s">
        <v>212</v>
      </c>
      <c r="F6" t="s">
        <v>408</v>
      </c>
      <c r="G6" t="s">
        <v>210</v>
      </c>
      <c r="H6" t="s">
        <v>209</v>
      </c>
      <c r="I6" t="s">
        <v>195</v>
      </c>
      <c r="J6" t="s">
        <v>203</v>
      </c>
      <c r="K6" t="s">
        <v>207</v>
      </c>
      <c r="M6">
        <v>5</v>
      </c>
    </row>
    <row r="7" spans="1:13" x14ac:dyDescent="0.2">
      <c r="A7" t="s">
        <v>470</v>
      </c>
      <c r="B7" t="s">
        <v>143</v>
      </c>
      <c r="C7" t="s">
        <v>197</v>
      </c>
      <c r="D7" t="s">
        <v>198</v>
      </c>
      <c r="E7" t="s">
        <v>212</v>
      </c>
      <c r="F7" t="s">
        <v>408</v>
      </c>
      <c r="G7" t="s">
        <v>210</v>
      </c>
      <c r="H7" t="s">
        <v>209</v>
      </c>
      <c r="I7" t="s">
        <v>195</v>
      </c>
      <c r="J7" t="s">
        <v>203</v>
      </c>
      <c r="K7" t="s">
        <v>207</v>
      </c>
      <c r="M7">
        <v>6</v>
      </c>
    </row>
    <row r="8" spans="1:13" x14ac:dyDescent="0.2">
      <c r="A8" t="s">
        <v>469</v>
      </c>
      <c r="B8" t="s">
        <v>64</v>
      </c>
      <c r="C8" t="s">
        <v>197</v>
      </c>
      <c r="D8" t="s">
        <v>198</v>
      </c>
      <c r="E8" t="s">
        <v>212</v>
      </c>
      <c r="F8" t="s">
        <v>408</v>
      </c>
      <c r="G8" t="s">
        <v>210</v>
      </c>
      <c r="H8" t="s">
        <v>209</v>
      </c>
      <c r="I8" t="s">
        <v>195</v>
      </c>
      <c r="J8" t="s">
        <v>203</v>
      </c>
      <c r="K8" t="s">
        <v>207</v>
      </c>
      <c r="M8">
        <v>7</v>
      </c>
    </row>
    <row r="9" spans="1:13" x14ac:dyDescent="0.2">
      <c r="A9" t="s">
        <v>468</v>
      </c>
      <c r="B9" t="s">
        <v>65</v>
      </c>
      <c r="C9" t="s">
        <v>197</v>
      </c>
      <c r="D9" t="s">
        <v>198</v>
      </c>
      <c r="E9" t="s">
        <v>212</v>
      </c>
      <c r="F9" t="s">
        <v>408</v>
      </c>
      <c r="G9" t="s">
        <v>210</v>
      </c>
      <c r="H9" t="s">
        <v>209</v>
      </c>
      <c r="I9" t="s">
        <v>195</v>
      </c>
      <c r="J9" t="s">
        <v>203</v>
      </c>
      <c r="K9" t="s">
        <v>207</v>
      </c>
      <c r="M9">
        <v>8</v>
      </c>
    </row>
    <row r="10" spans="1:13" x14ac:dyDescent="0.2">
      <c r="A10" t="s">
        <v>467</v>
      </c>
      <c r="B10" t="s">
        <v>14</v>
      </c>
      <c r="C10" t="s">
        <v>213</v>
      </c>
      <c r="D10" t="s">
        <v>214</v>
      </c>
      <c r="E10" t="s">
        <v>384</v>
      </c>
      <c r="F10" t="s">
        <v>215</v>
      </c>
      <c r="G10" t="s">
        <v>210</v>
      </c>
      <c r="H10" t="s">
        <v>216</v>
      </c>
      <c r="J10" t="s">
        <v>203</v>
      </c>
      <c r="K10" t="s">
        <v>217</v>
      </c>
      <c r="M10">
        <v>9</v>
      </c>
    </row>
    <row r="11" spans="1:13" x14ac:dyDescent="0.2">
      <c r="A11" t="s">
        <v>466</v>
      </c>
      <c r="B11" t="s">
        <v>16</v>
      </c>
      <c r="C11" t="s">
        <v>213</v>
      </c>
      <c r="D11" t="s">
        <v>214</v>
      </c>
      <c r="E11" t="s">
        <v>465</v>
      </c>
      <c r="F11" t="s">
        <v>218</v>
      </c>
      <c r="G11" t="s">
        <v>210</v>
      </c>
      <c r="H11" t="s">
        <v>216</v>
      </c>
      <c r="J11" t="s">
        <v>203</v>
      </c>
      <c r="K11" t="s">
        <v>217</v>
      </c>
      <c r="M11">
        <v>10</v>
      </c>
    </row>
    <row r="12" spans="1:13" x14ac:dyDescent="0.2">
      <c r="A12" t="s">
        <v>464</v>
      </c>
      <c r="B12" t="s">
        <v>219</v>
      </c>
      <c r="C12" t="s">
        <v>213</v>
      </c>
      <c r="D12" t="s">
        <v>214</v>
      </c>
      <c r="E12" t="s">
        <v>372</v>
      </c>
      <c r="F12" t="s">
        <v>220</v>
      </c>
      <c r="G12" t="s">
        <v>210</v>
      </c>
      <c r="H12" t="s">
        <v>216</v>
      </c>
      <c r="J12" t="s">
        <v>203</v>
      </c>
      <c r="K12" t="s">
        <v>217</v>
      </c>
      <c r="M12">
        <v>11</v>
      </c>
    </row>
    <row r="13" spans="1:13" x14ac:dyDescent="0.2">
      <c r="A13" t="s">
        <v>463</v>
      </c>
      <c r="B13" t="s">
        <v>221</v>
      </c>
      <c r="C13" t="s">
        <v>197</v>
      </c>
      <c r="D13" t="s">
        <v>198</v>
      </c>
      <c r="E13" t="s">
        <v>354</v>
      </c>
      <c r="F13" t="s">
        <v>171</v>
      </c>
      <c r="G13" t="s">
        <v>210</v>
      </c>
      <c r="H13" t="s">
        <v>209</v>
      </c>
      <c r="I13" t="s">
        <v>195</v>
      </c>
      <c r="J13" t="s">
        <v>203</v>
      </c>
      <c r="K13" t="s">
        <v>204</v>
      </c>
      <c r="M13">
        <v>12</v>
      </c>
    </row>
    <row r="14" spans="1:13" x14ac:dyDescent="0.2">
      <c r="A14" t="s">
        <v>462</v>
      </c>
      <c r="B14" t="s">
        <v>66</v>
      </c>
      <c r="C14" t="s">
        <v>197</v>
      </c>
      <c r="D14" t="s">
        <v>198</v>
      </c>
      <c r="E14" t="s">
        <v>222</v>
      </c>
      <c r="F14" t="s">
        <v>223</v>
      </c>
      <c r="G14" t="s">
        <v>210</v>
      </c>
      <c r="H14" t="s">
        <v>209</v>
      </c>
      <c r="I14" t="s">
        <v>195</v>
      </c>
      <c r="J14" t="s">
        <v>203</v>
      </c>
      <c r="K14" t="s">
        <v>207</v>
      </c>
      <c r="M14">
        <v>13</v>
      </c>
    </row>
    <row r="15" spans="1:13" x14ac:dyDescent="0.2">
      <c r="A15" t="s">
        <v>461</v>
      </c>
      <c r="B15" t="s">
        <v>224</v>
      </c>
      <c r="C15" t="s">
        <v>197</v>
      </c>
      <c r="D15" t="s">
        <v>198</v>
      </c>
      <c r="E15" t="s">
        <v>205</v>
      </c>
      <c r="F15" t="s">
        <v>225</v>
      </c>
      <c r="G15" t="s">
        <v>210</v>
      </c>
      <c r="H15" t="s">
        <v>226</v>
      </c>
      <c r="J15" t="s">
        <v>203</v>
      </c>
      <c r="K15" t="s">
        <v>207</v>
      </c>
      <c r="M15">
        <v>14</v>
      </c>
    </row>
    <row r="16" spans="1:13" x14ac:dyDescent="0.2">
      <c r="A16" t="s">
        <v>460</v>
      </c>
      <c r="B16" t="s">
        <v>74</v>
      </c>
      <c r="C16" t="s">
        <v>227</v>
      </c>
      <c r="D16" t="s">
        <v>228</v>
      </c>
      <c r="E16" t="s">
        <v>229</v>
      </c>
      <c r="F16" t="s">
        <v>230</v>
      </c>
      <c r="G16" t="s">
        <v>210</v>
      </c>
      <c r="H16" t="s">
        <v>226</v>
      </c>
      <c r="J16" t="s">
        <v>203</v>
      </c>
      <c r="K16" t="s">
        <v>217</v>
      </c>
      <c r="M16">
        <v>15</v>
      </c>
    </row>
    <row r="17" spans="1:13" x14ac:dyDescent="0.2">
      <c r="A17" t="s">
        <v>459</v>
      </c>
      <c r="B17" t="s">
        <v>17</v>
      </c>
      <c r="C17" t="s">
        <v>197</v>
      </c>
      <c r="D17" t="s">
        <v>198</v>
      </c>
      <c r="E17" t="s">
        <v>212</v>
      </c>
      <c r="F17" t="s">
        <v>231</v>
      </c>
      <c r="G17" t="s">
        <v>210</v>
      </c>
      <c r="H17" t="s">
        <v>226</v>
      </c>
      <c r="I17" t="s">
        <v>195</v>
      </c>
      <c r="J17" t="s">
        <v>203</v>
      </c>
      <c r="K17" t="s">
        <v>207</v>
      </c>
      <c r="M17">
        <v>16</v>
      </c>
    </row>
    <row r="18" spans="1:13" x14ac:dyDescent="0.2">
      <c r="A18" t="s">
        <v>458</v>
      </c>
      <c r="B18" t="s">
        <v>75</v>
      </c>
      <c r="C18" t="s">
        <v>197</v>
      </c>
      <c r="D18" t="s">
        <v>198</v>
      </c>
      <c r="E18" t="s">
        <v>232</v>
      </c>
      <c r="F18" t="s">
        <v>381</v>
      </c>
      <c r="G18" t="s">
        <v>210</v>
      </c>
      <c r="H18" t="s">
        <v>380</v>
      </c>
      <c r="J18" t="s">
        <v>203</v>
      </c>
      <c r="K18" t="s">
        <v>207</v>
      </c>
      <c r="M18">
        <v>17</v>
      </c>
    </row>
    <row r="19" spans="1:13" x14ac:dyDescent="0.2">
      <c r="A19" t="s">
        <v>457</v>
      </c>
      <c r="B19" t="s">
        <v>190</v>
      </c>
      <c r="C19" t="s">
        <v>213</v>
      </c>
      <c r="D19" t="s">
        <v>389</v>
      </c>
      <c r="E19" t="s">
        <v>456</v>
      </c>
      <c r="F19" t="s">
        <v>455</v>
      </c>
      <c r="G19" t="s">
        <v>210</v>
      </c>
      <c r="H19" t="s">
        <v>216</v>
      </c>
      <c r="J19" t="s">
        <v>203</v>
      </c>
      <c r="K19" t="s">
        <v>207</v>
      </c>
      <c r="M19">
        <v>18</v>
      </c>
    </row>
    <row r="20" spans="1:13" x14ac:dyDescent="0.2">
      <c r="A20" t="s">
        <v>454</v>
      </c>
      <c r="B20" t="s">
        <v>76</v>
      </c>
      <c r="C20" t="s">
        <v>197</v>
      </c>
      <c r="D20" t="s">
        <v>198</v>
      </c>
      <c r="E20" t="s">
        <v>432</v>
      </c>
      <c r="F20" t="s">
        <v>432</v>
      </c>
      <c r="G20" t="s">
        <v>210</v>
      </c>
      <c r="H20" t="s">
        <v>209</v>
      </c>
      <c r="I20" t="s">
        <v>195</v>
      </c>
      <c r="J20" t="s">
        <v>203</v>
      </c>
      <c r="K20" t="s">
        <v>204</v>
      </c>
      <c r="M20">
        <v>19</v>
      </c>
    </row>
    <row r="21" spans="1:13" x14ac:dyDescent="0.2">
      <c r="A21" t="s">
        <v>453</v>
      </c>
      <c r="B21" t="s">
        <v>77</v>
      </c>
      <c r="C21" t="s">
        <v>197</v>
      </c>
      <c r="D21" t="s">
        <v>198</v>
      </c>
      <c r="E21" t="s">
        <v>432</v>
      </c>
      <c r="F21" t="s">
        <v>432</v>
      </c>
      <c r="G21" t="s">
        <v>210</v>
      </c>
      <c r="H21" t="s">
        <v>209</v>
      </c>
      <c r="I21" t="s">
        <v>195</v>
      </c>
      <c r="J21" t="s">
        <v>203</v>
      </c>
      <c r="K21" t="s">
        <v>204</v>
      </c>
      <c r="M21">
        <v>20</v>
      </c>
    </row>
    <row r="22" spans="1:13" x14ac:dyDescent="0.2">
      <c r="A22" t="s">
        <v>452</v>
      </c>
      <c r="B22" t="s">
        <v>67</v>
      </c>
      <c r="C22" t="s">
        <v>227</v>
      </c>
      <c r="D22" t="s">
        <v>228</v>
      </c>
      <c r="E22" t="s">
        <v>229</v>
      </c>
      <c r="F22" t="s">
        <v>233</v>
      </c>
      <c r="G22" t="s">
        <v>210</v>
      </c>
      <c r="H22" t="s">
        <v>355</v>
      </c>
      <c r="J22" t="s">
        <v>203</v>
      </c>
      <c r="K22" t="s">
        <v>217</v>
      </c>
      <c r="M22">
        <v>21</v>
      </c>
    </row>
    <row r="23" spans="1:13" x14ac:dyDescent="0.2">
      <c r="A23" t="s">
        <v>128</v>
      </c>
      <c r="B23" t="s">
        <v>127</v>
      </c>
      <c r="C23" t="s">
        <v>197</v>
      </c>
      <c r="D23" t="s">
        <v>198</v>
      </c>
      <c r="E23" t="s">
        <v>205</v>
      </c>
      <c r="F23" t="s">
        <v>234</v>
      </c>
      <c r="G23" t="s">
        <v>210</v>
      </c>
      <c r="H23" t="s">
        <v>209</v>
      </c>
      <c r="J23" t="s">
        <v>203</v>
      </c>
      <c r="K23" t="s">
        <v>207</v>
      </c>
      <c r="M23">
        <v>22</v>
      </c>
    </row>
    <row r="24" spans="1:13" x14ac:dyDescent="0.2">
      <c r="A24" t="s">
        <v>451</v>
      </c>
      <c r="B24" t="s">
        <v>68</v>
      </c>
      <c r="C24" t="s">
        <v>197</v>
      </c>
      <c r="D24" t="s">
        <v>198</v>
      </c>
      <c r="E24" t="s">
        <v>212</v>
      </c>
      <c r="F24" t="s">
        <v>408</v>
      </c>
      <c r="G24" t="s">
        <v>210</v>
      </c>
      <c r="H24" t="s">
        <v>209</v>
      </c>
      <c r="I24" t="s">
        <v>195</v>
      </c>
      <c r="J24" t="s">
        <v>203</v>
      </c>
      <c r="K24" t="s">
        <v>207</v>
      </c>
      <c r="M24">
        <v>23</v>
      </c>
    </row>
    <row r="25" spans="1:13" x14ac:dyDescent="0.2">
      <c r="A25" t="s">
        <v>450</v>
      </c>
      <c r="B25" t="s">
        <v>78</v>
      </c>
      <c r="C25" t="s">
        <v>197</v>
      </c>
      <c r="D25" t="s">
        <v>198</v>
      </c>
      <c r="E25" t="s">
        <v>205</v>
      </c>
      <c r="F25" t="s">
        <v>225</v>
      </c>
      <c r="G25" t="s">
        <v>210</v>
      </c>
      <c r="H25" t="s">
        <v>226</v>
      </c>
      <c r="J25" t="s">
        <v>203</v>
      </c>
      <c r="K25" t="s">
        <v>207</v>
      </c>
      <c r="M25">
        <v>24</v>
      </c>
    </row>
    <row r="26" spans="1:13" x14ac:dyDescent="0.2">
      <c r="A26" t="s">
        <v>449</v>
      </c>
      <c r="B26" t="s">
        <v>79</v>
      </c>
      <c r="C26" t="s">
        <v>197</v>
      </c>
      <c r="D26" t="s">
        <v>198</v>
      </c>
      <c r="E26" t="s">
        <v>205</v>
      </c>
      <c r="F26" t="s">
        <v>235</v>
      </c>
      <c r="G26" t="s">
        <v>210</v>
      </c>
      <c r="H26" t="s">
        <v>236</v>
      </c>
      <c r="J26" t="s">
        <v>203</v>
      </c>
      <c r="K26" t="s">
        <v>207</v>
      </c>
      <c r="M26">
        <v>25</v>
      </c>
    </row>
    <row r="27" spans="1:13" x14ac:dyDescent="0.2">
      <c r="A27" t="s">
        <v>448</v>
      </c>
      <c r="B27" t="s">
        <v>237</v>
      </c>
      <c r="C27" t="s">
        <v>197</v>
      </c>
      <c r="D27" t="s">
        <v>198</v>
      </c>
      <c r="E27" t="s">
        <v>205</v>
      </c>
      <c r="F27" t="s">
        <v>238</v>
      </c>
      <c r="G27" t="s">
        <v>210</v>
      </c>
      <c r="H27" t="s">
        <v>226</v>
      </c>
      <c r="J27" t="s">
        <v>203</v>
      </c>
      <c r="K27" t="s">
        <v>207</v>
      </c>
      <c r="M27">
        <v>26</v>
      </c>
    </row>
    <row r="28" spans="1:13" x14ac:dyDescent="0.2">
      <c r="A28" t="s">
        <v>447</v>
      </c>
      <c r="B28" t="s">
        <v>446</v>
      </c>
      <c r="C28" t="s">
        <v>227</v>
      </c>
      <c r="D28" t="s">
        <v>228</v>
      </c>
      <c r="E28" t="s">
        <v>229</v>
      </c>
      <c r="F28" t="s">
        <v>230</v>
      </c>
      <c r="G28" t="s">
        <v>210</v>
      </c>
      <c r="H28" t="s">
        <v>226</v>
      </c>
      <c r="J28" t="s">
        <v>203</v>
      </c>
      <c r="K28" t="s">
        <v>217</v>
      </c>
      <c r="M28">
        <v>27</v>
      </c>
    </row>
    <row r="29" spans="1:13" x14ac:dyDescent="0.2">
      <c r="A29" t="s">
        <v>445</v>
      </c>
      <c r="B29" t="s">
        <v>444</v>
      </c>
      <c r="C29" t="s">
        <v>197</v>
      </c>
      <c r="D29" t="s">
        <v>198</v>
      </c>
      <c r="E29" t="s">
        <v>205</v>
      </c>
      <c r="F29" t="s">
        <v>206</v>
      </c>
      <c r="G29" t="s">
        <v>202</v>
      </c>
      <c r="H29" t="s">
        <v>201</v>
      </c>
      <c r="J29" t="s">
        <v>203</v>
      </c>
      <c r="K29" t="s">
        <v>207</v>
      </c>
      <c r="M29">
        <v>28</v>
      </c>
    </row>
    <row r="30" spans="1:13" x14ac:dyDescent="0.2">
      <c r="A30" t="s">
        <v>443</v>
      </c>
      <c r="B30" t="s">
        <v>239</v>
      </c>
      <c r="C30" t="s">
        <v>197</v>
      </c>
      <c r="D30" t="s">
        <v>198</v>
      </c>
      <c r="E30" t="s">
        <v>240</v>
      </c>
      <c r="F30" t="s">
        <v>240</v>
      </c>
      <c r="G30" t="s">
        <v>210</v>
      </c>
      <c r="H30" t="s">
        <v>209</v>
      </c>
      <c r="I30" t="s">
        <v>195</v>
      </c>
      <c r="J30" t="s">
        <v>203</v>
      </c>
      <c r="K30" t="s">
        <v>204</v>
      </c>
      <c r="M30">
        <v>29</v>
      </c>
    </row>
    <row r="31" spans="1:13" x14ac:dyDescent="0.2">
      <c r="A31" t="s">
        <v>442</v>
      </c>
      <c r="B31" t="s">
        <v>80</v>
      </c>
      <c r="C31" t="s">
        <v>197</v>
      </c>
      <c r="D31" t="s">
        <v>198</v>
      </c>
      <c r="E31" t="s">
        <v>241</v>
      </c>
      <c r="F31" t="s">
        <v>241</v>
      </c>
      <c r="G31" t="s">
        <v>210</v>
      </c>
      <c r="H31" t="s">
        <v>209</v>
      </c>
      <c r="I31" t="s">
        <v>195</v>
      </c>
      <c r="J31" t="s">
        <v>203</v>
      </c>
      <c r="K31" t="s">
        <v>204</v>
      </c>
      <c r="M31">
        <v>30</v>
      </c>
    </row>
    <row r="32" spans="1:13" x14ac:dyDescent="0.2">
      <c r="A32" t="s">
        <v>441</v>
      </c>
      <c r="B32" t="s">
        <v>81</v>
      </c>
      <c r="C32" t="s">
        <v>197</v>
      </c>
      <c r="D32" t="s">
        <v>198</v>
      </c>
      <c r="E32" t="s">
        <v>242</v>
      </c>
      <c r="F32" t="s">
        <v>243</v>
      </c>
      <c r="G32" t="s">
        <v>210</v>
      </c>
      <c r="H32" t="s">
        <v>209</v>
      </c>
      <c r="I32" t="s">
        <v>195</v>
      </c>
      <c r="J32" t="s">
        <v>203</v>
      </c>
      <c r="K32" t="s">
        <v>204</v>
      </c>
      <c r="M32">
        <v>31</v>
      </c>
    </row>
    <row r="33" spans="1:13" x14ac:dyDescent="0.2">
      <c r="A33" t="s">
        <v>440</v>
      </c>
      <c r="B33" t="s">
        <v>82</v>
      </c>
      <c r="C33" t="s">
        <v>197</v>
      </c>
      <c r="D33" t="s">
        <v>198</v>
      </c>
      <c r="E33" t="s">
        <v>244</v>
      </c>
      <c r="F33" t="s">
        <v>244</v>
      </c>
      <c r="G33" t="s">
        <v>210</v>
      </c>
      <c r="H33" t="s">
        <v>209</v>
      </c>
      <c r="I33" t="s">
        <v>195</v>
      </c>
      <c r="J33" t="s">
        <v>203</v>
      </c>
      <c r="K33" t="s">
        <v>204</v>
      </c>
      <c r="M33">
        <v>32</v>
      </c>
    </row>
    <row r="34" spans="1:13" x14ac:dyDescent="0.2">
      <c r="A34" t="s">
        <v>439</v>
      </c>
      <c r="B34" t="s">
        <v>83</v>
      </c>
      <c r="C34" t="s">
        <v>197</v>
      </c>
      <c r="D34" t="s">
        <v>198</v>
      </c>
      <c r="E34" t="s">
        <v>244</v>
      </c>
      <c r="F34" t="s">
        <v>244</v>
      </c>
      <c r="G34" t="s">
        <v>210</v>
      </c>
      <c r="H34" t="s">
        <v>209</v>
      </c>
      <c r="I34" t="s">
        <v>195</v>
      </c>
      <c r="J34" t="s">
        <v>203</v>
      </c>
      <c r="K34" t="s">
        <v>204</v>
      </c>
      <c r="M34">
        <v>33</v>
      </c>
    </row>
    <row r="35" spans="1:13" x14ac:dyDescent="0.2">
      <c r="A35" t="s">
        <v>438</v>
      </c>
      <c r="B35" t="s">
        <v>84</v>
      </c>
      <c r="C35" t="s">
        <v>197</v>
      </c>
      <c r="D35" t="s">
        <v>198</v>
      </c>
      <c r="E35" t="s">
        <v>432</v>
      </c>
      <c r="F35" t="s">
        <v>432</v>
      </c>
      <c r="G35" t="s">
        <v>210</v>
      </c>
      <c r="H35" t="s">
        <v>209</v>
      </c>
      <c r="I35" t="s">
        <v>195</v>
      </c>
      <c r="J35" t="s">
        <v>203</v>
      </c>
      <c r="K35" t="s">
        <v>204</v>
      </c>
      <c r="M35">
        <v>34</v>
      </c>
    </row>
    <row r="36" spans="1:13" x14ac:dyDescent="0.2">
      <c r="A36" t="s">
        <v>437</v>
      </c>
      <c r="B36" t="s">
        <v>85</v>
      </c>
      <c r="C36" t="s">
        <v>197</v>
      </c>
      <c r="D36" t="s">
        <v>198</v>
      </c>
      <c r="E36" t="s">
        <v>432</v>
      </c>
      <c r="F36" t="s">
        <v>432</v>
      </c>
      <c r="G36" t="s">
        <v>210</v>
      </c>
      <c r="H36" t="s">
        <v>209</v>
      </c>
      <c r="I36" t="s">
        <v>195</v>
      </c>
      <c r="J36" t="s">
        <v>203</v>
      </c>
      <c r="K36" t="s">
        <v>204</v>
      </c>
      <c r="M36">
        <v>35</v>
      </c>
    </row>
    <row r="37" spans="1:13" x14ac:dyDescent="0.2">
      <c r="A37" t="s">
        <v>436</v>
      </c>
      <c r="B37" t="s">
        <v>435</v>
      </c>
      <c r="C37" t="s">
        <v>197</v>
      </c>
      <c r="D37" t="s">
        <v>198</v>
      </c>
      <c r="E37" t="s">
        <v>199</v>
      </c>
      <c r="F37" t="s">
        <v>245</v>
      </c>
      <c r="G37" t="s">
        <v>210</v>
      </c>
      <c r="H37" t="s">
        <v>209</v>
      </c>
      <c r="J37" t="s">
        <v>203</v>
      </c>
      <c r="K37" t="s">
        <v>204</v>
      </c>
      <c r="M37">
        <v>36</v>
      </c>
    </row>
    <row r="38" spans="1:13" x14ac:dyDescent="0.2">
      <c r="A38" t="s">
        <v>434</v>
      </c>
      <c r="B38" t="s">
        <v>86</v>
      </c>
      <c r="C38" t="s">
        <v>197</v>
      </c>
      <c r="D38" t="s">
        <v>198</v>
      </c>
      <c r="E38" t="s">
        <v>242</v>
      </c>
      <c r="F38" t="s">
        <v>246</v>
      </c>
      <c r="G38" t="s">
        <v>210</v>
      </c>
      <c r="H38" t="s">
        <v>209</v>
      </c>
      <c r="I38" t="s">
        <v>195</v>
      </c>
      <c r="J38" t="s">
        <v>203</v>
      </c>
      <c r="K38" t="s">
        <v>204</v>
      </c>
      <c r="M38">
        <v>37</v>
      </c>
    </row>
    <row r="39" spans="1:13" x14ac:dyDescent="0.2">
      <c r="A39" t="s">
        <v>433</v>
      </c>
      <c r="B39" t="s">
        <v>87</v>
      </c>
      <c r="C39" t="s">
        <v>197</v>
      </c>
      <c r="D39" t="s">
        <v>198</v>
      </c>
      <c r="E39" t="s">
        <v>432</v>
      </c>
      <c r="F39" t="s">
        <v>432</v>
      </c>
      <c r="G39" t="s">
        <v>210</v>
      </c>
      <c r="H39" t="s">
        <v>209</v>
      </c>
      <c r="I39" t="s">
        <v>195</v>
      </c>
      <c r="J39" t="s">
        <v>203</v>
      </c>
      <c r="K39" t="s">
        <v>204</v>
      </c>
      <c r="M39">
        <v>38</v>
      </c>
    </row>
    <row r="40" spans="1:13" x14ac:dyDescent="0.2">
      <c r="A40" t="s">
        <v>431</v>
      </c>
      <c r="B40" t="s">
        <v>88</v>
      </c>
      <c r="C40" t="s">
        <v>197</v>
      </c>
      <c r="D40" t="s">
        <v>198</v>
      </c>
      <c r="E40" t="s">
        <v>242</v>
      </c>
      <c r="F40" t="s">
        <v>247</v>
      </c>
      <c r="G40" t="s">
        <v>210</v>
      </c>
      <c r="H40" t="s">
        <v>209</v>
      </c>
      <c r="I40" t="s">
        <v>195</v>
      </c>
      <c r="J40" t="s">
        <v>203</v>
      </c>
      <c r="K40" t="s">
        <v>204</v>
      </c>
      <c r="M40">
        <v>39</v>
      </c>
    </row>
    <row r="41" spans="1:13" x14ac:dyDescent="0.2">
      <c r="A41" t="s">
        <v>430</v>
      </c>
      <c r="B41" t="s">
        <v>89</v>
      </c>
      <c r="C41" t="s">
        <v>197</v>
      </c>
      <c r="D41" t="s">
        <v>198</v>
      </c>
      <c r="E41" t="s">
        <v>242</v>
      </c>
      <c r="F41" t="s">
        <v>247</v>
      </c>
      <c r="G41" t="s">
        <v>210</v>
      </c>
      <c r="H41" t="s">
        <v>209</v>
      </c>
      <c r="I41" t="s">
        <v>195</v>
      </c>
      <c r="J41" t="s">
        <v>203</v>
      </c>
      <c r="K41" t="s">
        <v>204</v>
      </c>
      <c r="M41">
        <v>40</v>
      </c>
    </row>
    <row r="42" spans="1:13" x14ac:dyDescent="0.2">
      <c r="A42" t="s">
        <v>429</v>
      </c>
      <c r="B42" t="s">
        <v>248</v>
      </c>
      <c r="C42" t="s">
        <v>197</v>
      </c>
      <c r="D42" t="s">
        <v>198</v>
      </c>
      <c r="E42" t="s">
        <v>249</v>
      </c>
      <c r="F42" t="s">
        <v>249</v>
      </c>
      <c r="G42" t="s">
        <v>210</v>
      </c>
      <c r="H42" t="s">
        <v>209</v>
      </c>
      <c r="I42" t="s">
        <v>195</v>
      </c>
      <c r="J42" t="s">
        <v>203</v>
      </c>
      <c r="K42" t="s">
        <v>204</v>
      </c>
      <c r="M42">
        <v>41</v>
      </c>
    </row>
    <row r="43" spans="1:13" x14ac:dyDescent="0.2">
      <c r="A43" t="s">
        <v>428</v>
      </c>
      <c r="B43" t="s">
        <v>90</v>
      </c>
      <c r="C43" t="s">
        <v>197</v>
      </c>
      <c r="D43" t="s">
        <v>198</v>
      </c>
      <c r="E43" t="s">
        <v>242</v>
      </c>
      <c r="F43" t="s">
        <v>250</v>
      </c>
      <c r="G43" t="s">
        <v>210</v>
      </c>
      <c r="H43" t="s">
        <v>209</v>
      </c>
      <c r="I43" t="s">
        <v>195</v>
      </c>
      <c r="J43" t="s">
        <v>203</v>
      </c>
      <c r="K43" t="s">
        <v>204</v>
      </c>
      <c r="M43">
        <v>42</v>
      </c>
    </row>
    <row r="44" spans="1:13" x14ac:dyDescent="0.2">
      <c r="A44" t="s">
        <v>427</v>
      </c>
      <c r="B44" t="s">
        <v>91</v>
      </c>
      <c r="C44" t="s">
        <v>197</v>
      </c>
      <c r="D44" t="s">
        <v>198</v>
      </c>
      <c r="E44" t="s">
        <v>241</v>
      </c>
      <c r="F44" t="s">
        <v>241</v>
      </c>
      <c r="G44" t="s">
        <v>210</v>
      </c>
      <c r="H44" t="s">
        <v>209</v>
      </c>
      <c r="I44" t="s">
        <v>195</v>
      </c>
      <c r="J44" t="s">
        <v>203</v>
      </c>
      <c r="K44" t="s">
        <v>204</v>
      </c>
      <c r="M44">
        <v>43</v>
      </c>
    </row>
    <row r="45" spans="1:13" x14ac:dyDescent="0.2">
      <c r="A45" t="s">
        <v>426</v>
      </c>
      <c r="B45" t="s">
        <v>92</v>
      </c>
      <c r="C45" t="s">
        <v>197</v>
      </c>
      <c r="D45" t="s">
        <v>198</v>
      </c>
      <c r="E45" t="s">
        <v>251</v>
      </c>
      <c r="F45" t="s">
        <v>251</v>
      </c>
      <c r="G45" t="s">
        <v>210</v>
      </c>
      <c r="H45" t="s">
        <v>209</v>
      </c>
      <c r="I45" t="s">
        <v>195</v>
      </c>
      <c r="J45" t="s">
        <v>203</v>
      </c>
      <c r="K45" t="s">
        <v>204</v>
      </c>
      <c r="M45">
        <v>44</v>
      </c>
    </row>
    <row r="46" spans="1:13" x14ac:dyDescent="0.2">
      <c r="A46" t="s">
        <v>425</v>
      </c>
      <c r="B46" t="s">
        <v>93</v>
      </c>
      <c r="C46" t="s">
        <v>197</v>
      </c>
      <c r="D46" t="s">
        <v>198</v>
      </c>
      <c r="E46" t="s">
        <v>251</v>
      </c>
      <c r="F46" t="s">
        <v>251</v>
      </c>
      <c r="G46" t="s">
        <v>210</v>
      </c>
      <c r="H46" t="s">
        <v>209</v>
      </c>
      <c r="I46" t="s">
        <v>195</v>
      </c>
      <c r="J46" t="s">
        <v>203</v>
      </c>
      <c r="K46" t="s">
        <v>204</v>
      </c>
      <c r="M46">
        <v>45</v>
      </c>
    </row>
    <row r="47" spans="1:13" x14ac:dyDescent="0.2">
      <c r="A47" t="s">
        <v>424</v>
      </c>
      <c r="B47" t="s">
        <v>94</v>
      </c>
      <c r="C47" t="s">
        <v>197</v>
      </c>
      <c r="D47" t="s">
        <v>198</v>
      </c>
      <c r="E47" t="s">
        <v>251</v>
      </c>
      <c r="F47" t="s">
        <v>251</v>
      </c>
      <c r="G47" t="s">
        <v>210</v>
      </c>
      <c r="H47" t="s">
        <v>209</v>
      </c>
      <c r="I47" t="s">
        <v>195</v>
      </c>
      <c r="J47" t="s">
        <v>203</v>
      </c>
      <c r="K47" t="s">
        <v>204</v>
      </c>
      <c r="M47">
        <v>46</v>
      </c>
    </row>
    <row r="48" spans="1:13" x14ac:dyDescent="0.2">
      <c r="A48" t="s">
        <v>423</v>
      </c>
      <c r="B48" t="s">
        <v>95</v>
      </c>
      <c r="C48" t="s">
        <v>197</v>
      </c>
      <c r="D48" t="s">
        <v>198</v>
      </c>
      <c r="E48" t="s">
        <v>251</v>
      </c>
      <c r="F48" t="s">
        <v>251</v>
      </c>
      <c r="G48" t="s">
        <v>210</v>
      </c>
      <c r="H48" t="s">
        <v>209</v>
      </c>
      <c r="I48" t="s">
        <v>195</v>
      </c>
      <c r="J48" t="s">
        <v>203</v>
      </c>
      <c r="K48" t="s">
        <v>204</v>
      </c>
      <c r="M48">
        <v>47</v>
      </c>
    </row>
    <row r="49" spans="1:13" x14ac:dyDescent="0.2">
      <c r="A49" t="s">
        <v>422</v>
      </c>
      <c r="B49" t="s">
        <v>96</v>
      </c>
      <c r="C49" t="s">
        <v>197</v>
      </c>
      <c r="D49" t="s">
        <v>198</v>
      </c>
      <c r="E49" t="s">
        <v>251</v>
      </c>
      <c r="F49" t="s">
        <v>251</v>
      </c>
      <c r="G49" t="s">
        <v>210</v>
      </c>
      <c r="H49" t="s">
        <v>209</v>
      </c>
      <c r="I49" t="s">
        <v>195</v>
      </c>
      <c r="J49" t="s">
        <v>203</v>
      </c>
      <c r="K49" t="s">
        <v>204</v>
      </c>
      <c r="M49">
        <v>48</v>
      </c>
    </row>
    <row r="50" spans="1:13" x14ac:dyDescent="0.2">
      <c r="A50" t="s">
        <v>421</v>
      </c>
      <c r="B50" t="s">
        <v>97</v>
      </c>
      <c r="C50" t="s">
        <v>197</v>
      </c>
      <c r="D50" t="s">
        <v>198</v>
      </c>
      <c r="E50" t="s">
        <v>244</v>
      </c>
      <c r="F50" t="s">
        <v>244</v>
      </c>
      <c r="G50" t="s">
        <v>210</v>
      </c>
      <c r="H50" t="s">
        <v>209</v>
      </c>
      <c r="I50" t="s">
        <v>195</v>
      </c>
      <c r="J50" t="s">
        <v>203</v>
      </c>
      <c r="K50" t="s">
        <v>204</v>
      </c>
      <c r="M50">
        <v>49</v>
      </c>
    </row>
    <row r="51" spans="1:13" x14ac:dyDescent="0.2">
      <c r="A51" t="s">
        <v>420</v>
      </c>
      <c r="B51" t="s">
        <v>98</v>
      </c>
      <c r="C51" t="s">
        <v>197</v>
      </c>
      <c r="D51" t="s">
        <v>198</v>
      </c>
      <c r="E51" t="s">
        <v>222</v>
      </c>
      <c r="F51" t="s">
        <v>223</v>
      </c>
      <c r="G51" t="s">
        <v>210</v>
      </c>
      <c r="H51" t="s">
        <v>209</v>
      </c>
      <c r="I51" t="s">
        <v>195</v>
      </c>
      <c r="J51" t="s">
        <v>203</v>
      </c>
      <c r="K51" t="s">
        <v>204</v>
      </c>
      <c r="M51">
        <v>50</v>
      </c>
    </row>
    <row r="52" spans="1:13" x14ac:dyDescent="0.2">
      <c r="A52" t="s">
        <v>419</v>
      </c>
      <c r="B52" t="s">
        <v>99</v>
      </c>
      <c r="C52" t="s">
        <v>197</v>
      </c>
      <c r="D52" t="s">
        <v>198</v>
      </c>
      <c r="E52" t="s">
        <v>222</v>
      </c>
      <c r="F52" t="s">
        <v>223</v>
      </c>
      <c r="G52" t="s">
        <v>210</v>
      </c>
      <c r="H52" t="s">
        <v>209</v>
      </c>
      <c r="I52" t="s">
        <v>195</v>
      </c>
      <c r="J52" t="s">
        <v>203</v>
      </c>
      <c r="K52" t="s">
        <v>204</v>
      </c>
      <c r="M52">
        <v>51</v>
      </c>
    </row>
    <row r="53" spans="1:13" x14ac:dyDescent="0.2">
      <c r="A53" t="s">
        <v>418</v>
      </c>
      <c r="B53" t="s">
        <v>100</v>
      </c>
      <c r="C53" t="s">
        <v>197</v>
      </c>
      <c r="D53" t="s">
        <v>198</v>
      </c>
      <c r="E53" t="s">
        <v>222</v>
      </c>
      <c r="F53" t="s">
        <v>223</v>
      </c>
      <c r="G53" t="s">
        <v>210</v>
      </c>
      <c r="H53" t="s">
        <v>209</v>
      </c>
      <c r="I53" t="s">
        <v>195</v>
      </c>
      <c r="J53" t="s">
        <v>203</v>
      </c>
      <c r="K53" t="s">
        <v>204</v>
      </c>
      <c r="M53">
        <v>52</v>
      </c>
    </row>
    <row r="54" spans="1:13" x14ac:dyDescent="0.2">
      <c r="A54" t="s">
        <v>417</v>
      </c>
      <c r="B54" t="s">
        <v>101</v>
      </c>
      <c r="C54" t="s">
        <v>197</v>
      </c>
      <c r="D54" t="s">
        <v>198</v>
      </c>
      <c r="E54" t="s">
        <v>222</v>
      </c>
      <c r="F54" t="s">
        <v>413</v>
      </c>
      <c r="G54" t="s">
        <v>210</v>
      </c>
      <c r="H54" t="s">
        <v>209</v>
      </c>
      <c r="I54" t="s">
        <v>195</v>
      </c>
      <c r="J54" t="s">
        <v>203</v>
      </c>
      <c r="K54" t="s">
        <v>204</v>
      </c>
      <c r="M54">
        <v>53</v>
      </c>
    </row>
    <row r="55" spans="1:13" x14ac:dyDescent="0.2">
      <c r="A55" t="s">
        <v>416</v>
      </c>
      <c r="B55" t="s">
        <v>102</v>
      </c>
      <c r="C55" t="s">
        <v>197</v>
      </c>
      <c r="D55" t="s">
        <v>198</v>
      </c>
      <c r="E55" t="s">
        <v>222</v>
      </c>
      <c r="F55" t="s">
        <v>413</v>
      </c>
      <c r="G55" t="s">
        <v>210</v>
      </c>
      <c r="H55" t="s">
        <v>209</v>
      </c>
      <c r="I55" t="s">
        <v>195</v>
      </c>
      <c r="J55" t="s">
        <v>203</v>
      </c>
      <c r="K55" t="s">
        <v>204</v>
      </c>
      <c r="M55">
        <v>54</v>
      </c>
    </row>
    <row r="56" spans="1:13" x14ac:dyDescent="0.2">
      <c r="A56" t="s">
        <v>415</v>
      </c>
      <c r="B56" t="s">
        <v>103</v>
      </c>
      <c r="C56" t="s">
        <v>197</v>
      </c>
      <c r="D56" t="s">
        <v>198</v>
      </c>
      <c r="E56" t="s">
        <v>222</v>
      </c>
      <c r="F56" t="s">
        <v>413</v>
      </c>
      <c r="G56" t="s">
        <v>210</v>
      </c>
      <c r="H56" t="s">
        <v>209</v>
      </c>
      <c r="I56" t="s">
        <v>195</v>
      </c>
      <c r="J56" t="s">
        <v>203</v>
      </c>
      <c r="K56" t="s">
        <v>204</v>
      </c>
      <c r="M56">
        <v>55</v>
      </c>
    </row>
    <row r="57" spans="1:13" x14ac:dyDescent="0.2">
      <c r="A57" t="s">
        <v>414</v>
      </c>
      <c r="B57" t="s">
        <v>252</v>
      </c>
      <c r="C57" t="s">
        <v>197</v>
      </c>
      <c r="D57" t="s">
        <v>198</v>
      </c>
      <c r="E57" t="s">
        <v>222</v>
      </c>
      <c r="F57" t="s">
        <v>413</v>
      </c>
      <c r="G57" t="s">
        <v>210</v>
      </c>
      <c r="H57" t="s">
        <v>209</v>
      </c>
      <c r="I57" t="s">
        <v>195</v>
      </c>
      <c r="J57" t="s">
        <v>203</v>
      </c>
      <c r="K57" t="s">
        <v>204</v>
      </c>
      <c r="M57">
        <v>56</v>
      </c>
    </row>
    <row r="58" spans="1:13" x14ac:dyDescent="0.2">
      <c r="A58" t="s">
        <v>412</v>
      </c>
      <c r="B58" t="s">
        <v>253</v>
      </c>
      <c r="C58" t="s">
        <v>197</v>
      </c>
      <c r="D58" t="s">
        <v>198</v>
      </c>
      <c r="E58" t="s">
        <v>222</v>
      </c>
      <c r="F58" t="s">
        <v>254</v>
      </c>
      <c r="G58" t="s">
        <v>210</v>
      </c>
      <c r="H58" t="s">
        <v>209</v>
      </c>
      <c r="I58" t="s">
        <v>195</v>
      </c>
      <c r="J58" t="s">
        <v>203</v>
      </c>
      <c r="K58" t="s">
        <v>204</v>
      </c>
      <c r="M58">
        <v>57</v>
      </c>
    </row>
    <row r="59" spans="1:13" x14ac:dyDescent="0.2">
      <c r="A59" t="s">
        <v>411</v>
      </c>
      <c r="B59" t="s">
        <v>104</v>
      </c>
      <c r="C59" t="s">
        <v>197</v>
      </c>
      <c r="D59" t="s">
        <v>198</v>
      </c>
      <c r="E59" t="s">
        <v>222</v>
      </c>
      <c r="F59" t="s">
        <v>255</v>
      </c>
      <c r="G59" t="s">
        <v>210</v>
      </c>
      <c r="H59" t="s">
        <v>209</v>
      </c>
      <c r="I59" t="s">
        <v>195</v>
      </c>
      <c r="J59" t="s">
        <v>203</v>
      </c>
      <c r="K59" t="s">
        <v>204</v>
      </c>
      <c r="M59">
        <v>58</v>
      </c>
    </row>
    <row r="60" spans="1:13" x14ac:dyDescent="0.2">
      <c r="A60" t="s">
        <v>410</v>
      </c>
      <c r="B60" t="s">
        <v>105</v>
      </c>
      <c r="C60" t="s">
        <v>197</v>
      </c>
      <c r="D60" t="s">
        <v>198</v>
      </c>
      <c r="E60" t="s">
        <v>222</v>
      </c>
      <c r="F60" t="s">
        <v>255</v>
      </c>
      <c r="G60" t="s">
        <v>210</v>
      </c>
      <c r="H60" t="s">
        <v>209</v>
      </c>
      <c r="I60" t="s">
        <v>195</v>
      </c>
      <c r="J60" t="s">
        <v>203</v>
      </c>
      <c r="K60" t="s">
        <v>204</v>
      </c>
      <c r="M60">
        <v>59</v>
      </c>
    </row>
    <row r="61" spans="1:13" x14ac:dyDescent="0.2">
      <c r="A61" t="s">
        <v>409</v>
      </c>
      <c r="B61" t="s">
        <v>256</v>
      </c>
      <c r="C61" t="s">
        <v>197</v>
      </c>
      <c r="D61" t="s">
        <v>198</v>
      </c>
      <c r="E61" t="s">
        <v>212</v>
      </c>
      <c r="F61" t="s">
        <v>257</v>
      </c>
      <c r="G61" t="s">
        <v>210</v>
      </c>
      <c r="H61" t="s">
        <v>209</v>
      </c>
      <c r="I61" t="s">
        <v>195</v>
      </c>
      <c r="J61" t="s">
        <v>203</v>
      </c>
      <c r="K61" t="s">
        <v>204</v>
      </c>
      <c r="M61">
        <v>60</v>
      </c>
    </row>
    <row r="62" spans="1:13" x14ac:dyDescent="0.2">
      <c r="A62" t="s">
        <v>258</v>
      </c>
      <c r="B62" t="s">
        <v>164</v>
      </c>
      <c r="C62" t="s">
        <v>197</v>
      </c>
      <c r="D62" t="s">
        <v>198</v>
      </c>
      <c r="E62" t="s">
        <v>212</v>
      </c>
      <c r="F62" t="s">
        <v>408</v>
      </c>
      <c r="G62" t="s">
        <v>210</v>
      </c>
      <c r="H62" t="s">
        <v>209</v>
      </c>
      <c r="J62" t="s">
        <v>203</v>
      </c>
      <c r="K62" t="s">
        <v>207</v>
      </c>
      <c r="M62">
        <v>61</v>
      </c>
    </row>
    <row r="63" spans="1:13" x14ac:dyDescent="0.2">
      <c r="A63" t="s">
        <v>407</v>
      </c>
      <c r="B63" t="s">
        <v>106</v>
      </c>
      <c r="C63" t="s">
        <v>197</v>
      </c>
      <c r="D63" t="s">
        <v>198</v>
      </c>
      <c r="E63" t="s">
        <v>139</v>
      </c>
      <c r="F63" t="s">
        <v>259</v>
      </c>
      <c r="G63" t="s">
        <v>210</v>
      </c>
      <c r="H63" t="s">
        <v>209</v>
      </c>
      <c r="J63" t="s">
        <v>203</v>
      </c>
      <c r="K63" t="s">
        <v>204</v>
      </c>
      <c r="M63">
        <v>62</v>
      </c>
    </row>
    <row r="64" spans="1:13" x14ac:dyDescent="0.2">
      <c r="A64" t="s">
        <v>406</v>
      </c>
      <c r="B64" t="s">
        <v>260</v>
      </c>
      <c r="C64" t="s">
        <v>197</v>
      </c>
      <c r="D64" t="s">
        <v>198</v>
      </c>
      <c r="E64" t="s">
        <v>139</v>
      </c>
      <c r="F64" t="s">
        <v>259</v>
      </c>
      <c r="G64" t="s">
        <v>210</v>
      </c>
      <c r="H64" t="s">
        <v>209</v>
      </c>
      <c r="J64" t="s">
        <v>203</v>
      </c>
      <c r="K64" t="s">
        <v>204</v>
      </c>
      <c r="M64">
        <v>63</v>
      </c>
    </row>
    <row r="65" spans="1:13" x14ac:dyDescent="0.2">
      <c r="A65" t="s">
        <v>405</v>
      </c>
      <c r="B65" t="s">
        <v>107</v>
      </c>
      <c r="C65" t="s">
        <v>197</v>
      </c>
      <c r="D65" t="s">
        <v>198</v>
      </c>
      <c r="E65" t="s">
        <v>139</v>
      </c>
      <c r="F65" t="s">
        <v>259</v>
      </c>
      <c r="G65" t="s">
        <v>210</v>
      </c>
      <c r="H65" t="s">
        <v>209</v>
      </c>
      <c r="J65" t="s">
        <v>203</v>
      </c>
      <c r="K65" t="s">
        <v>204</v>
      </c>
      <c r="M65">
        <v>64</v>
      </c>
    </row>
    <row r="66" spans="1:13" x14ac:dyDescent="0.2">
      <c r="A66" t="s">
        <v>404</v>
      </c>
      <c r="B66" t="s">
        <v>18</v>
      </c>
      <c r="C66" t="s">
        <v>197</v>
      </c>
      <c r="D66" t="s">
        <v>198</v>
      </c>
      <c r="E66" t="s">
        <v>139</v>
      </c>
      <c r="F66" t="s">
        <v>259</v>
      </c>
      <c r="G66" t="s">
        <v>210</v>
      </c>
      <c r="H66" t="s">
        <v>209</v>
      </c>
      <c r="I66" t="s">
        <v>195</v>
      </c>
      <c r="J66" t="s">
        <v>203</v>
      </c>
      <c r="K66" t="s">
        <v>204</v>
      </c>
      <c r="M66">
        <v>65</v>
      </c>
    </row>
    <row r="67" spans="1:13" x14ac:dyDescent="0.2">
      <c r="A67" t="s">
        <v>403</v>
      </c>
      <c r="B67" t="s">
        <v>108</v>
      </c>
      <c r="C67" t="s">
        <v>197</v>
      </c>
      <c r="D67" t="s">
        <v>198</v>
      </c>
      <c r="E67" t="s">
        <v>139</v>
      </c>
      <c r="F67" t="s">
        <v>261</v>
      </c>
      <c r="G67" t="s">
        <v>210</v>
      </c>
      <c r="H67" t="s">
        <v>209</v>
      </c>
      <c r="J67" t="s">
        <v>203</v>
      </c>
      <c r="K67" t="s">
        <v>204</v>
      </c>
      <c r="M67">
        <v>66</v>
      </c>
    </row>
    <row r="68" spans="1:13" x14ac:dyDescent="0.2">
      <c r="A68" t="s">
        <v>402</v>
      </c>
      <c r="B68" t="s">
        <v>19</v>
      </c>
      <c r="C68" t="s">
        <v>197</v>
      </c>
      <c r="D68" t="s">
        <v>198</v>
      </c>
      <c r="E68" t="s">
        <v>139</v>
      </c>
      <c r="F68" t="s">
        <v>261</v>
      </c>
      <c r="G68" t="s">
        <v>210</v>
      </c>
      <c r="H68" t="s">
        <v>209</v>
      </c>
      <c r="J68" t="s">
        <v>203</v>
      </c>
      <c r="K68" t="s">
        <v>204</v>
      </c>
      <c r="M68">
        <v>67</v>
      </c>
    </row>
    <row r="69" spans="1:13" x14ac:dyDescent="0.2">
      <c r="A69" t="s">
        <v>401</v>
      </c>
      <c r="B69" t="s">
        <v>400</v>
      </c>
      <c r="C69" t="s">
        <v>197</v>
      </c>
      <c r="D69" t="s">
        <v>198</v>
      </c>
      <c r="E69" t="s">
        <v>199</v>
      </c>
      <c r="F69" t="s">
        <v>200</v>
      </c>
      <c r="G69" t="s">
        <v>202</v>
      </c>
      <c r="H69" t="s">
        <v>201</v>
      </c>
      <c r="I69" t="s">
        <v>195</v>
      </c>
      <c r="J69" t="s">
        <v>203</v>
      </c>
      <c r="K69" t="s">
        <v>204</v>
      </c>
      <c r="M69">
        <v>68</v>
      </c>
    </row>
    <row r="70" spans="1:13" x14ac:dyDescent="0.2">
      <c r="A70" t="s">
        <v>399</v>
      </c>
      <c r="B70" t="s">
        <v>109</v>
      </c>
      <c r="C70" t="s">
        <v>197</v>
      </c>
      <c r="D70" t="s">
        <v>198</v>
      </c>
      <c r="E70" t="s">
        <v>199</v>
      </c>
      <c r="F70" t="s">
        <v>245</v>
      </c>
      <c r="G70" t="s">
        <v>210</v>
      </c>
      <c r="H70" t="s">
        <v>209</v>
      </c>
      <c r="I70" t="s">
        <v>195</v>
      </c>
      <c r="J70" t="s">
        <v>203</v>
      </c>
      <c r="K70" t="s">
        <v>204</v>
      </c>
      <c r="M70">
        <v>69</v>
      </c>
    </row>
    <row r="71" spans="1:13" x14ac:dyDescent="0.2">
      <c r="A71" t="s">
        <v>398</v>
      </c>
      <c r="B71" t="s">
        <v>110</v>
      </c>
      <c r="C71" t="s">
        <v>197</v>
      </c>
      <c r="D71" t="s">
        <v>198</v>
      </c>
      <c r="E71" t="s">
        <v>199</v>
      </c>
      <c r="F71" t="s">
        <v>245</v>
      </c>
      <c r="G71" t="s">
        <v>210</v>
      </c>
      <c r="H71" t="s">
        <v>209</v>
      </c>
      <c r="I71" t="s">
        <v>195</v>
      </c>
      <c r="J71" t="s">
        <v>203</v>
      </c>
      <c r="K71" t="s">
        <v>204</v>
      </c>
      <c r="M71">
        <v>70</v>
      </c>
    </row>
    <row r="72" spans="1:13" x14ac:dyDescent="0.2">
      <c r="A72" t="s">
        <v>397</v>
      </c>
      <c r="B72" t="s">
        <v>396</v>
      </c>
      <c r="C72" t="s">
        <v>197</v>
      </c>
      <c r="D72" t="s">
        <v>198</v>
      </c>
      <c r="E72" t="s">
        <v>199</v>
      </c>
      <c r="F72" t="s">
        <v>245</v>
      </c>
      <c r="G72" t="s">
        <v>210</v>
      </c>
      <c r="H72" t="s">
        <v>209</v>
      </c>
      <c r="I72" t="s">
        <v>195</v>
      </c>
      <c r="J72" t="s">
        <v>203</v>
      </c>
      <c r="K72" t="s">
        <v>204</v>
      </c>
      <c r="M72">
        <v>71</v>
      </c>
    </row>
    <row r="73" spans="1:13" x14ac:dyDescent="0.2">
      <c r="A73" t="s">
        <v>395</v>
      </c>
      <c r="B73" t="s">
        <v>111</v>
      </c>
      <c r="C73" t="s">
        <v>197</v>
      </c>
      <c r="D73" t="s">
        <v>198</v>
      </c>
      <c r="E73" t="s">
        <v>199</v>
      </c>
      <c r="F73" t="s">
        <v>245</v>
      </c>
      <c r="G73" t="s">
        <v>210</v>
      </c>
      <c r="H73" t="s">
        <v>209</v>
      </c>
      <c r="I73" t="s">
        <v>195</v>
      </c>
      <c r="J73" t="s">
        <v>203</v>
      </c>
      <c r="K73" t="s">
        <v>204</v>
      </c>
      <c r="M73">
        <v>72</v>
      </c>
    </row>
    <row r="74" spans="1:13" x14ac:dyDescent="0.2">
      <c r="A74" t="s">
        <v>262</v>
      </c>
      <c r="B74" t="s">
        <v>168</v>
      </c>
      <c r="C74" t="s">
        <v>197</v>
      </c>
      <c r="D74" t="s">
        <v>198</v>
      </c>
      <c r="E74" t="s">
        <v>263</v>
      </c>
      <c r="F74" t="s">
        <v>263</v>
      </c>
      <c r="G74" t="s">
        <v>210</v>
      </c>
      <c r="H74" t="s">
        <v>209</v>
      </c>
      <c r="J74" t="s">
        <v>203</v>
      </c>
      <c r="K74" t="s">
        <v>204</v>
      </c>
      <c r="M74">
        <v>73</v>
      </c>
    </row>
    <row r="75" spans="1:13" x14ac:dyDescent="0.2">
      <c r="A75" t="s">
        <v>394</v>
      </c>
      <c r="B75" t="s">
        <v>112</v>
      </c>
      <c r="C75" t="s">
        <v>197</v>
      </c>
      <c r="D75" t="s">
        <v>198</v>
      </c>
      <c r="E75" t="s">
        <v>264</v>
      </c>
      <c r="F75" t="s">
        <v>264</v>
      </c>
      <c r="G75" t="s">
        <v>210</v>
      </c>
      <c r="H75" t="s">
        <v>209</v>
      </c>
      <c r="J75" t="s">
        <v>203</v>
      </c>
      <c r="K75" t="s">
        <v>204</v>
      </c>
      <c r="M75">
        <v>74</v>
      </c>
    </row>
    <row r="76" spans="1:13" x14ac:dyDescent="0.2">
      <c r="A76" t="s">
        <v>393</v>
      </c>
      <c r="B76" t="s">
        <v>49</v>
      </c>
      <c r="C76" t="s">
        <v>197</v>
      </c>
      <c r="D76" t="s">
        <v>198</v>
      </c>
      <c r="E76" t="s">
        <v>139</v>
      </c>
      <c r="F76" t="s">
        <v>265</v>
      </c>
      <c r="G76" t="s">
        <v>266</v>
      </c>
      <c r="H76" t="s">
        <v>226</v>
      </c>
      <c r="J76" t="s">
        <v>203</v>
      </c>
      <c r="K76" t="s">
        <v>204</v>
      </c>
      <c r="M76">
        <v>75</v>
      </c>
    </row>
    <row r="77" spans="1:13" x14ac:dyDescent="0.2">
      <c r="A77" t="s">
        <v>392</v>
      </c>
      <c r="B77" t="s">
        <v>267</v>
      </c>
      <c r="C77" t="s">
        <v>197</v>
      </c>
      <c r="D77" t="s">
        <v>198</v>
      </c>
      <c r="E77" t="s">
        <v>232</v>
      </c>
      <c r="F77" t="s">
        <v>391</v>
      </c>
      <c r="G77" t="s">
        <v>266</v>
      </c>
      <c r="H77" t="s">
        <v>390</v>
      </c>
      <c r="J77" t="s">
        <v>203</v>
      </c>
      <c r="K77" t="s">
        <v>207</v>
      </c>
      <c r="M77">
        <v>76</v>
      </c>
    </row>
    <row r="78" spans="1:13" x14ac:dyDescent="0.2">
      <c r="A78" t="s">
        <v>60</v>
      </c>
      <c r="B78" t="s">
        <v>61</v>
      </c>
      <c r="C78" t="s">
        <v>227</v>
      </c>
      <c r="D78" t="s">
        <v>228</v>
      </c>
      <c r="E78" t="s">
        <v>229</v>
      </c>
      <c r="F78" t="s">
        <v>230</v>
      </c>
      <c r="G78" t="s">
        <v>266</v>
      </c>
      <c r="H78" t="s">
        <v>226</v>
      </c>
      <c r="J78" t="s">
        <v>203</v>
      </c>
      <c r="K78" t="s">
        <v>217</v>
      </c>
      <c r="M78">
        <v>77</v>
      </c>
    </row>
    <row r="79" spans="1:13" x14ac:dyDescent="0.2">
      <c r="A79" t="s">
        <v>26</v>
      </c>
      <c r="B79" t="s">
        <v>27</v>
      </c>
      <c r="C79" t="s">
        <v>227</v>
      </c>
      <c r="D79" t="s">
        <v>228</v>
      </c>
      <c r="E79" t="s">
        <v>229</v>
      </c>
      <c r="F79" t="s">
        <v>230</v>
      </c>
      <c r="G79" t="s">
        <v>266</v>
      </c>
      <c r="H79" t="s">
        <v>226</v>
      </c>
      <c r="J79" t="s">
        <v>203</v>
      </c>
      <c r="K79" t="s">
        <v>217</v>
      </c>
      <c r="M79">
        <v>78</v>
      </c>
    </row>
    <row r="80" spans="1:13" x14ac:dyDescent="0.2">
      <c r="A80" t="s">
        <v>52</v>
      </c>
      <c r="B80" t="s">
        <v>53</v>
      </c>
      <c r="C80" t="s">
        <v>197</v>
      </c>
      <c r="D80" t="s">
        <v>198</v>
      </c>
      <c r="E80" t="s">
        <v>139</v>
      </c>
      <c r="F80" t="s">
        <v>268</v>
      </c>
      <c r="G80" t="s">
        <v>266</v>
      </c>
      <c r="H80" t="s">
        <v>226</v>
      </c>
      <c r="J80" t="s">
        <v>203</v>
      </c>
      <c r="K80" t="s">
        <v>204</v>
      </c>
      <c r="M80">
        <v>79</v>
      </c>
    </row>
    <row r="81" spans="1:13" x14ac:dyDescent="0.2">
      <c r="A81" t="s">
        <v>41</v>
      </c>
      <c r="B81" t="s">
        <v>42</v>
      </c>
      <c r="C81" t="s">
        <v>197</v>
      </c>
      <c r="D81" t="s">
        <v>198</v>
      </c>
      <c r="E81" t="s">
        <v>139</v>
      </c>
      <c r="F81" t="s">
        <v>265</v>
      </c>
      <c r="G81" t="s">
        <v>266</v>
      </c>
      <c r="H81" t="s">
        <v>226</v>
      </c>
      <c r="J81" t="s">
        <v>203</v>
      </c>
      <c r="K81" t="s">
        <v>204</v>
      </c>
      <c r="M81">
        <v>80</v>
      </c>
    </row>
    <row r="82" spans="1:13" x14ac:dyDescent="0.2">
      <c r="A82" t="s">
        <v>36</v>
      </c>
      <c r="B82" t="s">
        <v>37</v>
      </c>
      <c r="C82" t="s">
        <v>213</v>
      </c>
      <c r="D82" t="s">
        <v>389</v>
      </c>
      <c r="E82" t="s">
        <v>269</v>
      </c>
      <c r="F82" t="s">
        <v>270</v>
      </c>
      <c r="G82" t="s">
        <v>266</v>
      </c>
      <c r="H82" t="s">
        <v>216</v>
      </c>
      <c r="J82" t="s">
        <v>203</v>
      </c>
      <c r="K82" t="s">
        <v>217</v>
      </c>
      <c r="M82">
        <v>81</v>
      </c>
    </row>
    <row r="83" spans="1:13" x14ac:dyDescent="0.2">
      <c r="A83" t="s">
        <v>38</v>
      </c>
      <c r="B83" t="s">
        <v>39</v>
      </c>
      <c r="C83" t="s">
        <v>213</v>
      </c>
      <c r="D83" t="s">
        <v>389</v>
      </c>
      <c r="E83" t="s">
        <v>269</v>
      </c>
      <c r="F83" t="s">
        <v>271</v>
      </c>
      <c r="G83" t="s">
        <v>266</v>
      </c>
      <c r="H83" t="s">
        <v>216</v>
      </c>
      <c r="J83" t="s">
        <v>203</v>
      </c>
      <c r="K83" t="s">
        <v>217</v>
      </c>
      <c r="M83">
        <v>82</v>
      </c>
    </row>
    <row r="84" spans="1:13" x14ac:dyDescent="0.2">
      <c r="A84" t="s">
        <v>30</v>
      </c>
      <c r="B84" t="s">
        <v>31</v>
      </c>
      <c r="C84" t="s">
        <v>197</v>
      </c>
      <c r="D84" t="s">
        <v>198</v>
      </c>
      <c r="E84" t="s">
        <v>232</v>
      </c>
      <c r="F84" t="s">
        <v>388</v>
      </c>
      <c r="G84" t="s">
        <v>266</v>
      </c>
      <c r="H84" t="s">
        <v>387</v>
      </c>
      <c r="J84" t="s">
        <v>203</v>
      </c>
      <c r="K84" t="s">
        <v>207</v>
      </c>
      <c r="M84">
        <v>83</v>
      </c>
    </row>
    <row r="85" spans="1:13" x14ac:dyDescent="0.2">
      <c r="A85" t="s">
        <v>153</v>
      </c>
      <c r="B85" t="s">
        <v>356</v>
      </c>
      <c r="C85" t="s">
        <v>197</v>
      </c>
      <c r="D85" t="s">
        <v>272</v>
      </c>
      <c r="E85" t="s">
        <v>205</v>
      </c>
      <c r="F85" t="s">
        <v>235</v>
      </c>
      <c r="G85" t="s">
        <v>210</v>
      </c>
      <c r="H85" t="s">
        <v>236</v>
      </c>
      <c r="J85" t="s">
        <v>203</v>
      </c>
      <c r="K85" t="s">
        <v>207</v>
      </c>
      <c r="M85">
        <v>84</v>
      </c>
    </row>
    <row r="86" spans="1:13" x14ac:dyDescent="0.2">
      <c r="A86" t="s">
        <v>114</v>
      </c>
      <c r="B86" t="s">
        <v>114</v>
      </c>
      <c r="C86" t="s">
        <v>197</v>
      </c>
      <c r="D86" t="s">
        <v>272</v>
      </c>
      <c r="E86" t="s">
        <v>205</v>
      </c>
      <c r="F86" t="s">
        <v>225</v>
      </c>
      <c r="G86" t="s">
        <v>210</v>
      </c>
      <c r="H86" t="s">
        <v>226</v>
      </c>
      <c r="J86" t="s">
        <v>203</v>
      </c>
      <c r="K86" t="s">
        <v>207</v>
      </c>
      <c r="M86">
        <v>85</v>
      </c>
    </row>
    <row r="87" spans="1:13" x14ac:dyDescent="0.2">
      <c r="A87" t="s">
        <v>34</v>
      </c>
      <c r="B87" t="s">
        <v>35</v>
      </c>
      <c r="C87" t="s">
        <v>197</v>
      </c>
      <c r="D87" t="s">
        <v>198</v>
      </c>
      <c r="E87" t="s">
        <v>232</v>
      </c>
      <c r="F87" t="s">
        <v>386</v>
      </c>
      <c r="G87" t="s">
        <v>266</v>
      </c>
      <c r="H87" t="s">
        <v>385</v>
      </c>
      <c r="J87" t="s">
        <v>203</v>
      </c>
      <c r="K87" t="s">
        <v>207</v>
      </c>
      <c r="M87">
        <v>86</v>
      </c>
    </row>
    <row r="88" spans="1:13" x14ac:dyDescent="0.2">
      <c r="A88" t="s">
        <v>45</v>
      </c>
      <c r="B88" t="s">
        <v>46</v>
      </c>
      <c r="C88" t="s">
        <v>197</v>
      </c>
      <c r="D88" t="s">
        <v>198</v>
      </c>
      <c r="E88" t="s">
        <v>232</v>
      </c>
      <c r="F88" t="s">
        <v>381</v>
      </c>
      <c r="G88" t="s">
        <v>266</v>
      </c>
      <c r="H88" t="s">
        <v>380</v>
      </c>
      <c r="J88" t="s">
        <v>203</v>
      </c>
      <c r="K88" t="s">
        <v>207</v>
      </c>
      <c r="M88">
        <v>87</v>
      </c>
    </row>
    <row r="89" spans="1:13" x14ac:dyDescent="0.2">
      <c r="A89" t="s">
        <v>58</v>
      </c>
      <c r="B89" t="s">
        <v>59</v>
      </c>
      <c r="C89" t="s">
        <v>197</v>
      </c>
      <c r="D89" t="s">
        <v>198</v>
      </c>
      <c r="E89" t="s">
        <v>232</v>
      </c>
      <c r="F89" t="s">
        <v>273</v>
      </c>
      <c r="G89" t="s">
        <v>266</v>
      </c>
      <c r="H89" t="s">
        <v>274</v>
      </c>
      <c r="J89" t="s">
        <v>203</v>
      </c>
      <c r="K89" t="s">
        <v>207</v>
      </c>
      <c r="M89">
        <v>88</v>
      </c>
    </row>
    <row r="90" spans="1:13" x14ac:dyDescent="0.2">
      <c r="A90" t="s">
        <v>275</v>
      </c>
      <c r="B90" t="s">
        <v>276</v>
      </c>
      <c r="C90" t="s">
        <v>197</v>
      </c>
      <c r="D90" t="s">
        <v>198</v>
      </c>
      <c r="E90" t="s">
        <v>232</v>
      </c>
      <c r="F90" t="s">
        <v>277</v>
      </c>
      <c r="G90" t="s">
        <v>266</v>
      </c>
      <c r="H90" t="s">
        <v>201</v>
      </c>
      <c r="J90" t="s">
        <v>203</v>
      </c>
      <c r="K90" t="s">
        <v>207</v>
      </c>
      <c r="M90">
        <v>89</v>
      </c>
    </row>
    <row r="91" spans="1:13" x14ac:dyDescent="0.2">
      <c r="A91" t="s">
        <v>40</v>
      </c>
      <c r="B91" t="s">
        <v>278</v>
      </c>
      <c r="C91" t="s">
        <v>213</v>
      </c>
      <c r="D91" t="s">
        <v>214</v>
      </c>
      <c r="E91" t="s">
        <v>279</v>
      </c>
      <c r="F91" t="s">
        <v>280</v>
      </c>
      <c r="G91" t="s">
        <v>266</v>
      </c>
      <c r="H91" t="s">
        <v>216</v>
      </c>
      <c r="J91" t="s">
        <v>203</v>
      </c>
      <c r="K91" t="s">
        <v>217</v>
      </c>
      <c r="M91">
        <v>90</v>
      </c>
    </row>
    <row r="92" spans="1:13" x14ac:dyDescent="0.2">
      <c r="A92" t="s">
        <v>281</v>
      </c>
      <c r="B92" t="s">
        <v>282</v>
      </c>
      <c r="C92" t="s">
        <v>213</v>
      </c>
      <c r="D92" t="s">
        <v>214</v>
      </c>
      <c r="E92" t="s">
        <v>279</v>
      </c>
      <c r="F92" t="s">
        <v>280</v>
      </c>
      <c r="G92" t="s">
        <v>266</v>
      </c>
      <c r="H92" t="s">
        <v>216</v>
      </c>
      <c r="J92" t="s">
        <v>203</v>
      </c>
      <c r="K92" t="s">
        <v>217</v>
      </c>
      <c r="M92">
        <v>91</v>
      </c>
    </row>
    <row r="93" spans="1:13" x14ac:dyDescent="0.2">
      <c r="A93" t="s">
        <v>283</v>
      </c>
      <c r="B93" t="s">
        <v>284</v>
      </c>
      <c r="C93" t="s">
        <v>213</v>
      </c>
      <c r="D93" t="s">
        <v>214</v>
      </c>
      <c r="E93" t="s">
        <v>384</v>
      </c>
      <c r="F93" t="s">
        <v>285</v>
      </c>
      <c r="G93" t="s">
        <v>266</v>
      </c>
      <c r="H93" t="s">
        <v>216</v>
      </c>
      <c r="J93" t="s">
        <v>203</v>
      </c>
      <c r="K93" t="s">
        <v>217</v>
      </c>
      <c r="M93">
        <v>92</v>
      </c>
    </row>
    <row r="94" spans="1:13" x14ac:dyDescent="0.2">
      <c r="A94" t="s">
        <v>54</v>
      </c>
      <c r="B94" t="s">
        <v>55</v>
      </c>
      <c r="C94" t="s">
        <v>213</v>
      </c>
      <c r="D94" t="s">
        <v>214</v>
      </c>
      <c r="E94" t="s">
        <v>384</v>
      </c>
      <c r="F94" t="s">
        <v>285</v>
      </c>
      <c r="G94" t="s">
        <v>266</v>
      </c>
      <c r="H94" t="s">
        <v>216</v>
      </c>
      <c r="J94" t="s">
        <v>203</v>
      </c>
      <c r="K94" t="s">
        <v>217</v>
      </c>
      <c r="M94">
        <v>93</v>
      </c>
    </row>
    <row r="95" spans="1:13" x14ac:dyDescent="0.2">
      <c r="A95" t="s">
        <v>383</v>
      </c>
      <c r="B95" t="s">
        <v>382</v>
      </c>
      <c r="C95" t="s">
        <v>197</v>
      </c>
      <c r="D95" t="s">
        <v>198</v>
      </c>
      <c r="E95" t="s">
        <v>232</v>
      </c>
      <c r="F95" t="s">
        <v>381</v>
      </c>
      <c r="G95" t="s">
        <v>266</v>
      </c>
      <c r="H95" t="s">
        <v>380</v>
      </c>
      <c r="J95" t="s">
        <v>203</v>
      </c>
      <c r="K95" t="s">
        <v>207</v>
      </c>
      <c r="M95">
        <v>94</v>
      </c>
    </row>
    <row r="96" spans="1:13" x14ac:dyDescent="0.2">
      <c r="A96" t="s">
        <v>286</v>
      </c>
      <c r="B96" t="s">
        <v>287</v>
      </c>
      <c r="C96" t="s">
        <v>197</v>
      </c>
      <c r="D96" t="s">
        <v>198</v>
      </c>
      <c r="E96" t="s">
        <v>288</v>
      </c>
      <c r="F96" t="s">
        <v>288</v>
      </c>
      <c r="G96" t="s">
        <v>266</v>
      </c>
      <c r="H96" t="s">
        <v>226</v>
      </c>
      <c r="I96" t="s">
        <v>195</v>
      </c>
      <c r="J96" t="s">
        <v>203</v>
      </c>
      <c r="K96" t="s">
        <v>207</v>
      </c>
      <c r="M96">
        <v>95</v>
      </c>
    </row>
    <row r="97" spans="1:13" x14ac:dyDescent="0.2">
      <c r="A97" t="s">
        <v>289</v>
      </c>
      <c r="B97" t="s">
        <v>290</v>
      </c>
      <c r="C97" t="s">
        <v>197</v>
      </c>
      <c r="D97" t="s">
        <v>198</v>
      </c>
      <c r="E97" t="s">
        <v>291</v>
      </c>
      <c r="F97" t="s">
        <v>291</v>
      </c>
      <c r="G97" t="s">
        <v>266</v>
      </c>
      <c r="H97" t="s">
        <v>226</v>
      </c>
      <c r="I97" t="s">
        <v>195</v>
      </c>
      <c r="J97" t="s">
        <v>203</v>
      </c>
      <c r="K97" t="s">
        <v>207</v>
      </c>
      <c r="M97">
        <v>96</v>
      </c>
    </row>
    <row r="98" spans="1:13" x14ac:dyDescent="0.2">
      <c r="A98" t="s">
        <v>115</v>
      </c>
      <c r="B98" t="s">
        <v>115</v>
      </c>
      <c r="C98" t="s">
        <v>197</v>
      </c>
      <c r="D98" t="s">
        <v>272</v>
      </c>
      <c r="E98" t="s">
        <v>205</v>
      </c>
      <c r="F98" t="s">
        <v>238</v>
      </c>
      <c r="G98" t="s">
        <v>210</v>
      </c>
      <c r="H98" t="s">
        <v>226</v>
      </c>
      <c r="J98" t="s">
        <v>203</v>
      </c>
      <c r="K98" t="s">
        <v>207</v>
      </c>
      <c r="M98">
        <v>97</v>
      </c>
    </row>
    <row r="99" spans="1:13" x14ac:dyDescent="0.2">
      <c r="A99" t="s">
        <v>144</v>
      </c>
      <c r="B99" t="s">
        <v>379</v>
      </c>
      <c r="C99" t="s">
        <v>197</v>
      </c>
      <c r="D99" t="s">
        <v>198</v>
      </c>
      <c r="E99" t="s">
        <v>205</v>
      </c>
      <c r="F99" t="s">
        <v>292</v>
      </c>
      <c r="G99" t="s">
        <v>266</v>
      </c>
      <c r="H99" t="s">
        <v>226</v>
      </c>
      <c r="J99" t="s">
        <v>203</v>
      </c>
      <c r="K99" t="s">
        <v>207</v>
      </c>
      <c r="M99">
        <v>98</v>
      </c>
    </row>
    <row r="100" spans="1:13" x14ac:dyDescent="0.2">
      <c r="A100" t="s">
        <v>378</v>
      </c>
      <c r="B100" t="s">
        <v>377</v>
      </c>
      <c r="C100" t="s">
        <v>197</v>
      </c>
      <c r="D100" t="s">
        <v>198</v>
      </c>
      <c r="E100" t="s">
        <v>212</v>
      </c>
      <c r="F100" t="s">
        <v>293</v>
      </c>
      <c r="G100" t="s">
        <v>266</v>
      </c>
      <c r="H100" t="s">
        <v>226</v>
      </c>
      <c r="I100" t="s">
        <v>195</v>
      </c>
      <c r="J100" t="s">
        <v>203</v>
      </c>
      <c r="K100" t="s">
        <v>207</v>
      </c>
      <c r="M100">
        <v>99</v>
      </c>
    </row>
    <row r="101" spans="1:13" x14ac:dyDescent="0.2">
      <c r="A101" t="s">
        <v>294</v>
      </c>
      <c r="B101" t="s">
        <v>295</v>
      </c>
      <c r="C101" t="s">
        <v>197</v>
      </c>
      <c r="D101" t="s">
        <v>198</v>
      </c>
      <c r="E101" t="s">
        <v>291</v>
      </c>
      <c r="F101" t="s">
        <v>291</v>
      </c>
      <c r="G101" t="s">
        <v>266</v>
      </c>
      <c r="H101" t="s">
        <v>226</v>
      </c>
      <c r="I101" t="s">
        <v>195</v>
      </c>
      <c r="J101" t="s">
        <v>203</v>
      </c>
      <c r="K101" t="s">
        <v>207</v>
      </c>
      <c r="M101">
        <v>100</v>
      </c>
    </row>
    <row r="102" spans="1:13" x14ac:dyDescent="0.2">
      <c r="A102" t="s">
        <v>296</v>
      </c>
      <c r="B102" t="s">
        <v>70</v>
      </c>
      <c r="C102" t="s">
        <v>197</v>
      </c>
      <c r="D102" t="s">
        <v>198</v>
      </c>
      <c r="E102" t="s">
        <v>229</v>
      </c>
      <c r="F102" t="s">
        <v>297</v>
      </c>
      <c r="G102" t="s">
        <v>266</v>
      </c>
      <c r="H102" t="s">
        <v>226</v>
      </c>
      <c r="J102" t="s">
        <v>203</v>
      </c>
      <c r="K102" t="s">
        <v>217</v>
      </c>
      <c r="M102">
        <v>101</v>
      </c>
    </row>
    <row r="103" spans="1:13" x14ac:dyDescent="0.2">
      <c r="A103" t="s">
        <v>298</v>
      </c>
      <c r="B103" t="s">
        <v>299</v>
      </c>
      <c r="C103" t="s">
        <v>197</v>
      </c>
      <c r="D103" t="s">
        <v>198</v>
      </c>
      <c r="E103" t="s">
        <v>139</v>
      </c>
      <c r="F103" t="s">
        <v>265</v>
      </c>
      <c r="G103" t="s">
        <v>266</v>
      </c>
      <c r="H103" t="s">
        <v>226</v>
      </c>
      <c r="J103" t="s">
        <v>203</v>
      </c>
      <c r="K103" t="s">
        <v>204</v>
      </c>
      <c r="M103">
        <v>102</v>
      </c>
    </row>
    <row r="104" spans="1:13" x14ac:dyDescent="0.2">
      <c r="A104" t="s">
        <v>43</v>
      </c>
      <c r="B104" t="s">
        <v>44</v>
      </c>
      <c r="C104" t="s">
        <v>197</v>
      </c>
      <c r="D104" t="s">
        <v>198</v>
      </c>
      <c r="E104" t="s">
        <v>139</v>
      </c>
      <c r="F104" t="s">
        <v>268</v>
      </c>
      <c r="G104" t="s">
        <v>266</v>
      </c>
      <c r="H104" t="s">
        <v>226</v>
      </c>
      <c r="J104" t="s">
        <v>203</v>
      </c>
      <c r="K104" t="s">
        <v>204</v>
      </c>
      <c r="M104">
        <v>103</v>
      </c>
    </row>
    <row r="105" spans="1:13" x14ac:dyDescent="0.2">
      <c r="A105" t="s">
        <v>300</v>
      </c>
      <c r="B105" t="s">
        <v>71</v>
      </c>
      <c r="C105" t="s">
        <v>197</v>
      </c>
      <c r="D105" t="s">
        <v>198</v>
      </c>
      <c r="E105" t="s">
        <v>288</v>
      </c>
      <c r="F105" t="s">
        <v>288</v>
      </c>
      <c r="G105" t="s">
        <v>266</v>
      </c>
      <c r="H105" t="s">
        <v>226</v>
      </c>
      <c r="I105" t="s">
        <v>195</v>
      </c>
      <c r="J105" t="s">
        <v>203</v>
      </c>
      <c r="K105" t="s">
        <v>207</v>
      </c>
      <c r="M105">
        <v>104</v>
      </c>
    </row>
    <row r="106" spans="1:13" x14ac:dyDescent="0.2">
      <c r="A106" t="s">
        <v>376</v>
      </c>
      <c r="B106" t="s">
        <v>375</v>
      </c>
      <c r="C106" t="s">
        <v>197</v>
      </c>
      <c r="D106" t="s">
        <v>198</v>
      </c>
      <c r="E106" t="s">
        <v>205</v>
      </c>
      <c r="F106" t="s">
        <v>238</v>
      </c>
      <c r="G106" t="s">
        <v>266</v>
      </c>
      <c r="H106" t="s">
        <v>226</v>
      </c>
      <c r="J106" t="s">
        <v>203</v>
      </c>
      <c r="K106" t="s">
        <v>207</v>
      </c>
      <c r="M106">
        <v>105</v>
      </c>
    </row>
    <row r="107" spans="1:13" x14ac:dyDescent="0.2">
      <c r="A107" t="s">
        <v>56</v>
      </c>
      <c r="B107" t="s">
        <v>57</v>
      </c>
      <c r="C107" t="s">
        <v>197</v>
      </c>
      <c r="D107" t="s">
        <v>198</v>
      </c>
      <c r="E107" t="s">
        <v>139</v>
      </c>
      <c r="F107" t="s">
        <v>268</v>
      </c>
      <c r="G107" t="s">
        <v>266</v>
      </c>
      <c r="H107" t="s">
        <v>226</v>
      </c>
      <c r="J107" t="s">
        <v>203</v>
      </c>
      <c r="K107" t="s">
        <v>204</v>
      </c>
      <c r="M107">
        <v>106</v>
      </c>
    </row>
    <row r="108" spans="1:13" x14ac:dyDescent="0.2">
      <c r="A108" t="s">
        <v>301</v>
      </c>
      <c r="B108" t="s">
        <v>373</v>
      </c>
      <c r="C108" t="s">
        <v>197</v>
      </c>
      <c r="D108" t="s">
        <v>272</v>
      </c>
      <c r="E108" t="s">
        <v>205</v>
      </c>
      <c r="F108" t="s">
        <v>225</v>
      </c>
      <c r="G108" t="s">
        <v>210</v>
      </c>
      <c r="H108" t="s">
        <v>226</v>
      </c>
      <c r="J108" t="s">
        <v>203</v>
      </c>
      <c r="K108" t="s">
        <v>207</v>
      </c>
      <c r="M108">
        <v>107</v>
      </c>
    </row>
    <row r="109" spans="1:13" x14ac:dyDescent="0.2">
      <c r="A109" t="s">
        <v>373</v>
      </c>
      <c r="B109" t="s">
        <v>373</v>
      </c>
      <c r="C109" t="s">
        <v>197</v>
      </c>
      <c r="D109" t="s">
        <v>272</v>
      </c>
      <c r="E109" t="s">
        <v>205</v>
      </c>
      <c r="F109" t="s">
        <v>225</v>
      </c>
      <c r="G109" t="s">
        <v>210</v>
      </c>
      <c r="H109" t="s">
        <v>226</v>
      </c>
      <c r="J109" t="s">
        <v>203</v>
      </c>
      <c r="K109" t="s">
        <v>207</v>
      </c>
      <c r="M109">
        <v>108</v>
      </c>
    </row>
    <row r="110" spans="1:13" x14ac:dyDescent="0.2">
      <c r="A110" t="s">
        <v>302</v>
      </c>
      <c r="B110" t="s">
        <v>302</v>
      </c>
      <c r="C110" t="s">
        <v>197</v>
      </c>
      <c r="D110" t="s">
        <v>272</v>
      </c>
      <c r="E110" t="s">
        <v>205</v>
      </c>
      <c r="F110" t="s">
        <v>303</v>
      </c>
      <c r="G110" t="s">
        <v>210</v>
      </c>
      <c r="H110" t="s">
        <v>226</v>
      </c>
      <c r="J110" t="s">
        <v>203</v>
      </c>
      <c r="K110" t="s">
        <v>207</v>
      </c>
      <c r="M110">
        <v>109</v>
      </c>
    </row>
    <row r="111" spans="1:13" x14ac:dyDescent="0.2">
      <c r="A111" t="s">
        <v>304</v>
      </c>
      <c r="B111" t="s">
        <v>302</v>
      </c>
      <c r="C111" t="s">
        <v>197</v>
      </c>
      <c r="D111" t="s">
        <v>272</v>
      </c>
      <c r="E111" t="s">
        <v>205</v>
      </c>
      <c r="F111" t="s">
        <v>303</v>
      </c>
      <c r="G111" t="s">
        <v>210</v>
      </c>
      <c r="H111" t="s">
        <v>226</v>
      </c>
      <c r="J111" t="s">
        <v>203</v>
      </c>
      <c r="K111" t="s">
        <v>207</v>
      </c>
      <c r="M111">
        <v>110</v>
      </c>
    </row>
    <row r="112" spans="1:13" x14ac:dyDescent="0.2">
      <c r="A112" t="s">
        <v>374</v>
      </c>
      <c r="B112" t="s">
        <v>373</v>
      </c>
      <c r="C112" t="s">
        <v>197</v>
      </c>
      <c r="D112" t="s">
        <v>272</v>
      </c>
      <c r="E112" t="s">
        <v>205</v>
      </c>
      <c r="F112" t="s">
        <v>225</v>
      </c>
      <c r="G112" t="s">
        <v>210</v>
      </c>
      <c r="H112" t="s">
        <v>226</v>
      </c>
      <c r="J112" t="s">
        <v>203</v>
      </c>
      <c r="K112" t="s">
        <v>207</v>
      </c>
      <c r="M112">
        <v>111</v>
      </c>
    </row>
    <row r="113" spans="1:13" x14ac:dyDescent="0.2">
      <c r="A113" t="s">
        <v>305</v>
      </c>
      <c r="B113" t="s">
        <v>165</v>
      </c>
      <c r="C113" t="s">
        <v>227</v>
      </c>
      <c r="D113" t="s">
        <v>306</v>
      </c>
      <c r="E113" t="s">
        <v>69</v>
      </c>
      <c r="F113" t="s">
        <v>69</v>
      </c>
      <c r="G113" t="s">
        <v>210</v>
      </c>
      <c r="H113" t="s">
        <v>216</v>
      </c>
      <c r="J113" t="s">
        <v>307</v>
      </c>
      <c r="K113" t="s">
        <v>217</v>
      </c>
      <c r="M113">
        <v>112</v>
      </c>
    </row>
    <row r="114" spans="1:13" x14ac:dyDescent="0.2">
      <c r="A114" t="s">
        <v>22</v>
      </c>
      <c r="B114" t="s">
        <v>23</v>
      </c>
      <c r="C114" t="s">
        <v>213</v>
      </c>
      <c r="D114" t="s">
        <v>214</v>
      </c>
      <c r="E114" t="s">
        <v>372</v>
      </c>
      <c r="F114" t="s">
        <v>308</v>
      </c>
      <c r="G114" t="s">
        <v>266</v>
      </c>
      <c r="H114" t="s">
        <v>216</v>
      </c>
      <c r="J114" t="s">
        <v>203</v>
      </c>
      <c r="K114" t="s">
        <v>217</v>
      </c>
      <c r="M114">
        <v>113</v>
      </c>
    </row>
    <row r="115" spans="1:13" x14ac:dyDescent="0.2">
      <c r="A115" t="s">
        <v>371</v>
      </c>
      <c r="B115" t="s">
        <v>370</v>
      </c>
      <c r="C115" t="s">
        <v>227</v>
      </c>
      <c r="D115" t="s">
        <v>228</v>
      </c>
      <c r="E115" t="s">
        <v>229</v>
      </c>
      <c r="F115" t="s">
        <v>230</v>
      </c>
      <c r="G115" t="s">
        <v>266</v>
      </c>
      <c r="H115" t="s">
        <v>226</v>
      </c>
      <c r="J115" t="s">
        <v>203</v>
      </c>
      <c r="K115" t="s">
        <v>217</v>
      </c>
      <c r="M115">
        <v>114</v>
      </c>
    </row>
    <row r="116" spans="1:13" x14ac:dyDescent="0.2">
      <c r="A116" t="s">
        <v>309</v>
      </c>
      <c r="B116" t="s">
        <v>310</v>
      </c>
      <c r="C116" t="s">
        <v>197</v>
      </c>
      <c r="D116" t="s">
        <v>198</v>
      </c>
      <c r="E116" t="s">
        <v>288</v>
      </c>
      <c r="F116" t="s">
        <v>288</v>
      </c>
      <c r="G116" t="s">
        <v>266</v>
      </c>
      <c r="H116" t="s">
        <v>226</v>
      </c>
      <c r="I116" t="s">
        <v>195</v>
      </c>
      <c r="J116" t="s">
        <v>203</v>
      </c>
      <c r="K116" t="s">
        <v>207</v>
      </c>
      <c r="M116">
        <v>115</v>
      </c>
    </row>
    <row r="117" spans="1:13" x14ac:dyDescent="0.2">
      <c r="A117" t="s">
        <v>369</v>
      </c>
      <c r="B117" t="s">
        <v>368</v>
      </c>
      <c r="C117" t="s">
        <v>197</v>
      </c>
      <c r="D117" t="s">
        <v>198</v>
      </c>
      <c r="E117" t="s">
        <v>199</v>
      </c>
      <c r="F117" t="s">
        <v>311</v>
      </c>
      <c r="G117" t="s">
        <v>266</v>
      </c>
      <c r="H117" t="s">
        <v>226</v>
      </c>
      <c r="I117" t="s">
        <v>195</v>
      </c>
      <c r="J117" t="s">
        <v>203</v>
      </c>
      <c r="K117" t="s">
        <v>204</v>
      </c>
      <c r="M117">
        <v>116</v>
      </c>
    </row>
    <row r="118" spans="1:13" x14ac:dyDescent="0.2">
      <c r="A118" t="s">
        <v>32</v>
      </c>
      <c r="B118" t="s">
        <v>33</v>
      </c>
      <c r="C118" t="s">
        <v>197</v>
      </c>
      <c r="D118" t="s">
        <v>198</v>
      </c>
      <c r="E118" t="s">
        <v>232</v>
      </c>
      <c r="F118" t="s">
        <v>367</v>
      </c>
      <c r="G118" t="s">
        <v>266</v>
      </c>
      <c r="H118" t="s">
        <v>366</v>
      </c>
      <c r="J118" t="s">
        <v>203</v>
      </c>
      <c r="K118" t="s">
        <v>207</v>
      </c>
      <c r="M118">
        <v>117</v>
      </c>
    </row>
    <row r="119" spans="1:13" x14ac:dyDescent="0.2">
      <c r="A119" t="s">
        <v>312</v>
      </c>
      <c r="B119" t="s">
        <v>313</v>
      </c>
      <c r="C119" t="s">
        <v>227</v>
      </c>
      <c r="D119" t="s">
        <v>228</v>
      </c>
      <c r="E119" t="s">
        <v>229</v>
      </c>
      <c r="F119" t="s">
        <v>230</v>
      </c>
      <c r="G119" t="s">
        <v>266</v>
      </c>
      <c r="H119" t="s">
        <v>226</v>
      </c>
      <c r="J119" t="s">
        <v>203</v>
      </c>
      <c r="K119" t="s">
        <v>217</v>
      </c>
      <c r="M119">
        <v>118</v>
      </c>
    </row>
    <row r="120" spans="1:13" x14ac:dyDescent="0.2">
      <c r="A120" t="s">
        <v>28</v>
      </c>
      <c r="B120" t="s">
        <v>29</v>
      </c>
      <c r="C120" t="s">
        <v>197</v>
      </c>
      <c r="D120" t="s">
        <v>198</v>
      </c>
      <c r="E120" t="s">
        <v>139</v>
      </c>
      <c r="F120" t="s">
        <v>265</v>
      </c>
      <c r="G120" t="s">
        <v>266</v>
      </c>
      <c r="H120" t="s">
        <v>226</v>
      </c>
      <c r="J120" t="s">
        <v>203</v>
      </c>
      <c r="K120" t="s">
        <v>204</v>
      </c>
      <c r="M120">
        <v>119</v>
      </c>
    </row>
    <row r="121" spans="1:13" x14ac:dyDescent="0.2">
      <c r="A121" t="s">
        <v>365</v>
      </c>
      <c r="B121" t="s">
        <v>364</v>
      </c>
      <c r="C121" t="s">
        <v>227</v>
      </c>
      <c r="D121" t="s">
        <v>228</v>
      </c>
      <c r="E121" t="s">
        <v>229</v>
      </c>
      <c r="F121" t="s">
        <v>230</v>
      </c>
      <c r="G121" t="s">
        <v>266</v>
      </c>
      <c r="H121" t="s">
        <v>226</v>
      </c>
      <c r="J121" t="s">
        <v>203</v>
      </c>
      <c r="K121" t="s">
        <v>217</v>
      </c>
      <c r="M121">
        <v>120</v>
      </c>
    </row>
    <row r="122" spans="1:13" x14ac:dyDescent="0.2">
      <c r="A122" t="s">
        <v>47</v>
      </c>
      <c r="B122" t="s">
        <v>48</v>
      </c>
      <c r="C122" t="s">
        <v>197</v>
      </c>
      <c r="D122" t="s">
        <v>198</v>
      </c>
      <c r="E122" t="s">
        <v>288</v>
      </c>
      <c r="F122" t="s">
        <v>288</v>
      </c>
      <c r="G122" t="s">
        <v>266</v>
      </c>
      <c r="H122" t="s">
        <v>226</v>
      </c>
      <c r="I122" t="s">
        <v>195</v>
      </c>
      <c r="J122" t="s">
        <v>203</v>
      </c>
      <c r="K122" t="s">
        <v>207</v>
      </c>
      <c r="M122">
        <v>121</v>
      </c>
    </row>
    <row r="123" spans="1:13" x14ac:dyDescent="0.2">
      <c r="A123" t="s">
        <v>363</v>
      </c>
      <c r="B123" t="s">
        <v>362</v>
      </c>
      <c r="C123" t="s">
        <v>197</v>
      </c>
      <c r="D123" t="s">
        <v>198</v>
      </c>
      <c r="E123" t="s">
        <v>205</v>
      </c>
      <c r="F123" t="s">
        <v>225</v>
      </c>
      <c r="G123" t="s">
        <v>266</v>
      </c>
      <c r="H123" t="s">
        <v>226</v>
      </c>
      <c r="J123" t="s">
        <v>203</v>
      </c>
      <c r="K123" t="s">
        <v>207</v>
      </c>
      <c r="M123">
        <v>122</v>
      </c>
    </row>
    <row r="124" spans="1:13" x14ac:dyDescent="0.2">
      <c r="A124" t="s">
        <v>24</v>
      </c>
      <c r="B124" t="s">
        <v>25</v>
      </c>
      <c r="C124" t="s">
        <v>197</v>
      </c>
      <c r="D124" t="s">
        <v>198</v>
      </c>
      <c r="E124" t="s">
        <v>205</v>
      </c>
      <c r="F124" t="s">
        <v>235</v>
      </c>
      <c r="G124" t="s">
        <v>266</v>
      </c>
      <c r="H124" t="s">
        <v>236</v>
      </c>
      <c r="J124" t="s">
        <v>203</v>
      </c>
      <c r="K124" t="s">
        <v>207</v>
      </c>
      <c r="M124">
        <v>123</v>
      </c>
    </row>
    <row r="125" spans="1:13" x14ac:dyDescent="0.2">
      <c r="A125" t="s">
        <v>154</v>
      </c>
      <c r="B125" t="s">
        <v>155</v>
      </c>
      <c r="C125" t="s">
        <v>197</v>
      </c>
      <c r="D125" t="s">
        <v>198</v>
      </c>
      <c r="E125" t="s">
        <v>205</v>
      </c>
      <c r="F125" t="s">
        <v>303</v>
      </c>
      <c r="G125" t="s">
        <v>266</v>
      </c>
      <c r="H125" t="s">
        <v>226</v>
      </c>
      <c r="J125" t="s">
        <v>203</v>
      </c>
      <c r="K125" t="s">
        <v>207</v>
      </c>
      <c r="M125">
        <v>124</v>
      </c>
    </row>
    <row r="126" spans="1:13" x14ac:dyDescent="0.2">
      <c r="A126" t="s">
        <v>20</v>
      </c>
      <c r="B126" t="s">
        <v>21</v>
      </c>
      <c r="C126" t="s">
        <v>197</v>
      </c>
      <c r="D126" t="s">
        <v>198</v>
      </c>
      <c r="E126" t="s">
        <v>232</v>
      </c>
      <c r="F126" t="s">
        <v>314</v>
      </c>
      <c r="G126" t="s">
        <v>266</v>
      </c>
      <c r="H126" t="s">
        <v>315</v>
      </c>
      <c r="J126" t="s">
        <v>203</v>
      </c>
      <c r="K126" t="s">
        <v>207</v>
      </c>
      <c r="M126">
        <v>125</v>
      </c>
    </row>
    <row r="127" spans="1:13" x14ac:dyDescent="0.2">
      <c r="A127" t="s">
        <v>316</v>
      </c>
      <c r="B127" t="s">
        <v>317</v>
      </c>
      <c r="C127" t="s">
        <v>197</v>
      </c>
      <c r="D127" t="s">
        <v>198</v>
      </c>
      <c r="E127" t="s">
        <v>288</v>
      </c>
      <c r="F127" t="s">
        <v>288</v>
      </c>
      <c r="G127" t="s">
        <v>266</v>
      </c>
      <c r="H127" t="s">
        <v>226</v>
      </c>
      <c r="I127" t="s">
        <v>195</v>
      </c>
      <c r="J127" t="s">
        <v>203</v>
      </c>
      <c r="K127" t="s">
        <v>207</v>
      </c>
      <c r="M127">
        <v>126</v>
      </c>
    </row>
    <row r="128" spans="1:13" x14ac:dyDescent="0.2">
      <c r="A128" t="s">
        <v>361</v>
      </c>
      <c r="B128" t="s">
        <v>360</v>
      </c>
      <c r="C128" t="s">
        <v>197</v>
      </c>
      <c r="D128" t="s">
        <v>198</v>
      </c>
      <c r="E128" t="s">
        <v>199</v>
      </c>
      <c r="F128" t="s">
        <v>311</v>
      </c>
      <c r="G128" t="s">
        <v>266</v>
      </c>
      <c r="H128" t="s">
        <v>226</v>
      </c>
      <c r="I128" t="s">
        <v>195</v>
      </c>
      <c r="J128" t="s">
        <v>203</v>
      </c>
      <c r="K128" t="s">
        <v>204</v>
      </c>
      <c r="M128">
        <v>127</v>
      </c>
    </row>
    <row r="129" spans="1:13" x14ac:dyDescent="0.2">
      <c r="A129" t="s">
        <v>149</v>
      </c>
      <c r="B129" t="s">
        <v>150</v>
      </c>
      <c r="C129" t="s">
        <v>197</v>
      </c>
      <c r="D129" t="s">
        <v>198</v>
      </c>
      <c r="E129" t="s">
        <v>318</v>
      </c>
      <c r="F129" t="s">
        <v>318</v>
      </c>
      <c r="G129" t="s">
        <v>266</v>
      </c>
      <c r="H129" t="s">
        <v>226</v>
      </c>
      <c r="J129" t="s">
        <v>203</v>
      </c>
      <c r="K129" t="s">
        <v>207</v>
      </c>
      <c r="M129">
        <v>128</v>
      </c>
    </row>
    <row r="130" spans="1:13" x14ac:dyDescent="0.2">
      <c r="A130" t="s">
        <v>359</v>
      </c>
      <c r="B130" t="s">
        <v>72</v>
      </c>
      <c r="C130" t="s">
        <v>197</v>
      </c>
      <c r="D130" t="s">
        <v>198</v>
      </c>
      <c r="E130" t="s">
        <v>354</v>
      </c>
      <c r="F130" t="s">
        <v>354</v>
      </c>
      <c r="G130" t="s">
        <v>266</v>
      </c>
      <c r="H130" t="s">
        <v>226</v>
      </c>
      <c r="I130" t="s">
        <v>195</v>
      </c>
      <c r="J130" t="s">
        <v>203</v>
      </c>
      <c r="K130" t="s">
        <v>207</v>
      </c>
      <c r="M130">
        <v>129</v>
      </c>
    </row>
    <row r="131" spans="1:13" x14ac:dyDescent="0.2">
      <c r="A131" t="s">
        <v>50</v>
      </c>
      <c r="B131" t="s">
        <v>51</v>
      </c>
      <c r="C131" t="s">
        <v>197</v>
      </c>
      <c r="D131" t="s">
        <v>198</v>
      </c>
      <c r="E131" t="s">
        <v>222</v>
      </c>
      <c r="F131" t="s">
        <v>223</v>
      </c>
      <c r="G131" t="s">
        <v>266</v>
      </c>
      <c r="H131" t="s">
        <v>226</v>
      </c>
      <c r="I131" t="s">
        <v>195</v>
      </c>
      <c r="J131" t="s">
        <v>203</v>
      </c>
      <c r="K131" t="s">
        <v>207</v>
      </c>
      <c r="M131">
        <v>130</v>
      </c>
    </row>
    <row r="132" spans="1:13" x14ac:dyDescent="0.2">
      <c r="A132" t="s">
        <v>147</v>
      </c>
      <c r="B132" t="s">
        <v>148</v>
      </c>
      <c r="C132" t="s">
        <v>197</v>
      </c>
      <c r="D132" t="s">
        <v>198</v>
      </c>
      <c r="E132" t="s">
        <v>319</v>
      </c>
      <c r="F132" t="s">
        <v>319</v>
      </c>
      <c r="G132" t="s">
        <v>266</v>
      </c>
      <c r="H132" t="s">
        <v>226</v>
      </c>
      <c r="J132" t="s">
        <v>203</v>
      </c>
      <c r="K132" t="s">
        <v>207</v>
      </c>
      <c r="M132">
        <v>131</v>
      </c>
    </row>
    <row r="133" spans="1:13" x14ac:dyDescent="0.2">
      <c r="A133" t="s">
        <v>358</v>
      </c>
      <c r="B133" t="s">
        <v>189</v>
      </c>
      <c r="C133" t="s">
        <v>197</v>
      </c>
      <c r="D133" t="s">
        <v>198</v>
      </c>
      <c r="E133" t="s">
        <v>354</v>
      </c>
      <c r="F133" t="s">
        <v>320</v>
      </c>
      <c r="G133" t="s">
        <v>266</v>
      </c>
      <c r="H133" t="s">
        <v>226</v>
      </c>
      <c r="I133" t="s">
        <v>195</v>
      </c>
      <c r="J133" t="s">
        <v>203</v>
      </c>
      <c r="K133" t="s">
        <v>204</v>
      </c>
      <c r="M133">
        <v>132</v>
      </c>
    </row>
    <row r="134" spans="1:13" x14ac:dyDescent="0.2">
      <c r="A134" t="s">
        <v>169</v>
      </c>
      <c r="B134" t="s">
        <v>169</v>
      </c>
      <c r="C134" t="s">
        <v>213</v>
      </c>
      <c r="D134" t="s">
        <v>321</v>
      </c>
      <c r="E134" t="s">
        <v>169</v>
      </c>
      <c r="F134" t="s">
        <v>322</v>
      </c>
      <c r="G134" t="s">
        <v>210</v>
      </c>
      <c r="H134" t="s">
        <v>216</v>
      </c>
      <c r="J134" t="s">
        <v>323</v>
      </c>
      <c r="K134" t="s">
        <v>217</v>
      </c>
      <c r="M134">
        <v>133</v>
      </c>
    </row>
    <row r="135" spans="1:13" x14ac:dyDescent="0.2">
      <c r="A135" t="s">
        <v>152</v>
      </c>
      <c r="B135" t="s">
        <v>152</v>
      </c>
      <c r="C135" t="s">
        <v>227</v>
      </c>
      <c r="D135" t="s">
        <v>306</v>
      </c>
      <c r="E135" t="s">
        <v>152</v>
      </c>
      <c r="F135" t="s">
        <v>152</v>
      </c>
      <c r="G135" t="s">
        <v>210</v>
      </c>
      <c r="H135" t="s">
        <v>216</v>
      </c>
      <c r="J135" t="s">
        <v>323</v>
      </c>
      <c r="K135" t="s">
        <v>217</v>
      </c>
      <c r="M135">
        <v>134</v>
      </c>
    </row>
    <row r="136" spans="1:13" x14ac:dyDescent="0.2">
      <c r="A136" t="s">
        <v>151</v>
      </c>
      <c r="B136" t="s">
        <v>151</v>
      </c>
      <c r="C136" t="s">
        <v>227</v>
      </c>
      <c r="D136" t="s">
        <v>306</v>
      </c>
      <c r="E136" t="s">
        <v>151</v>
      </c>
      <c r="F136" t="s">
        <v>151</v>
      </c>
      <c r="G136" t="s">
        <v>210</v>
      </c>
      <c r="H136" t="s">
        <v>216</v>
      </c>
      <c r="J136" t="s">
        <v>323</v>
      </c>
      <c r="K136" t="s">
        <v>217</v>
      </c>
      <c r="M136">
        <v>135</v>
      </c>
    </row>
    <row r="137" spans="1:13" x14ac:dyDescent="0.2">
      <c r="A137" t="s">
        <v>69</v>
      </c>
      <c r="B137" t="s">
        <v>69</v>
      </c>
      <c r="C137" t="s">
        <v>227</v>
      </c>
      <c r="D137" t="s">
        <v>306</v>
      </c>
      <c r="E137" t="s">
        <v>69</v>
      </c>
      <c r="F137" t="s">
        <v>69</v>
      </c>
      <c r="G137" t="s">
        <v>210</v>
      </c>
      <c r="H137" t="s">
        <v>216</v>
      </c>
      <c r="J137" t="s">
        <v>323</v>
      </c>
      <c r="K137" t="s">
        <v>217</v>
      </c>
      <c r="M137">
        <v>136</v>
      </c>
    </row>
    <row r="138" spans="1:13" x14ac:dyDescent="0.2">
      <c r="A138" t="s">
        <v>324</v>
      </c>
      <c r="B138" t="s">
        <v>325</v>
      </c>
      <c r="C138" t="s">
        <v>227</v>
      </c>
      <c r="D138" t="s">
        <v>306</v>
      </c>
      <c r="E138" t="s">
        <v>69</v>
      </c>
      <c r="F138" t="s">
        <v>69</v>
      </c>
      <c r="G138" t="s">
        <v>210</v>
      </c>
      <c r="H138" t="s">
        <v>216</v>
      </c>
      <c r="J138" t="s">
        <v>203</v>
      </c>
      <c r="K138" t="s">
        <v>217</v>
      </c>
      <c r="M138">
        <v>137</v>
      </c>
    </row>
    <row r="139" spans="1:13" x14ac:dyDescent="0.2">
      <c r="A139" t="s">
        <v>140</v>
      </c>
      <c r="B139" t="s">
        <v>140</v>
      </c>
      <c r="C139" t="s">
        <v>227</v>
      </c>
      <c r="D139" t="s">
        <v>306</v>
      </c>
      <c r="E139" t="s">
        <v>69</v>
      </c>
      <c r="F139" t="s">
        <v>69</v>
      </c>
      <c r="G139" t="s">
        <v>210</v>
      </c>
      <c r="H139" t="s">
        <v>216</v>
      </c>
      <c r="J139" t="s">
        <v>307</v>
      </c>
      <c r="K139" t="s">
        <v>217</v>
      </c>
      <c r="M139">
        <v>138</v>
      </c>
    </row>
    <row r="140" spans="1:13" x14ac:dyDescent="0.2">
      <c r="A140" t="s">
        <v>141</v>
      </c>
      <c r="B140" t="s">
        <v>141</v>
      </c>
      <c r="C140" t="s">
        <v>227</v>
      </c>
      <c r="D140" t="s">
        <v>306</v>
      </c>
      <c r="E140" t="s">
        <v>69</v>
      </c>
      <c r="F140" t="s">
        <v>69</v>
      </c>
      <c r="G140" t="s">
        <v>210</v>
      </c>
      <c r="H140" t="s">
        <v>216</v>
      </c>
      <c r="J140" t="s">
        <v>203</v>
      </c>
      <c r="K140" t="s">
        <v>217</v>
      </c>
      <c r="M140">
        <v>139</v>
      </c>
    </row>
    <row r="141" spans="1:13" x14ac:dyDescent="0.2">
      <c r="A141" t="s">
        <v>326</v>
      </c>
      <c r="B141" t="s">
        <v>326</v>
      </c>
      <c r="C141" t="s">
        <v>227</v>
      </c>
      <c r="D141" t="s">
        <v>306</v>
      </c>
      <c r="E141" t="s">
        <v>69</v>
      </c>
      <c r="F141" t="s">
        <v>69</v>
      </c>
      <c r="G141" t="s">
        <v>210</v>
      </c>
      <c r="H141" t="s">
        <v>216</v>
      </c>
      <c r="J141" t="s">
        <v>307</v>
      </c>
      <c r="K141" t="s">
        <v>217</v>
      </c>
      <c r="M141">
        <v>140</v>
      </c>
    </row>
    <row r="142" spans="1:13" x14ac:dyDescent="0.2">
      <c r="A142" t="s">
        <v>327</v>
      </c>
      <c r="B142" t="s">
        <v>327</v>
      </c>
      <c r="C142" t="s">
        <v>227</v>
      </c>
      <c r="D142" t="s">
        <v>306</v>
      </c>
      <c r="E142" t="s">
        <v>328</v>
      </c>
      <c r="F142" t="s">
        <v>328</v>
      </c>
      <c r="G142" t="s">
        <v>210</v>
      </c>
      <c r="H142" t="s">
        <v>216</v>
      </c>
      <c r="J142" t="s">
        <v>203</v>
      </c>
      <c r="K142" t="s">
        <v>217</v>
      </c>
      <c r="M142">
        <v>141</v>
      </c>
    </row>
    <row r="143" spans="1:13" x14ac:dyDescent="0.2">
      <c r="A143" t="s">
        <v>329</v>
      </c>
      <c r="B143" t="s">
        <v>329</v>
      </c>
      <c r="C143" t="s">
        <v>227</v>
      </c>
      <c r="D143" t="s">
        <v>306</v>
      </c>
      <c r="E143" t="s">
        <v>328</v>
      </c>
      <c r="F143" t="s">
        <v>328</v>
      </c>
      <c r="G143" t="s">
        <v>266</v>
      </c>
      <c r="H143" t="s">
        <v>216</v>
      </c>
      <c r="J143" t="s">
        <v>203</v>
      </c>
      <c r="K143" t="s">
        <v>217</v>
      </c>
      <c r="M143">
        <v>142</v>
      </c>
    </row>
    <row r="144" spans="1:13" x14ac:dyDescent="0.2">
      <c r="A144" t="s">
        <v>330</v>
      </c>
      <c r="B144" t="s">
        <v>326</v>
      </c>
      <c r="C144" t="s">
        <v>227</v>
      </c>
      <c r="D144" t="s">
        <v>306</v>
      </c>
      <c r="E144" t="s">
        <v>69</v>
      </c>
      <c r="F144" t="s">
        <v>69</v>
      </c>
      <c r="G144" t="s">
        <v>210</v>
      </c>
      <c r="H144" t="s">
        <v>216</v>
      </c>
      <c r="J144" t="s">
        <v>307</v>
      </c>
      <c r="K144" t="s">
        <v>217</v>
      </c>
      <c r="M144">
        <v>143</v>
      </c>
    </row>
    <row r="145" spans="1:13" x14ac:dyDescent="0.2">
      <c r="A145" t="s">
        <v>113</v>
      </c>
      <c r="B145" t="s">
        <v>113</v>
      </c>
      <c r="C145" t="s">
        <v>197</v>
      </c>
      <c r="D145" t="s">
        <v>272</v>
      </c>
      <c r="E145" t="s">
        <v>205</v>
      </c>
      <c r="F145" t="s">
        <v>331</v>
      </c>
      <c r="G145" t="s">
        <v>210</v>
      </c>
      <c r="H145" t="s">
        <v>226</v>
      </c>
      <c r="J145" t="s">
        <v>203</v>
      </c>
      <c r="K145" t="s">
        <v>207</v>
      </c>
      <c r="M145">
        <v>144</v>
      </c>
    </row>
    <row r="146" spans="1:13" x14ac:dyDescent="0.2">
      <c r="A146" t="s">
        <v>332</v>
      </c>
      <c r="B146" t="s">
        <v>113</v>
      </c>
      <c r="C146" t="s">
        <v>197</v>
      </c>
      <c r="D146" t="s">
        <v>272</v>
      </c>
      <c r="E146" t="s">
        <v>205</v>
      </c>
      <c r="F146" t="s">
        <v>331</v>
      </c>
      <c r="G146" t="s">
        <v>210</v>
      </c>
      <c r="H146" t="s">
        <v>226</v>
      </c>
      <c r="J146" t="s">
        <v>203</v>
      </c>
      <c r="K146" t="s">
        <v>207</v>
      </c>
      <c r="M146">
        <v>145</v>
      </c>
    </row>
    <row r="147" spans="1:13" x14ac:dyDescent="0.2">
      <c r="A147" t="s">
        <v>333</v>
      </c>
      <c r="B147" t="s">
        <v>333</v>
      </c>
      <c r="C147" t="s">
        <v>227</v>
      </c>
      <c r="D147" t="s">
        <v>306</v>
      </c>
      <c r="E147" t="s">
        <v>328</v>
      </c>
      <c r="F147" t="s">
        <v>328</v>
      </c>
      <c r="G147" t="s">
        <v>210</v>
      </c>
      <c r="H147" t="s">
        <v>216</v>
      </c>
      <c r="J147" t="s">
        <v>203</v>
      </c>
      <c r="K147" t="s">
        <v>217</v>
      </c>
      <c r="M147">
        <v>146</v>
      </c>
    </row>
    <row r="148" spans="1:13" x14ac:dyDescent="0.2">
      <c r="A148" t="s">
        <v>357</v>
      </c>
      <c r="B148" t="s">
        <v>357</v>
      </c>
      <c r="C148" t="s">
        <v>227</v>
      </c>
      <c r="D148" t="s">
        <v>306</v>
      </c>
      <c r="E148" t="s">
        <v>69</v>
      </c>
      <c r="F148" t="s">
        <v>69</v>
      </c>
      <c r="G148" t="s">
        <v>202</v>
      </c>
      <c r="H148" t="s">
        <v>216</v>
      </c>
      <c r="J148" t="s">
        <v>203</v>
      </c>
      <c r="K148" t="s">
        <v>217</v>
      </c>
      <c r="M148">
        <v>147</v>
      </c>
    </row>
    <row r="149" spans="1:13" x14ac:dyDescent="0.2">
      <c r="A149" t="s">
        <v>334</v>
      </c>
      <c r="B149" t="s">
        <v>334</v>
      </c>
      <c r="C149" t="s">
        <v>227</v>
      </c>
      <c r="D149" t="s">
        <v>306</v>
      </c>
      <c r="E149" t="s">
        <v>69</v>
      </c>
      <c r="F149" t="s">
        <v>69</v>
      </c>
      <c r="G149" t="s">
        <v>266</v>
      </c>
      <c r="H149" t="s">
        <v>216</v>
      </c>
      <c r="J149" t="s">
        <v>203</v>
      </c>
      <c r="K149" t="s">
        <v>217</v>
      </c>
      <c r="M149">
        <v>148</v>
      </c>
    </row>
    <row r="150" spans="1:13" x14ac:dyDescent="0.2">
      <c r="A150" t="s">
        <v>165</v>
      </c>
      <c r="B150" t="s">
        <v>165</v>
      </c>
      <c r="C150" t="s">
        <v>227</v>
      </c>
      <c r="D150" t="s">
        <v>306</v>
      </c>
      <c r="E150" t="s">
        <v>69</v>
      </c>
      <c r="F150" t="s">
        <v>69</v>
      </c>
      <c r="G150" t="s">
        <v>210</v>
      </c>
      <c r="H150" t="s">
        <v>216</v>
      </c>
      <c r="J150" t="s">
        <v>307</v>
      </c>
      <c r="K150" t="s">
        <v>217</v>
      </c>
      <c r="M150">
        <v>149</v>
      </c>
    </row>
    <row r="151" spans="1:13" x14ac:dyDescent="0.2">
      <c r="A151" t="s">
        <v>166</v>
      </c>
      <c r="B151" t="s">
        <v>166</v>
      </c>
      <c r="C151" t="s">
        <v>227</v>
      </c>
      <c r="D151" t="s">
        <v>306</v>
      </c>
      <c r="E151" t="s">
        <v>69</v>
      </c>
      <c r="F151" t="s">
        <v>69</v>
      </c>
      <c r="G151" t="s">
        <v>480</v>
      </c>
      <c r="H151" t="s">
        <v>216</v>
      </c>
      <c r="J151" t="s">
        <v>307</v>
      </c>
      <c r="K151" t="s">
        <v>217</v>
      </c>
      <c r="M151">
        <v>150</v>
      </c>
    </row>
    <row r="152" spans="1:13" x14ac:dyDescent="0.2">
      <c r="A152" t="s">
        <v>167</v>
      </c>
      <c r="B152" t="s">
        <v>167</v>
      </c>
      <c r="C152" t="s">
        <v>227</v>
      </c>
      <c r="D152" t="s">
        <v>306</v>
      </c>
      <c r="E152" t="s">
        <v>69</v>
      </c>
      <c r="F152" t="s">
        <v>69</v>
      </c>
      <c r="G152" t="s">
        <v>266</v>
      </c>
      <c r="H152" t="s">
        <v>216</v>
      </c>
      <c r="J152" t="s">
        <v>307</v>
      </c>
      <c r="K152" t="s">
        <v>217</v>
      </c>
      <c r="M152">
        <v>151</v>
      </c>
    </row>
    <row r="153" spans="1:13" x14ac:dyDescent="0.2">
      <c r="A153" t="s">
        <v>335</v>
      </c>
      <c r="B153" t="s">
        <v>335</v>
      </c>
      <c r="C153" t="s">
        <v>227</v>
      </c>
      <c r="D153" t="s">
        <v>306</v>
      </c>
      <c r="E153" t="s">
        <v>69</v>
      </c>
      <c r="F153" t="s">
        <v>69</v>
      </c>
      <c r="G153" t="s">
        <v>210</v>
      </c>
      <c r="H153" t="s">
        <v>216</v>
      </c>
      <c r="J153" t="s">
        <v>307</v>
      </c>
      <c r="K153" t="s">
        <v>217</v>
      </c>
      <c r="M153">
        <v>152</v>
      </c>
    </row>
    <row r="154" spans="1:13" x14ac:dyDescent="0.2">
      <c r="A154" t="s">
        <v>336</v>
      </c>
      <c r="B154" t="s">
        <v>357</v>
      </c>
      <c r="C154" t="s">
        <v>227</v>
      </c>
      <c r="D154" t="s">
        <v>306</v>
      </c>
      <c r="E154" t="s">
        <v>69</v>
      </c>
      <c r="F154" t="s">
        <v>69</v>
      </c>
      <c r="G154" t="s">
        <v>202</v>
      </c>
      <c r="H154" t="s">
        <v>216</v>
      </c>
      <c r="J154" t="s">
        <v>203</v>
      </c>
      <c r="K154" t="s">
        <v>217</v>
      </c>
      <c r="M154">
        <v>153</v>
      </c>
    </row>
    <row r="155" spans="1:13" x14ac:dyDescent="0.2">
      <c r="A155" t="s">
        <v>356</v>
      </c>
      <c r="B155" t="s">
        <v>356</v>
      </c>
      <c r="C155" t="s">
        <v>197</v>
      </c>
      <c r="D155" t="s">
        <v>272</v>
      </c>
      <c r="E155" t="s">
        <v>205</v>
      </c>
      <c r="F155" t="s">
        <v>235</v>
      </c>
      <c r="G155" t="s">
        <v>210</v>
      </c>
      <c r="H155" t="s">
        <v>236</v>
      </c>
      <c r="J155" t="s">
        <v>203</v>
      </c>
      <c r="K155" t="s">
        <v>207</v>
      </c>
      <c r="M155">
        <v>154</v>
      </c>
    </row>
    <row r="156" spans="1:13" x14ac:dyDescent="0.2">
      <c r="A156" t="s">
        <v>337</v>
      </c>
      <c r="B156" t="s">
        <v>356</v>
      </c>
      <c r="C156" t="s">
        <v>197</v>
      </c>
      <c r="D156" t="s">
        <v>272</v>
      </c>
      <c r="E156" t="s">
        <v>205</v>
      </c>
      <c r="F156" t="s">
        <v>235</v>
      </c>
      <c r="G156" t="s">
        <v>210</v>
      </c>
      <c r="H156" t="s">
        <v>236</v>
      </c>
      <c r="J156" t="s">
        <v>203</v>
      </c>
      <c r="K156" t="s">
        <v>207</v>
      </c>
      <c r="M156">
        <v>155</v>
      </c>
    </row>
    <row r="157" spans="1:13" x14ac:dyDescent="0.2">
      <c r="A157" t="s">
        <v>338</v>
      </c>
      <c r="B157" t="s">
        <v>338</v>
      </c>
      <c r="C157" t="s">
        <v>197</v>
      </c>
      <c r="D157" t="s">
        <v>272</v>
      </c>
      <c r="E157" t="s">
        <v>205</v>
      </c>
      <c r="F157" t="s">
        <v>235</v>
      </c>
      <c r="G157" t="s">
        <v>210</v>
      </c>
      <c r="H157" t="s">
        <v>355</v>
      </c>
      <c r="J157" t="s">
        <v>203</v>
      </c>
      <c r="K157" t="s">
        <v>207</v>
      </c>
      <c r="M157">
        <v>156</v>
      </c>
    </row>
    <row r="158" spans="1:13" x14ac:dyDescent="0.2">
      <c r="A158" t="s">
        <v>339</v>
      </c>
      <c r="B158" t="s">
        <v>338</v>
      </c>
      <c r="C158" t="s">
        <v>197</v>
      </c>
      <c r="D158" t="s">
        <v>272</v>
      </c>
      <c r="E158" t="s">
        <v>205</v>
      </c>
      <c r="F158" t="s">
        <v>235</v>
      </c>
      <c r="G158" t="s">
        <v>210</v>
      </c>
      <c r="H158" t="s">
        <v>355</v>
      </c>
      <c r="J158" t="s">
        <v>203</v>
      </c>
      <c r="K158" t="s">
        <v>207</v>
      </c>
      <c r="M158">
        <v>157</v>
      </c>
    </row>
    <row r="159" spans="1:13" x14ac:dyDescent="0.2">
      <c r="A159" t="s">
        <v>340</v>
      </c>
      <c r="B159" t="s">
        <v>340</v>
      </c>
      <c r="C159" t="s">
        <v>227</v>
      </c>
      <c r="D159" t="s">
        <v>306</v>
      </c>
      <c r="E159" t="s">
        <v>69</v>
      </c>
      <c r="F159" t="s">
        <v>69</v>
      </c>
      <c r="G159" t="s">
        <v>210</v>
      </c>
      <c r="H159" t="s">
        <v>216</v>
      </c>
      <c r="J159" t="s">
        <v>307</v>
      </c>
      <c r="K159" t="s">
        <v>217</v>
      </c>
      <c r="M159">
        <v>158</v>
      </c>
    </row>
    <row r="160" spans="1:13" x14ac:dyDescent="0.2">
      <c r="A160" t="s">
        <v>341</v>
      </c>
      <c r="B160" t="s">
        <v>341</v>
      </c>
      <c r="C160" t="s">
        <v>227</v>
      </c>
      <c r="D160" t="s">
        <v>306</v>
      </c>
      <c r="E160" t="s">
        <v>69</v>
      </c>
      <c r="F160" t="s">
        <v>69</v>
      </c>
      <c r="G160" t="s">
        <v>480</v>
      </c>
      <c r="H160" t="s">
        <v>216</v>
      </c>
      <c r="J160" t="s">
        <v>307</v>
      </c>
      <c r="K160" t="s">
        <v>217</v>
      </c>
      <c r="M160">
        <v>159</v>
      </c>
    </row>
    <row r="161" spans="1:13" x14ac:dyDescent="0.2">
      <c r="A161" t="s">
        <v>342</v>
      </c>
      <c r="B161" t="s">
        <v>350</v>
      </c>
      <c r="C161" t="s">
        <v>227</v>
      </c>
      <c r="D161" t="s">
        <v>306</v>
      </c>
      <c r="E161" t="s">
        <v>69</v>
      </c>
      <c r="F161" t="s">
        <v>69</v>
      </c>
      <c r="G161" t="s">
        <v>210</v>
      </c>
      <c r="H161" t="s">
        <v>216</v>
      </c>
      <c r="J161" t="s">
        <v>203</v>
      </c>
      <c r="K161" t="s">
        <v>217</v>
      </c>
      <c r="M161">
        <v>160</v>
      </c>
    </row>
    <row r="162" spans="1:13" x14ac:dyDescent="0.2">
      <c r="A162" t="s">
        <v>343</v>
      </c>
      <c r="B162" t="s">
        <v>329</v>
      </c>
      <c r="C162" t="s">
        <v>227</v>
      </c>
      <c r="D162" t="s">
        <v>306</v>
      </c>
      <c r="E162" t="s">
        <v>328</v>
      </c>
      <c r="F162" t="s">
        <v>328</v>
      </c>
      <c r="G162" t="s">
        <v>266</v>
      </c>
      <c r="H162" t="s">
        <v>216</v>
      </c>
      <c r="J162" t="s">
        <v>203</v>
      </c>
      <c r="K162" t="s">
        <v>217</v>
      </c>
      <c r="M162">
        <v>161</v>
      </c>
    </row>
    <row r="163" spans="1:13" x14ac:dyDescent="0.2">
      <c r="A163" t="s">
        <v>344</v>
      </c>
      <c r="B163" t="s">
        <v>334</v>
      </c>
      <c r="C163" t="s">
        <v>227</v>
      </c>
      <c r="D163" t="s">
        <v>306</v>
      </c>
      <c r="E163" t="s">
        <v>69</v>
      </c>
      <c r="F163" t="s">
        <v>69</v>
      </c>
      <c r="G163" t="s">
        <v>266</v>
      </c>
      <c r="H163" t="s">
        <v>216</v>
      </c>
      <c r="J163" t="s">
        <v>203</v>
      </c>
      <c r="K163" t="s">
        <v>217</v>
      </c>
      <c r="M163">
        <v>162</v>
      </c>
    </row>
    <row r="164" spans="1:13" x14ac:dyDescent="0.2">
      <c r="A164" t="s">
        <v>142</v>
      </c>
      <c r="B164" t="s">
        <v>327</v>
      </c>
      <c r="C164" t="s">
        <v>227</v>
      </c>
      <c r="D164" t="s">
        <v>306</v>
      </c>
      <c r="E164" t="s">
        <v>328</v>
      </c>
      <c r="F164" t="s">
        <v>328</v>
      </c>
      <c r="G164" t="s">
        <v>210</v>
      </c>
      <c r="H164" t="s">
        <v>216</v>
      </c>
      <c r="J164" t="s">
        <v>203</v>
      </c>
      <c r="K164" t="s">
        <v>217</v>
      </c>
      <c r="M164">
        <v>163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0C0BF-6EC0-4323-B933-C3D50AA0836D}">
  <sheetPr>
    <tabColor rgb="FFFF0000"/>
  </sheetPr>
  <dimension ref="A1:P652"/>
  <sheetViews>
    <sheetView zoomScale="85" zoomScaleNormal="85" workbookViewId="0">
      <selection activeCell="N29" sqref="N29"/>
    </sheetView>
  </sheetViews>
  <sheetFormatPr defaultRowHeight="13.2" x14ac:dyDescent="0.2"/>
  <cols>
    <col min="1" max="1" width="51" customWidth="1"/>
    <col min="2" max="2" width="12" customWidth="1"/>
    <col min="3" max="3" width="3.88671875" customWidth="1"/>
    <col min="4" max="4" width="13" customWidth="1"/>
    <col min="6" max="6" width="24.33203125" customWidth="1"/>
    <col min="7" max="7" width="9" style="173"/>
    <col min="8" max="8" width="11.33203125" style="180" bestFit="1" customWidth="1"/>
    <col min="9" max="10" width="13.44140625" customWidth="1"/>
    <col min="12" max="12" width="17.6640625" customWidth="1"/>
  </cols>
  <sheetData>
    <row r="1" spans="1:16" s="164" customFormat="1" x14ac:dyDescent="0.2">
      <c r="A1" s="163" t="s">
        <v>617</v>
      </c>
      <c r="D1" s="165" t="s">
        <v>618</v>
      </c>
      <c r="E1" s="166" t="s">
        <v>619</v>
      </c>
      <c r="F1" s="167" t="s">
        <v>191</v>
      </c>
      <c r="G1" s="168" t="s">
        <v>620</v>
      </c>
      <c r="H1" s="169" t="s">
        <v>621</v>
      </c>
      <c r="I1" s="170" t="s">
        <v>622</v>
      </c>
      <c r="J1" s="166" t="s">
        <v>623</v>
      </c>
      <c r="K1" s="167" t="s">
        <v>624</v>
      </c>
      <c r="L1" s="167" t="s">
        <v>625</v>
      </c>
      <c r="M1" s="167" t="s">
        <v>626</v>
      </c>
      <c r="N1" s="167" t="s">
        <v>627</v>
      </c>
      <c r="O1" s="167" t="s">
        <v>628</v>
      </c>
      <c r="P1" s="171" t="s">
        <v>629</v>
      </c>
    </row>
    <row r="2" spans="1:16" x14ac:dyDescent="0.2">
      <c r="A2" s="172"/>
      <c r="B2" s="5" t="s">
        <v>630</v>
      </c>
      <c r="H2" s="174"/>
    </row>
    <row r="3" spans="1:16" x14ac:dyDescent="0.2">
      <c r="A3" s="172" t="s">
        <v>631</v>
      </c>
      <c r="H3" s="174"/>
    </row>
    <row r="4" spans="1:16" x14ac:dyDescent="0.2">
      <c r="A4" s="172">
        <v>1306</v>
      </c>
      <c r="B4" s="175" t="s">
        <v>632</v>
      </c>
      <c r="D4" t="str">
        <f>TEXT(A4,"@")</f>
        <v>1306</v>
      </c>
      <c r="E4" t="str">
        <f>A5</f>
        <v>東証ETF</v>
      </c>
      <c r="F4" t="str">
        <f>A6</f>
        <v>(NEXT FUNDS)TOPIX連動型上場投信</v>
      </c>
      <c r="G4" s="173">
        <f>A8</f>
        <v>0.625</v>
      </c>
      <c r="H4" s="174">
        <f>A9</f>
        <v>2009.5</v>
      </c>
      <c r="I4">
        <f>A11</f>
        <v>1.5</v>
      </c>
      <c r="J4" t="str">
        <f>A12</f>
        <v>(+0.07%)</v>
      </c>
      <c r="K4" t="str">
        <f>A15</f>
        <v>1,878,210株</v>
      </c>
    </row>
    <row r="5" spans="1:16" x14ac:dyDescent="0.2">
      <c r="A5" s="172" t="s">
        <v>633</v>
      </c>
      <c r="H5" s="174"/>
    </row>
    <row r="6" spans="1:16" x14ac:dyDescent="0.2">
      <c r="A6" s="172" t="s">
        <v>634</v>
      </c>
      <c r="B6" s="176"/>
      <c r="C6" s="176"/>
      <c r="H6" s="174"/>
    </row>
    <row r="7" spans="1:16" x14ac:dyDescent="0.2">
      <c r="A7" s="172" t="s">
        <v>9</v>
      </c>
      <c r="H7" s="174"/>
    </row>
    <row r="8" spans="1:16" x14ac:dyDescent="0.2">
      <c r="A8" s="177">
        <v>0.625</v>
      </c>
      <c r="H8" s="174"/>
    </row>
    <row r="9" spans="1:16" x14ac:dyDescent="0.2">
      <c r="A9" s="178">
        <v>2009.5</v>
      </c>
      <c r="H9" s="174"/>
    </row>
    <row r="10" spans="1:16" x14ac:dyDescent="0.2">
      <c r="A10" s="172" t="s">
        <v>12</v>
      </c>
      <c r="H10" s="174"/>
    </row>
    <row r="11" spans="1:16" x14ac:dyDescent="0.2">
      <c r="A11" s="172">
        <v>1.5</v>
      </c>
      <c r="H11" s="174"/>
    </row>
    <row r="12" spans="1:16" x14ac:dyDescent="0.2">
      <c r="A12" s="172" t="s">
        <v>635</v>
      </c>
      <c r="H12" s="174"/>
    </row>
    <row r="13" spans="1:16" x14ac:dyDescent="0.2">
      <c r="A13" s="172" t="s">
        <v>636</v>
      </c>
      <c r="H13" s="174"/>
    </row>
    <row r="14" spans="1:16" x14ac:dyDescent="0.2">
      <c r="A14" s="177">
        <v>0.625</v>
      </c>
      <c r="H14" s="174"/>
    </row>
    <row r="15" spans="1:16" x14ac:dyDescent="0.2">
      <c r="A15" s="172" t="s">
        <v>637</v>
      </c>
      <c r="H15" s="174"/>
    </row>
    <row r="16" spans="1:16" x14ac:dyDescent="0.2">
      <c r="A16" s="172" t="s">
        <v>638</v>
      </c>
      <c r="H16" s="174"/>
    </row>
    <row r="17" spans="1:11" x14ac:dyDescent="0.2">
      <c r="A17" s="172" t="s">
        <v>638</v>
      </c>
      <c r="H17" s="174"/>
    </row>
    <row r="18" spans="1:11" x14ac:dyDescent="0.2">
      <c r="A18" s="172"/>
      <c r="H18" s="174"/>
    </row>
    <row r="19" spans="1:11" x14ac:dyDescent="0.2">
      <c r="A19" s="172" t="s">
        <v>639</v>
      </c>
      <c r="H19" s="174"/>
    </row>
    <row r="20" spans="1:11" x14ac:dyDescent="0.2">
      <c r="A20" s="172"/>
      <c r="H20" s="174"/>
    </row>
    <row r="21" spans="1:11" x14ac:dyDescent="0.2">
      <c r="A21" s="172" t="s">
        <v>631</v>
      </c>
      <c r="H21" s="174"/>
    </row>
    <row r="22" spans="1:11" x14ac:dyDescent="0.2">
      <c r="A22" s="172">
        <v>1321</v>
      </c>
      <c r="B22" s="175" t="s">
        <v>632</v>
      </c>
      <c r="D22" t="str">
        <f>TEXT(A22,"@")</f>
        <v>1321</v>
      </c>
      <c r="E22" t="str">
        <f>A23</f>
        <v>東証ETF</v>
      </c>
      <c r="F22" t="str">
        <f>A24</f>
        <v>(NEXT FUNDS)日経225連動型上場投信</v>
      </c>
      <c r="G22" s="173">
        <f>A26</f>
        <v>0.625</v>
      </c>
      <c r="H22" s="174">
        <f>A27</f>
        <v>28585</v>
      </c>
      <c r="I22">
        <f>A29</f>
        <v>50</v>
      </c>
      <c r="J22" t="str">
        <f>A30</f>
        <v>(+0.18%)</v>
      </c>
      <c r="K22" t="str">
        <f>A33</f>
        <v>96,527株</v>
      </c>
    </row>
    <row r="23" spans="1:11" x14ac:dyDescent="0.2">
      <c r="A23" s="172" t="s">
        <v>633</v>
      </c>
      <c r="H23" s="174"/>
    </row>
    <row r="24" spans="1:11" x14ac:dyDescent="0.2">
      <c r="A24" s="172" t="s">
        <v>640</v>
      </c>
      <c r="H24" s="174"/>
    </row>
    <row r="25" spans="1:11" x14ac:dyDescent="0.2">
      <c r="A25" s="172" t="s">
        <v>9</v>
      </c>
      <c r="H25" s="174"/>
    </row>
    <row r="26" spans="1:11" x14ac:dyDescent="0.2">
      <c r="A26" s="177">
        <v>0.625</v>
      </c>
      <c r="H26" s="174"/>
    </row>
    <row r="27" spans="1:11" x14ac:dyDescent="0.2">
      <c r="A27" s="178">
        <v>28585</v>
      </c>
      <c r="H27" s="174"/>
    </row>
    <row r="28" spans="1:11" x14ac:dyDescent="0.2">
      <c r="A28" s="172" t="s">
        <v>12</v>
      </c>
      <c r="H28" s="174"/>
    </row>
    <row r="29" spans="1:11" x14ac:dyDescent="0.2">
      <c r="A29" s="172">
        <v>50</v>
      </c>
      <c r="H29" s="174"/>
    </row>
    <row r="30" spans="1:11" x14ac:dyDescent="0.2">
      <c r="A30" s="172" t="s">
        <v>641</v>
      </c>
      <c r="H30" s="174"/>
    </row>
    <row r="31" spans="1:11" x14ac:dyDescent="0.2">
      <c r="A31" s="172" t="s">
        <v>636</v>
      </c>
      <c r="H31" s="174"/>
    </row>
    <row r="32" spans="1:11" x14ac:dyDescent="0.2">
      <c r="A32" s="177">
        <v>0.625</v>
      </c>
      <c r="H32" s="174"/>
    </row>
    <row r="33" spans="1:11" x14ac:dyDescent="0.2">
      <c r="A33" s="172" t="s">
        <v>642</v>
      </c>
      <c r="H33" s="174"/>
    </row>
    <row r="34" spans="1:11" x14ac:dyDescent="0.2">
      <c r="A34" s="172" t="s">
        <v>638</v>
      </c>
      <c r="H34" s="174"/>
    </row>
    <row r="35" spans="1:11" x14ac:dyDescent="0.2">
      <c r="A35" s="172" t="s">
        <v>638</v>
      </c>
      <c r="H35" s="174"/>
    </row>
    <row r="36" spans="1:11" x14ac:dyDescent="0.2">
      <c r="A36" s="172"/>
      <c r="H36" s="174"/>
    </row>
    <row r="37" spans="1:11" x14ac:dyDescent="0.2">
      <c r="A37" s="172" t="s">
        <v>639</v>
      </c>
      <c r="H37" s="174"/>
    </row>
    <row r="38" spans="1:11" x14ac:dyDescent="0.2">
      <c r="A38" s="172"/>
      <c r="H38" s="174"/>
    </row>
    <row r="39" spans="1:11" x14ac:dyDescent="0.2">
      <c r="A39" s="172" t="s">
        <v>631</v>
      </c>
      <c r="H39" s="174"/>
    </row>
    <row r="40" spans="1:11" x14ac:dyDescent="0.2">
      <c r="A40" s="172">
        <v>1343</v>
      </c>
      <c r="B40" s="175" t="s">
        <v>632</v>
      </c>
      <c r="D40" t="str">
        <f>TEXT(A40,"@")</f>
        <v>1343</v>
      </c>
      <c r="E40" t="str">
        <f>A41</f>
        <v>東証ETF</v>
      </c>
      <c r="F40" t="str">
        <f>A42</f>
        <v>(NEXT FUNDS)東証REIT指数連動型上場投信</v>
      </c>
      <c r="G40" s="173">
        <f>A44</f>
        <v>0.625</v>
      </c>
      <c r="H40" s="174">
        <f>A45</f>
        <v>2171</v>
      </c>
      <c r="I40">
        <f>A47</f>
        <v>-3.5</v>
      </c>
      <c r="J40" t="str">
        <f>A48</f>
        <v>(-0.16%)</v>
      </c>
      <c r="K40" t="str">
        <f>A51</f>
        <v>240,740株</v>
      </c>
    </row>
    <row r="41" spans="1:11" x14ac:dyDescent="0.2">
      <c r="A41" s="172" t="s">
        <v>633</v>
      </c>
      <c r="H41" s="174"/>
    </row>
    <row r="42" spans="1:11" x14ac:dyDescent="0.2">
      <c r="A42" s="172" t="s">
        <v>643</v>
      </c>
      <c r="H42" s="174"/>
    </row>
    <row r="43" spans="1:11" x14ac:dyDescent="0.2">
      <c r="A43" s="172" t="s">
        <v>9</v>
      </c>
      <c r="H43" s="174"/>
    </row>
    <row r="44" spans="1:11" x14ac:dyDescent="0.2">
      <c r="A44" s="177">
        <v>0.625</v>
      </c>
      <c r="H44" s="174"/>
    </row>
    <row r="45" spans="1:11" x14ac:dyDescent="0.2">
      <c r="A45" s="179">
        <v>2171</v>
      </c>
      <c r="H45" s="174"/>
    </row>
    <row r="46" spans="1:11" x14ac:dyDescent="0.2">
      <c r="A46" s="172" t="s">
        <v>12</v>
      </c>
      <c r="H46" s="174"/>
    </row>
    <row r="47" spans="1:11" x14ac:dyDescent="0.2">
      <c r="A47" s="172">
        <v>-3.5</v>
      </c>
      <c r="H47" s="174"/>
    </row>
    <row r="48" spans="1:11" x14ac:dyDescent="0.2">
      <c r="A48" s="172" t="s">
        <v>644</v>
      </c>
      <c r="H48" s="174"/>
    </row>
    <row r="49" spans="1:11" x14ac:dyDescent="0.2">
      <c r="A49" s="172" t="s">
        <v>636</v>
      </c>
      <c r="H49" s="174"/>
    </row>
    <row r="50" spans="1:11" x14ac:dyDescent="0.2">
      <c r="A50" s="177">
        <v>0.625</v>
      </c>
      <c r="H50" s="174"/>
    </row>
    <row r="51" spans="1:11" x14ac:dyDescent="0.2">
      <c r="A51" s="172" t="s">
        <v>645</v>
      </c>
      <c r="H51" s="174"/>
    </row>
    <row r="52" spans="1:11" x14ac:dyDescent="0.2">
      <c r="A52" s="172" t="s">
        <v>638</v>
      </c>
      <c r="H52" s="174"/>
    </row>
    <row r="53" spans="1:11" x14ac:dyDescent="0.2">
      <c r="A53" s="172" t="s">
        <v>638</v>
      </c>
      <c r="H53" s="174"/>
    </row>
    <row r="54" spans="1:11" x14ac:dyDescent="0.2">
      <c r="A54" s="172"/>
      <c r="H54" s="174"/>
    </row>
    <row r="55" spans="1:11" x14ac:dyDescent="0.2">
      <c r="A55" s="172" t="s">
        <v>639</v>
      </c>
      <c r="H55" s="174"/>
    </row>
    <row r="56" spans="1:11" x14ac:dyDescent="0.2">
      <c r="A56" s="172"/>
      <c r="H56" s="174"/>
    </row>
    <row r="57" spans="1:11" x14ac:dyDescent="0.2">
      <c r="A57" s="172" t="s">
        <v>631</v>
      </c>
      <c r="H57" s="174"/>
    </row>
    <row r="58" spans="1:11" x14ac:dyDescent="0.2">
      <c r="A58" s="172">
        <v>1345</v>
      </c>
      <c r="B58" s="175" t="s">
        <v>632</v>
      </c>
      <c r="D58" t="str">
        <f>TEXT(A58,"@")</f>
        <v>1345</v>
      </c>
      <c r="E58" t="str">
        <f>A59</f>
        <v>東証ETF</v>
      </c>
      <c r="F58" t="str">
        <f>A60</f>
        <v>上場インデックスファンドJリート隔月分配</v>
      </c>
      <c r="G58" s="173">
        <f>A62</f>
        <v>0.625</v>
      </c>
      <c r="H58" s="174">
        <f>A63</f>
        <v>2037.5</v>
      </c>
      <c r="I58">
        <f>A65</f>
        <v>-3</v>
      </c>
      <c r="J58" t="str">
        <f>A66</f>
        <v>(-0.15%)</v>
      </c>
      <c r="K58" t="str">
        <f>A69</f>
        <v>39,000株</v>
      </c>
    </row>
    <row r="59" spans="1:11" x14ac:dyDescent="0.2">
      <c r="A59" s="172" t="s">
        <v>633</v>
      </c>
      <c r="B59" t="s">
        <v>646</v>
      </c>
      <c r="H59" s="174"/>
    </row>
    <row r="60" spans="1:11" x14ac:dyDescent="0.2">
      <c r="A60" s="172" t="s">
        <v>647</v>
      </c>
      <c r="H60" s="174"/>
    </row>
    <row r="61" spans="1:11" x14ac:dyDescent="0.2">
      <c r="A61" s="172" t="s">
        <v>9</v>
      </c>
      <c r="H61" s="174"/>
    </row>
    <row r="62" spans="1:11" x14ac:dyDescent="0.2">
      <c r="A62" s="177">
        <v>0.625</v>
      </c>
      <c r="H62" s="174"/>
    </row>
    <row r="63" spans="1:11" x14ac:dyDescent="0.2">
      <c r="A63" s="178">
        <v>2037.5</v>
      </c>
      <c r="H63" s="174"/>
    </row>
    <row r="64" spans="1:11" x14ac:dyDescent="0.2">
      <c r="A64" s="172" t="s">
        <v>12</v>
      </c>
      <c r="H64" s="174"/>
    </row>
    <row r="65" spans="1:11" x14ac:dyDescent="0.2">
      <c r="A65" s="172">
        <v>-3</v>
      </c>
      <c r="H65" s="174"/>
    </row>
    <row r="66" spans="1:11" x14ac:dyDescent="0.2">
      <c r="A66" s="172" t="s">
        <v>648</v>
      </c>
      <c r="H66" s="174"/>
    </row>
    <row r="67" spans="1:11" x14ac:dyDescent="0.2">
      <c r="A67" s="172" t="s">
        <v>636</v>
      </c>
      <c r="H67" s="174"/>
    </row>
    <row r="68" spans="1:11" x14ac:dyDescent="0.2">
      <c r="A68" s="177">
        <v>0.625</v>
      </c>
      <c r="H68" s="174"/>
    </row>
    <row r="69" spans="1:11" x14ac:dyDescent="0.2">
      <c r="A69" s="172" t="s">
        <v>649</v>
      </c>
      <c r="H69" s="174"/>
    </row>
    <row r="70" spans="1:11" x14ac:dyDescent="0.2">
      <c r="A70" s="172" t="s">
        <v>638</v>
      </c>
      <c r="H70" s="174"/>
    </row>
    <row r="71" spans="1:11" x14ac:dyDescent="0.2">
      <c r="A71" s="172" t="s">
        <v>638</v>
      </c>
      <c r="H71" s="174"/>
    </row>
    <row r="72" spans="1:11" x14ac:dyDescent="0.2">
      <c r="A72" s="172"/>
      <c r="H72" s="174"/>
    </row>
    <row r="73" spans="1:11" x14ac:dyDescent="0.2">
      <c r="A73" s="172" t="s">
        <v>639</v>
      </c>
      <c r="H73" s="174"/>
    </row>
    <row r="74" spans="1:11" x14ac:dyDescent="0.2">
      <c r="A74" s="172"/>
      <c r="H74" s="174"/>
    </row>
    <row r="75" spans="1:11" x14ac:dyDescent="0.2">
      <c r="A75" s="172" t="s">
        <v>631</v>
      </c>
      <c r="H75" s="174"/>
    </row>
    <row r="76" spans="1:11" x14ac:dyDescent="0.2">
      <c r="A76" s="172">
        <v>1476</v>
      </c>
      <c r="D76" t="str">
        <f>TEXT(A76,"@")</f>
        <v>1476</v>
      </c>
      <c r="E76" t="str">
        <f>A77</f>
        <v>東証ETF</v>
      </c>
      <c r="F76" t="str">
        <f>A78</f>
        <v>iシェアーズ・コア Ｊリート ETF</v>
      </c>
      <c r="G76" s="173">
        <f>A80</f>
        <v>0.625</v>
      </c>
      <c r="H76" s="174">
        <f>A81</f>
        <v>2082</v>
      </c>
      <c r="I76">
        <f>A83</f>
        <v>-3</v>
      </c>
      <c r="J76" t="str">
        <f>A84</f>
        <v>(-0.14%)</v>
      </c>
      <c r="K76" t="str">
        <f>A87</f>
        <v>39,407株</v>
      </c>
    </row>
    <row r="77" spans="1:11" x14ac:dyDescent="0.2">
      <c r="A77" s="172" t="s">
        <v>633</v>
      </c>
      <c r="H77" s="174"/>
    </row>
    <row r="78" spans="1:11" x14ac:dyDescent="0.2">
      <c r="A78" s="172" t="s">
        <v>650</v>
      </c>
      <c r="H78" s="174"/>
    </row>
    <row r="79" spans="1:11" x14ac:dyDescent="0.2">
      <c r="A79" s="172" t="s">
        <v>9</v>
      </c>
      <c r="H79" s="174"/>
    </row>
    <row r="80" spans="1:11" x14ac:dyDescent="0.2">
      <c r="A80" s="177">
        <v>0.625</v>
      </c>
      <c r="H80" s="174"/>
    </row>
    <row r="81" spans="1:11" x14ac:dyDescent="0.2">
      <c r="A81" s="178">
        <v>2082</v>
      </c>
      <c r="H81" s="174"/>
    </row>
    <row r="82" spans="1:11" x14ac:dyDescent="0.2">
      <c r="A82" s="172" t="s">
        <v>12</v>
      </c>
      <c r="H82" s="174"/>
    </row>
    <row r="83" spans="1:11" x14ac:dyDescent="0.2">
      <c r="A83" s="172">
        <v>-3</v>
      </c>
      <c r="H83" s="174"/>
    </row>
    <row r="84" spans="1:11" x14ac:dyDescent="0.2">
      <c r="A84" s="172" t="s">
        <v>651</v>
      </c>
      <c r="H84" s="174"/>
    </row>
    <row r="85" spans="1:11" x14ac:dyDescent="0.2">
      <c r="A85" s="172" t="s">
        <v>636</v>
      </c>
      <c r="H85" s="174"/>
    </row>
    <row r="86" spans="1:11" x14ac:dyDescent="0.2">
      <c r="A86" s="177">
        <v>0.625</v>
      </c>
      <c r="H86" s="174"/>
    </row>
    <row r="87" spans="1:11" x14ac:dyDescent="0.2">
      <c r="A87" s="172" t="s">
        <v>652</v>
      </c>
      <c r="H87" s="174"/>
    </row>
    <row r="88" spans="1:11" x14ac:dyDescent="0.2">
      <c r="A88" s="172" t="s">
        <v>638</v>
      </c>
      <c r="H88" s="174"/>
    </row>
    <row r="89" spans="1:11" x14ac:dyDescent="0.2">
      <c r="A89" s="172" t="s">
        <v>638</v>
      </c>
      <c r="H89" s="174"/>
    </row>
    <row r="90" spans="1:11" x14ac:dyDescent="0.2">
      <c r="A90" s="172"/>
      <c r="H90" s="174"/>
    </row>
    <row r="91" spans="1:11" x14ac:dyDescent="0.2">
      <c r="A91" s="172" t="s">
        <v>639</v>
      </c>
      <c r="H91" s="174"/>
    </row>
    <row r="92" spans="1:11" x14ac:dyDescent="0.2">
      <c r="A92" s="172"/>
      <c r="H92" s="174"/>
    </row>
    <row r="93" spans="1:11" x14ac:dyDescent="0.2">
      <c r="A93" s="172" t="s">
        <v>631</v>
      </c>
      <c r="H93" s="174"/>
    </row>
    <row r="94" spans="1:11" x14ac:dyDescent="0.2">
      <c r="A94" s="172">
        <v>1488</v>
      </c>
      <c r="D94" t="str">
        <f>TEXT(A94,"@")</f>
        <v>1488</v>
      </c>
      <c r="E94" t="str">
        <f>A95</f>
        <v>東証ETF</v>
      </c>
      <c r="F94" t="str">
        <f>A96</f>
        <v>ダイワ上場投信-東証REIT指数</v>
      </c>
      <c r="G94" s="173">
        <f>A98</f>
        <v>0.625</v>
      </c>
      <c r="H94" s="174">
        <f>A99</f>
        <v>2067.5</v>
      </c>
      <c r="I94">
        <f>A101</f>
        <v>-5.5</v>
      </c>
      <c r="J94" t="str">
        <f>A102</f>
        <v>(-0.27%)</v>
      </c>
      <c r="K94" t="str">
        <f>A105</f>
        <v>13,850株</v>
      </c>
    </row>
    <row r="95" spans="1:11" x14ac:dyDescent="0.2">
      <c r="A95" s="172" t="s">
        <v>633</v>
      </c>
      <c r="H95" s="174"/>
    </row>
    <row r="96" spans="1:11" x14ac:dyDescent="0.2">
      <c r="A96" s="172" t="s">
        <v>653</v>
      </c>
      <c r="H96" s="174"/>
    </row>
    <row r="97" spans="1:11" x14ac:dyDescent="0.2">
      <c r="A97" s="172" t="s">
        <v>9</v>
      </c>
      <c r="H97" s="174"/>
    </row>
    <row r="98" spans="1:11" x14ac:dyDescent="0.2">
      <c r="A98" s="177">
        <v>0.625</v>
      </c>
      <c r="H98" s="174"/>
    </row>
    <row r="99" spans="1:11" x14ac:dyDescent="0.2">
      <c r="A99" s="179">
        <v>2067.5</v>
      </c>
      <c r="H99" s="174"/>
    </row>
    <row r="100" spans="1:11" x14ac:dyDescent="0.2">
      <c r="A100" s="172" t="s">
        <v>12</v>
      </c>
      <c r="H100" s="174"/>
    </row>
    <row r="101" spans="1:11" x14ac:dyDescent="0.2">
      <c r="A101" s="172">
        <v>-5.5</v>
      </c>
      <c r="H101" s="174"/>
    </row>
    <row r="102" spans="1:11" x14ac:dyDescent="0.2">
      <c r="A102" s="172" t="s">
        <v>654</v>
      </c>
      <c r="H102" s="174"/>
    </row>
    <row r="103" spans="1:11" x14ac:dyDescent="0.2">
      <c r="A103" s="172" t="s">
        <v>636</v>
      </c>
      <c r="H103" s="174"/>
    </row>
    <row r="104" spans="1:11" x14ac:dyDescent="0.2">
      <c r="A104" s="177">
        <v>0.625</v>
      </c>
      <c r="H104" s="174"/>
    </row>
    <row r="105" spans="1:11" x14ac:dyDescent="0.2">
      <c r="A105" s="172" t="s">
        <v>655</v>
      </c>
      <c r="H105" s="174"/>
    </row>
    <row r="106" spans="1:11" x14ac:dyDescent="0.2">
      <c r="A106" s="172" t="s">
        <v>638</v>
      </c>
      <c r="H106" s="174"/>
    </row>
    <row r="107" spans="1:11" x14ac:dyDescent="0.2">
      <c r="A107" s="172" t="s">
        <v>638</v>
      </c>
      <c r="H107" s="174"/>
    </row>
    <row r="108" spans="1:11" x14ac:dyDescent="0.2">
      <c r="A108" s="172"/>
      <c r="H108" s="174"/>
    </row>
    <row r="109" spans="1:11" x14ac:dyDescent="0.2">
      <c r="A109" s="172" t="s">
        <v>639</v>
      </c>
      <c r="H109" s="174"/>
    </row>
    <row r="110" spans="1:11" x14ac:dyDescent="0.2">
      <c r="A110" s="172"/>
      <c r="H110" s="174"/>
    </row>
    <row r="111" spans="1:11" x14ac:dyDescent="0.2">
      <c r="A111" s="172" t="s">
        <v>631</v>
      </c>
      <c r="H111" s="174"/>
    </row>
    <row r="112" spans="1:11" x14ac:dyDescent="0.2">
      <c r="A112" s="172">
        <v>1540</v>
      </c>
      <c r="D112" t="str">
        <f>TEXT(A112,"@")</f>
        <v>1540</v>
      </c>
      <c r="E112" t="str">
        <f>A113</f>
        <v>東証ETF</v>
      </c>
      <c r="F112" t="str">
        <f>A114</f>
        <v>純金上場信託(現物国内保管型)</v>
      </c>
      <c r="G112" s="173">
        <f>A116</f>
        <v>0.625</v>
      </c>
      <c r="H112" s="174">
        <f>A117</f>
        <v>7406</v>
      </c>
      <c r="I112">
        <f>A119</f>
        <v>-52</v>
      </c>
      <c r="J112" t="str">
        <f>A120</f>
        <v>(-0.70%)</v>
      </c>
      <c r="K112" t="str">
        <f>A123</f>
        <v>71,750株</v>
      </c>
    </row>
    <row r="113" spans="1:8" x14ac:dyDescent="0.2">
      <c r="A113" s="172" t="s">
        <v>633</v>
      </c>
      <c r="H113" s="174"/>
    </row>
    <row r="114" spans="1:8" x14ac:dyDescent="0.2">
      <c r="A114" s="172" t="s">
        <v>656</v>
      </c>
      <c r="H114" s="174"/>
    </row>
    <row r="115" spans="1:8" x14ac:dyDescent="0.2">
      <c r="A115" s="172" t="s">
        <v>9</v>
      </c>
      <c r="H115" s="174"/>
    </row>
    <row r="116" spans="1:8" x14ac:dyDescent="0.2">
      <c r="A116" s="177">
        <v>0.625</v>
      </c>
      <c r="H116" s="174"/>
    </row>
    <row r="117" spans="1:8" x14ac:dyDescent="0.2">
      <c r="A117" s="178">
        <v>7406</v>
      </c>
      <c r="H117" s="174"/>
    </row>
    <row r="118" spans="1:8" x14ac:dyDescent="0.2">
      <c r="A118" s="172" t="s">
        <v>12</v>
      </c>
      <c r="H118" s="174"/>
    </row>
    <row r="119" spans="1:8" x14ac:dyDescent="0.2">
      <c r="A119" s="172">
        <v>-52</v>
      </c>
      <c r="H119" s="174"/>
    </row>
    <row r="120" spans="1:8" x14ac:dyDescent="0.2">
      <c r="A120" s="172" t="s">
        <v>657</v>
      </c>
      <c r="H120" s="174"/>
    </row>
    <row r="121" spans="1:8" x14ac:dyDescent="0.2">
      <c r="A121" s="172" t="s">
        <v>636</v>
      </c>
      <c r="H121" s="174"/>
    </row>
    <row r="122" spans="1:8" x14ac:dyDescent="0.2">
      <c r="A122" s="177">
        <v>0.625</v>
      </c>
      <c r="H122" s="174"/>
    </row>
    <row r="123" spans="1:8" x14ac:dyDescent="0.2">
      <c r="A123" s="172" t="s">
        <v>658</v>
      </c>
      <c r="H123" s="174"/>
    </row>
    <row r="124" spans="1:8" x14ac:dyDescent="0.2">
      <c r="A124" s="172" t="s">
        <v>638</v>
      </c>
      <c r="H124" s="174"/>
    </row>
    <row r="125" spans="1:8" x14ac:dyDescent="0.2">
      <c r="A125" s="172" t="s">
        <v>638</v>
      </c>
      <c r="H125" s="174"/>
    </row>
    <row r="126" spans="1:8" x14ac:dyDescent="0.2">
      <c r="A126" s="172"/>
      <c r="H126" s="174"/>
    </row>
    <row r="127" spans="1:8" x14ac:dyDescent="0.2">
      <c r="A127" s="172" t="s">
        <v>639</v>
      </c>
      <c r="H127" s="174"/>
    </row>
    <row r="128" spans="1:8" x14ac:dyDescent="0.2">
      <c r="A128" s="172"/>
      <c r="H128" s="174"/>
    </row>
    <row r="129" spans="1:11" x14ac:dyDescent="0.2">
      <c r="A129" s="172" t="s">
        <v>631</v>
      </c>
      <c r="H129" s="174"/>
    </row>
    <row r="130" spans="1:11" x14ac:dyDescent="0.2">
      <c r="A130" s="172">
        <v>1541</v>
      </c>
      <c r="D130" t="str">
        <f>TEXT(A130,"@")</f>
        <v>1541</v>
      </c>
      <c r="E130" t="str">
        <f>A131</f>
        <v>東証ETF</v>
      </c>
      <c r="F130" t="str">
        <f>A132</f>
        <v>純プラチナ上場信託(現物国内保管型)</v>
      </c>
      <c r="G130" s="173">
        <f>A134</f>
        <v>0.625</v>
      </c>
      <c r="H130" s="174">
        <f>A135</f>
        <v>3800</v>
      </c>
      <c r="I130">
        <f>A137</f>
        <v>50</v>
      </c>
      <c r="J130" t="str">
        <f>A138</f>
        <v>(+1.33%)</v>
      </c>
      <c r="K130" t="str">
        <f>A141</f>
        <v>33,689株</v>
      </c>
    </row>
    <row r="131" spans="1:11" x14ac:dyDescent="0.2">
      <c r="A131" s="172" t="s">
        <v>633</v>
      </c>
      <c r="H131" s="174"/>
    </row>
    <row r="132" spans="1:11" x14ac:dyDescent="0.2">
      <c r="A132" s="172" t="s">
        <v>659</v>
      </c>
      <c r="H132" s="174"/>
    </row>
    <row r="133" spans="1:11" x14ac:dyDescent="0.2">
      <c r="A133" s="172" t="s">
        <v>9</v>
      </c>
      <c r="H133" s="174"/>
    </row>
    <row r="134" spans="1:11" x14ac:dyDescent="0.2">
      <c r="A134" s="177">
        <v>0.625</v>
      </c>
      <c r="H134" s="174"/>
    </row>
    <row r="135" spans="1:11" x14ac:dyDescent="0.2">
      <c r="A135" s="178">
        <v>3800</v>
      </c>
      <c r="H135" s="174"/>
    </row>
    <row r="136" spans="1:11" x14ac:dyDescent="0.2">
      <c r="A136" s="172" t="s">
        <v>12</v>
      </c>
      <c r="H136" s="174"/>
    </row>
    <row r="137" spans="1:11" x14ac:dyDescent="0.2">
      <c r="A137" s="172">
        <v>50</v>
      </c>
      <c r="H137" s="174"/>
    </row>
    <row r="138" spans="1:11" x14ac:dyDescent="0.2">
      <c r="A138" s="172" t="s">
        <v>660</v>
      </c>
      <c r="H138" s="174"/>
    </row>
    <row r="139" spans="1:11" x14ac:dyDescent="0.2">
      <c r="A139" s="172" t="s">
        <v>636</v>
      </c>
      <c r="H139" s="174"/>
    </row>
    <row r="140" spans="1:11" x14ac:dyDescent="0.2">
      <c r="A140" s="177">
        <v>0.625</v>
      </c>
      <c r="H140" s="174"/>
    </row>
    <row r="141" spans="1:11" x14ac:dyDescent="0.2">
      <c r="A141" s="172" t="s">
        <v>661</v>
      </c>
      <c r="H141" s="174"/>
    </row>
    <row r="142" spans="1:11" x14ac:dyDescent="0.2">
      <c r="A142" s="172" t="s">
        <v>638</v>
      </c>
      <c r="H142" s="174"/>
    </row>
    <row r="143" spans="1:11" x14ac:dyDescent="0.2">
      <c r="A143" s="172" t="s">
        <v>638</v>
      </c>
      <c r="H143" s="174"/>
    </row>
    <row r="144" spans="1:11" x14ac:dyDescent="0.2">
      <c r="A144" s="172"/>
      <c r="H144" s="174"/>
    </row>
    <row r="145" spans="1:11" x14ac:dyDescent="0.2">
      <c r="A145" s="172" t="s">
        <v>639</v>
      </c>
      <c r="H145" s="174"/>
    </row>
    <row r="146" spans="1:11" x14ac:dyDescent="0.2">
      <c r="A146" s="172"/>
      <c r="H146" s="174"/>
    </row>
    <row r="147" spans="1:11" x14ac:dyDescent="0.2">
      <c r="A147" s="172" t="s">
        <v>631</v>
      </c>
      <c r="H147" s="174"/>
    </row>
    <row r="148" spans="1:11" x14ac:dyDescent="0.2">
      <c r="A148" s="172">
        <v>1542</v>
      </c>
      <c r="D148" t="str">
        <f>TEXT(A148,"@")</f>
        <v>1542</v>
      </c>
      <c r="E148" t="str">
        <f>A149</f>
        <v>東証ETF</v>
      </c>
      <c r="F148" t="str">
        <f>A150</f>
        <v>純銀上場信託(現物国内保管型)</v>
      </c>
      <c r="G148" s="173">
        <f>A152</f>
        <v>0.625</v>
      </c>
      <c r="H148" s="174">
        <f>A153</f>
        <v>8290</v>
      </c>
      <c r="I148">
        <f>A155</f>
        <v>78</v>
      </c>
      <c r="J148" t="str">
        <f>A156</f>
        <v>(+0.95%)</v>
      </c>
      <c r="K148" t="str">
        <f>A159</f>
        <v>6,503株</v>
      </c>
    </row>
    <row r="149" spans="1:11" x14ac:dyDescent="0.2">
      <c r="A149" s="172" t="s">
        <v>633</v>
      </c>
      <c r="H149" s="174"/>
    </row>
    <row r="150" spans="1:11" x14ac:dyDescent="0.2">
      <c r="A150" s="172" t="s">
        <v>662</v>
      </c>
      <c r="H150" s="174"/>
    </row>
    <row r="151" spans="1:11" x14ac:dyDescent="0.2">
      <c r="A151" s="172" t="s">
        <v>9</v>
      </c>
      <c r="H151" s="174"/>
    </row>
    <row r="152" spans="1:11" x14ac:dyDescent="0.2">
      <c r="A152" s="177">
        <v>0.625</v>
      </c>
      <c r="H152" s="174"/>
    </row>
    <row r="153" spans="1:11" x14ac:dyDescent="0.2">
      <c r="A153" s="178">
        <v>8290</v>
      </c>
      <c r="H153" s="174"/>
    </row>
    <row r="154" spans="1:11" x14ac:dyDescent="0.2">
      <c r="A154" s="172" t="s">
        <v>12</v>
      </c>
      <c r="H154" s="174"/>
    </row>
    <row r="155" spans="1:11" x14ac:dyDescent="0.2">
      <c r="A155" s="172">
        <v>78</v>
      </c>
      <c r="H155" s="174"/>
    </row>
    <row r="156" spans="1:11" x14ac:dyDescent="0.2">
      <c r="A156" s="172" t="s">
        <v>663</v>
      </c>
      <c r="H156" s="174"/>
    </row>
    <row r="157" spans="1:11" x14ac:dyDescent="0.2">
      <c r="A157" s="172" t="s">
        <v>636</v>
      </c>
      <c r="H157" s="174"/>
    </row>
    <row r="158" spans="1:11" x14ac:dyDescent="0.2">
      <c r="A158" s="177">
        <v>0.625</v>
      </c>
      <c r="H158" s="174"/>
    </row>
    <row r="159" spans="1:11" x14ac:dyDescent="0.2">
      <c r="A159" s="172" t="s">
        <v>664</v>
      </c>
      <c r="H159" s="174"/>
    </row>
    <row r="160" spans="1:11" x14ac:dyDescent="0.2">
      <c r="A160" s="172" t="s">
        <v>638</v>
      </c>
      <c r="H160" s="174"/>
    </row>
    <row r="161" spans="1:11" x14ac:dyDescent="0.2">
      <c r="A161" s="172" t="s">
        <v>638</v>
      </c>
      <c r="H161" s="174"/>
    </row>
    <row r="162" spans="1:11" x14ac:dyDescent="0.2">
      <c r="A162" s="172"/>
      <c r="H162" s="174"/>
    </row>
    <row r="163" spans="1:11" x14ac:dyDescent="0.2">
      <c r="A163" s="172" t="s">
        <v>639</v>
      </c>
      <c r="H163" s="174"/>
    </row>
    <row r="164" spans="1:11" x14ac:dyDescent="0.2">
      <c r="A164" s="172"/>
      <c r="H164" s="174"/>
    </row>
    <row r="165" spans="1:11" x14ac:dyDescent="0.2">
      <c r="A165" s="172" t="s">
        <v>631</v>
      </c>
      <c r="H165" s="174"/>
    </row>
    <row r="166" spans="1:11" x14ac:dyDescent="0.2">
      <c r="A166" s="172">
        <v>1605</v>
      </c>
      <c r="D166" t="str">
        <f>TEXT(A166,"@")</f>
        <v>1605</v>
      </c>
      <c r="E166" t="str">
        <f>A167</f>
        <v>東証PRM</v>
      </c>
      <c r="F166" t="str">
        <f>A168</f>
        <v>(株)ＩＮＰＥＸ</v>
      </c>
      <c r="G166" s="173">
        <f>A170</f>
        <v>0.625</v>
      </c>
      <c r="H166" s="174">
        <f>A171</f>
        <v>1536</v>
      </c>
      <c r="I166">
        <f>A173</f>
        <v>16</v>
      </c>
      <c r="J166" t="str">
        <f>A174</f>
        <v>(+1.05%)</v>
      </c>
      <c r="K166" t="str">
        <f>A177</f>
        <v>8,472,200株</v>
      </c>
    </row>
    <row r="167" spans="1:11" x14ac:dyDescent="0.2">
      <c r="A167" s="172" t="s">
        <v>665</v>
      </c>
      <c r="H167" s="174"/>
    </row>
    <row r="168" spans="1:11" x14ac:dyDescent="0.2">
      <c r="A168" s="172" t="s">
        <v>666</v>
      </c>
      <c r="H168" s="174"/>
    </row>
    <row r="169" spans="1:11" x14ac:dyDescent="0.2">
      <c r="A169" s="172" t="s">
        <v>9</v>
      </c>
      <c r="H169" s="174"/>
    </row>
    <row r="170" spans="1:11" x14ac:dyDescent="0.2">
      <c r="A170" s="177">
        <v>0.625</v>
      </c>
      <c r="H170" s="174"/>
    </row>
    <row r="171" spans="1:11" x14ac:dyDescent="0.2">
      <c r="A171" s="178">
        <v>1536</v>
      </c>
      <c r="H171" s="174"/>
    </row>
    <row r="172" spans="1:11" x14ac:dyDescent="0.2">
      <c r="A172" s="172" t="s">
        <v>12</v>
      </c>
      <c r="H172" s="174"/>
    </row>
    <row r="173" spans="1:11" x14ac:dyDescent="0.2">
      <c r="A173" s="172">
        <v>16</v>
      </c>
      <c r="H173" s="174"/>
    </row>
    <row r="174" spans="1:11" x14ac:dyDescent="0.2">
      <c r="A174" s="172" t="s">
        <v>667</v>
      </c>
      <c r="H174" s="174"/>
    </row>
    <row r="175" spans="1:11" x14ac:dyDescent="0.2">
      <c r="A175" s="172" t="s">
        <v>636</v>
      </c>
      <c r="H175" s="174"/>
    </row>
    <row r="176" spans="1:11" x14ac:dyDescent="0.2">
      <c r="A176" s="177">
        <v>0.625</v>
      </c>
      <c r="H176" s="174"/>
    </row>
    <row r="177" spans="1:11" x14ac:dyDescent="0.2">
      <c r="A177" s="172" t="s">
        <v>668</v>
      </c>
      <c r="H177" s="174"/>
    </row>
    <row r="178" spans="1:11" x14ac:dyDescent="0.2">
      <c r="A178" s="172" t="s">
        <v>638</v>
      </c>
      <c r="H178" s="174"/>
    </row>
    <row r="179" spans="1:11" x14ac:dyDescent="0.2">
      <c r="A179" s="172" t="s">
        <v>638</v>
      </c>
      <c r="H179" s="174"/>
    </row>
    <row r="180" spans="1:11" x14ac:dyDescent="0.2">
      <c r="A180" s="172"/>
      <c r="H180" s="174"/>
    </row>
    <row r="181" spans="1:11" x14ac:dyDescent="0.2">
      <c r="A181" s="172" t="s">
        <v>639</v>
      </c>
      <c r="H181" s="174"/>
    </row>
    <row r="182" spans="1:11" x14ac:dyDescent="0.2">
      <c r="A182" s="172"/>
      <c r="H182" s="174"/>
    </row>
    <row r="183" spans="1:11" x14ac:dyDescent="0.2">
      <c r="A183" s="172" t="s">
        <v>631</v>
      </c>
      <c r="H183" s="174"/>
    </row>
    <row r="184" spans="1:11" x14ac:dyDescent="0.2">
      <c r="A184" s="172">
        <v>1615</v>
      </c>
      <c r="D184" t="str">
        <f>TEXT(A184,"@")</f>
        <v>1615</v>
      </c>
      <c r="E184" t="str">
        <f>A185</f>
        <v>東証ETF</v>
      </c>
      <c r="F184" t="str">
        <f>A186</f>
        <v>(NEXT FUNDS)東証銀行業株価指数連動型上場投信</v>
      </c>
      <c r="G184" s="173">
        <f>A188</f>
        <v>0.625</v>
      </c>
      <c r="H184" s="174">
        <f>A189</f>
        <v>166.6</v>
      </c>
      <c r="I184">
        <f>A191</f>
        <v>-0.2</v>
      </c>
      <c r="J184" t="str">
        <f>A192</f>
        <v>(-0.12%)</v>
      </c>
      <c r="K184" t="str">
        <f>A195</f>
        <v>468,100株</v>
      </c>
    </row>
    <row r="185" spans="1:11" x14ac:dyDescent="0.2">
      <c r="A185" s="172" t="s">
        <v>633</v>
      </c>
      <c r="H185" s="174"/>
    </row>
    <row r="186" spans="1:11" x14ac:dyDescent="0.2">
      <c r="A186" s="172" t="s">
        <v>669</v>
      </c>
      <c r="H186" s="174"/>
    </row>
    <row r="187" spans="1:11" x14ac:dyDescent="0.2">
      <c r="A187" s="172" t="s">
        <v>9</v>
      </c>
      <c r="H187" s="174"/>
    </row>
    <row r="188" spans="1:11" x14ac:dyDescent="0.2">
      <c r="A188" s="177">
        <v>0.625</v>
      </c>
      <c r="H188" s="174"/>
    </row>
    <row r="189" spans="1:11" x14ac:dyDescent="0.2">
      <c r="A189" s="172">
        <v>166.6</v>
      </c>
      <c r="H189" s="174"/>
    </row>
    <row r="190" spans="1:11" x14ac:dyDescent="0.2">
      <c r="A190" s="172" t="s">
        <v>12</v>
      </c>
      <c r="H190" s="174"/>
    </row>
    <row r="191" spans="1:11" x14ac:dyDescent="0.2">
      <c r="A191" s="172">
        <v>-0.2</v>
      </c>
      <c r="H191" s="174"/>
    </row>
    <row r="192" spans="1:11" x14ac:dyDescent="0.2">
      <c r="A192" s="172" t="s">
        <v>670</v>
      </c>
      <c r="H192" s="174"/>
    </row>
    <row r="193" spans="1:11" x14ac:dyDescent="0.2">
      <c r="A193" s="172" t="s">
        <v>636</v>
      </c>
      <c r="H193" s="174"/>
    </row>
    <row r="194" spans="1:11" x14ac:dyDescent="0.2">
      <c r="A194" s="177">
        <v>0.625</v>
      </c>
      <c r="H194" s="174"/>
    </row>
    <row r="195" spans="1:11" x14ac:dyDescent="0.2">
      <c r="A195" s="172" t="s">
        <v>671</v>
      </c>
      <c r="H195" s="174"/>
    </row>
    <row r="196" spans="1:11" x14ac:dyDescent="0.2">
      <c r="A196" s="172" t="s">
        <v>638</v>
      </c>
      <c r="H196" s="174"/>
    </row>
    <row r="197" spans="1:11" x14ac:dyDescent="0.2">
      <c r="A197" s="172" t="s">
        <v>638</v>
      </c>
      <c r="H197" s="174"/>
    </row>
    <row r="198" spans="1:11" x14ac:dyDescent="0.2">
      <c r="A198" s="172"/>
      <c r="H198" s="174"/>
    </row>
    <row r="199" spans="1:11" x14ac:dyDescent="0.2">
      <c r="A199" s="172" t="s">
        <v>639</v>
      </c>
      <c r="H199" s="174"/>
    </row>
    <row r="200" spans="1:11" x14ac:dyDescent="0.2">
      <c r="A200" s="172"/>
      <c r="H200" s="174"/>
    </row>
    <row r="201" spans="1:11" x14ac:dyDescent="0.2">
      <c r="A201" s="172" t="s">
        <v>631</v>
      </c>
      <c r="H201" s="174"/>
    </row>
    <row r="202" spans="1:11" x14ac:dyDescent="0.2">
      <c r="A202" s="172">
        <v>1655</v>
      </c>
      <c r="D202" t="str">
        <f>TEXT(A202,"@")</f>
        <v>1655</v>
      </c>
      <c r="E202" t="str">
        <f>A203</f>
        <v>東証ETF</v>
      </c>
      <c r="F202" t="str">
        <f>A204</f>
        <v>iシェアーズ S&amp;P500 米国株 ETF</v>
      </c>
      <c r="G202" s="173">
        <f>A206</f>
        <v>0.625</v>
      </c>
      <c r="H202" s="174">
        <f>A207</f>
        <v>407.5</v>
      </c>
      <c r="I202">
        <f>A209</f>
        <v>1</v>
      </c>
      <c r="J202" t="str">
        <f>A210</f>
        <v>(+0.25%)</v>
      </c>
      <c r="K202" t="str">
        <f>A213</f>
        <v>1,272,980株</v>
      </c>
    </row>
    <row r="203" spans="1:11" x14ac:dyDescent="0.2">
      <c r="A203" s="172" t="s">
        <v>633</v>
      </c>
      <c r="H203" s="174"/>
    </row>
    <row r="204" spans="1:11" x14ac:dyDescent="0.2">
      <c r="A204" s="172" t="s">
        <v>672</v>
      </c>
      <c r="H204" s="174"/>
    </row>
    <row r="205" spans="1:11" x14ac:dyDescent="0.2">
      <c r="A205" s="172" t="s">
        <v>9</v>
      </c>
      <c r="H205" s="174"/>
    </row>
    <row r="206" spans="1:11" x14ac:dyDescent="0.2">
      <c r="A206" s="177">
        <v>0.625</v>
      </c>
      <c r="H206" s="174"/>
    </row>
    <row r="207" spans="1:11" x14ac:dyDescent="0.2">
      <c r="A207" s="172">
        <v>407.5</v>
      </c>
      <c r="H207" s="174"/>
    </row>
    <row r="208" spans="1:11" x14ac:dyDescent="0.2">
      <c r="A208" s="172" t="s">
        <v>12</v>
      </c>
      <c r="H208" s="174"/>
    </row>
    <row r="209" spans="1:11" x14ac:dyDescent="0.2">
      <c r="A209" s="172">
        <v>1</v>
      </c>
      <c r="H209" s="174"/>
    </row>
    <row r="210" spans="1:11" x14ac:dyDescent="0.2">
      <c r="A210" s="172" t="s">
        <v>673</v>
      </c>
      <c r="H210" s="174"/>
    </row>
    <row r="211" spans="1:11" x14ac:dyDescent="0.2">
      <c r="A211" s="172" t="s">
        <v>636</v>
      </c>
      <c r="H211" s="174"/>
    </row>
    <row r="212" spans="1:11" x14ac:dyDescent="0.2">
      <c r="A212" s="177">
        <v>0.625</v>
      </c>
      <c r="H212" s="174"/>
    </row>
    <row r="213" spans="1:11" x14ac:dyDescent="0.2">
      <c r="A213" s="172" t="s">
        <v>674</v>
      </c>
      <c r="H213" s="174"/>
    </row>
    <row r="214" spans="1:11" x14ac:dyDescent="0.2">
      <c r="A214" s="172" t="s">
        <v>638</v>
      </c>
      <c r="H214" s="174"/>
    </row>
    <row r="215" spans="1:11" x14ac:dyDescent="0.2">
      <c r="A215" s="172" t="s">
        <v>638</v>
      </c>
      <c r="H215" s="174"/>
    </row>
    <row r="216" spans="1:11" x14ac:dyDescent="0.2">
      <c r="A216" s="172"/>
      <c r="H216" s="174"/>
    </row>
    <row r="217" spans="1:11" x14ac:dyDescent="0.2">
      <c r="A217" s="172" t="s">
        <v>639</v>
      </c>
      <c r="H217" s="174"/>
    </row>
    <row r="218" spans="1:11" x14ac:dyDescent="0.2">
      <c r="A218" s="172"/>
      <c r="H218" s="174"/>
    </row>
    <row r="219" spans="1:11" x14ac:dyDescent="0.2">
      <c r="A219" s="172" t="s">
        <v>631</v>
      </c>
      <c r="H219" s="174"/>
    </row>
    <row r="220" spans="1:11" x14ac:dyDescent="0.2">
      <c r="A220" s="172">
        <v>1656</v>
      </c>
      <c r="D220" t="str">
        <f>TEXT(A220,"@")</f>
        <v>1656</v>
      </c>
      <c r="E220" t="str">
        <f>A221</f>
        <v>東証ETF</v>
      </c>
      <c r="F220" t="str">
        <f>A222</f>
        <v>iシェアーズ･コア 米国債7-10年 ETF</v>
      </c>
      <c r="G220" s="173">
        <f>A224</f>
        <v>0.625</v>
      </c>
      <c r="H220" s="174">
        <f>A225</f>
        <v>2927</v>
      </c>
      <c r="I220">
        <f>A227</f>
        <v>-7</v>
      </c>
      <c r="J220" t="str">
        <f>A228</f>
        <v>(-0.24%)</v>
      </c>
      <c r="K220" t="str">
        <f>A231</f>
        <v>2,263株</v>
      </c>
    </row>
    <row r="221" spans="1:11" x14ac:dyDescent="0.2">
      <c r="A221" s="172" t="s">
        <v>633</v>
      </c>
      <c r="H221" s="174"/>
    </row>
    <row r="222" spans="1:11" x14ac:dyDescent="0.2">
      <c r="A222" s="172" t="s">
        <v>675</v>
      </c>
      <c r="H222" s="174"/>
    </row>
    <row r="223" spans="1:11" x14ac:dyDescent="0.2">
      <c r="A223" s="172" t="s">
        <v>9</v>
      </c>
      <c r="H223" s="174"/>
    </row>
    <row r="224" spans="1:11" x14ac:dyDescent="0.2">
      <c r="A224" s="177">
        <v>0.625</v>
      </c>
      <c r="H224" s="174"/>
    </row>
    <row r="225" spans="1:11" x14ac:dyDescent="0.2">
      <c r="A225" s="178">
        <v>2927</v>
      </c>
      <c r="H225" s="174"/>
    </row>
    <row r="226" spans="1:11" x14ac:dyDescent="0.2">
      <c r="A226" s="172" t="s">
        <v>12</v>
      </c>
      <c r="H226" s="174"/>
    </row>
    <row r="227" spans="1:11" x14ac:dyDescent="0.2">
      <c r="A227" s="172">
        <v>-7</v>
      </c>
      <c r="H227" s="174"/>
    </row>
    <row r="228" spans="1:11" x14ac:dyDescent="0.2">
      <c r="A228" s="172" t="s">
        <v>676</v>
      </c>
      <c r="H228" s="174"/>
    </row>
    <row r="229" spans="1:11" x14ac:dyDescent="0.2">
      <c r="A229" s="172" t="s">
        <v>636</v>
      </c>
      <c r="H229" s="174"/>
    </row>
    <row r="230" spans="1:11" x14ac:dyDescent="0.2">
      <c r="A230" s="177">
        <v>0.625</v>
      </c>
      <c r="H230" s="174"/>
    </row>
    <row r="231" spans="1:11" x14ac:dyDescent="0.2">
      <c r="A231" s="172" t="s">
        <v>677</v>
      </c>
      <c r="H231" s="174"/>
    </row>
    <row r="232" spans="1:11" x14ac:dyDescent="0.2">
      <c r="A232" s="172" t="s">
        <v>638</v>
      </c>
      <c r="H232" s="174"/>
    </row>
    <row r="233" spans="1:11" x14ac:dyDescent="0.2">
      <c r="A233" s="172" t="s">
        <v>638</v>
      </c>
      <c r="H233" s="174"/>
    </row>
    <row r="234" spans="1:11" x14ac:dyDescent="0.2">
      <c r="A234" s="172"/>
      <c r="H234" s="174"/>
    </row>
    <row r="235" spans="1:11" x14ac:dyDescent="0.2">
      <c r="A235" s="172" t="s">
        <v>639</v>
      </c>
      <c r="H235" s="174"/>
    </row>
    <row r="236" spans="1:11" x14ac:dyDescent="0.2">
      <c r="A236" s="172"/>
      <c r="H236" s="174"/>
    </row>
    <row r="237" spans="1:11" x14ac:dyDescent="0.2">
      <c r="A237" s="172" t="s">
        <v>631</v>
      </c>
      <c r="H237" s="174"/>
    </row>
    <row r="238" spans="1:11" x14ac:dyDescent="0.2">
      <c r="A238" s="172">
        <v>1659</v>
      </c>
      <c r="D238" t="str">
        <f>TEXT(A238,"@")</f>
        <v>1659</v>
      </c>
      <c r="E238" t="str">
        <f>A239</f>
        <v>東証ETF</v>
      </c>
      <c r="F238" t="str">
        <f>A240</f>
        <v>iシェアーズ 米国リート ETF</v>
      </c>
      <c r="G238" s="173">
        <f>A242</f>
        <v>0.625</v>
      </c>
      <c r="H238" s="174">
        <f>A243</f>
        <v>2888</v>
      </c>
      <c r="I238">
        <f>A245</f>
        <v>-42</v>
      </c>
      <c r="J238" t="str">
        <f>A246</f>
        <v>(-1.43%)</v>
      </c>
      <c r="K238" t="str">
        <f>A249</f>
        <v>5,176株</v>
      </c>
    </row>
    <row r="239" spans="1:11" x14ac:dyDescent="0.2">
      <c r="A239" s="172" t="s">
        <v>633</v>
      </c>
      <c r="H239" s="174"/>
    </row>
    <row r="240" spans="1:11" x14ac:dyDescent="0.2">
      <c r="A240" s="172" t="s">
        <v>678</v>
      </c>
      <c r="H240" s="174"/>
    </row>
    <row r="241" spans="1:11" x14ac:dyDescent="0.2">
      <c r="A241" s="172" t="s">
        <v>9</v>
      </c>
      <c r="H241" s="174"/>
    </row>
    <row r="242" spans="1:11" x14ac:dyDescent="0.2">
      <c r="A242" s="177">
        <v>0.625</v>
      </c>
      <c r="H242" s="174"/>
    </row>
    <row r="243" spans="1:11" x14ac:dyDescent="0.2">
      <c r="A243" s="178">
        <v>2888</v>
      </c>
      <c r="H243" s="174"/>
    </row>
    <row r="244" spans="1:11" x14ac:dyDescent="0.2">
      <c r="A244" s="172" t="s">
        <v>12</v>
      </c>
      <c r="H244" s="174"/>
    </row>
    <row r="245" spans="1:11" x14ac:dyDescent="0.2">
      <c r="A245" s="172">
        <v>-42</v>
      </c>
      <c r="H245" s="174"/>
    </row>
    <row r="246" spans="1:11" x14ac:dyDescent="0.2">
      <c r="A246" s="172" t="s">
        <v>679</v>
      </c>
      <c r="H246" s="174"/>
    </row>
    <row r="247" spans="1:11" x14ac:dyDescent="0.2">
      <c r="A247" s="172" t="s">
        <v>636</v>
      </c>
      <c r="H247" s="174"/>
    </row>
    <row r="248" spans="1:11" x14ac:dyDescent="0.2">
      <c r="A248" s="177">
        <v>0.625</v>
      </c>
      <c r="H248" s="174"/>
    </row>
    <row r="249" spans="1:11" x14ac:dyDescent="0.2">
      <c r="A249" s="172" t="s">
        <v>680</v>
      </c>
      <c r="H249" s="174"/>
    </row>
    <row r="250" spans="1:11" x14ac:dyDescent="0.2">
      <c r="A250" s="172" t="s">
        <v>638</v>
      </c>
      <c r="H250" s="174"/>
    </row>
    <row r="251" spans="1:11" x14ac:dyDescent="0.2">
      <c r="A251" s="172" t="s">
        <v>638</v>
      </c>
      <c r="H251" s="174"/>
    </row>
    <row r="252" spans="1:11" x14ac:dyDescent="0.2">
      <c r="A252" s="172"/>
      <c r="H252" s="174"/>
    </row>
    <row r="253" spans="1:11" x14ac:dyDescent="0.2">
      <c r="A253" s="172" t="s">
        <v>639</v>
      </c>
      <c r="H253" s="174"/>
    </row>
    <row r="254" spans="1:11" x14ac:dyDescent="0.2">
      <c r="A254" s="172"/>
      <c r="H254" s="174"/>
    </row>
    <row r="255" spans="1:11" x14ac:dyDescent="0.2">
      <c r="A255" s="172" t="s">
        <v>631</v>
      </c>
      <c r="H255" s="174"/>
    </row>
    <row r="256" spans="1:11" x14ac:dyDescent="0.2">
      <c r="A256" s="172">
        <v>1678</v>
      </c>
      <c r="D256" t="str">
        <f>TEXT(A256,"@")</f>
        <v>1678</v>
      </c>
      <c r="E256" t="str">
        <f>A257</f>
        <v>東証ETF</v>
      </c>
      <c r="F256" t="str">
        <f>A258</f>
        <v>(NEXT FUNDS)インド株式指数上場投信</v>
      </c>
      <c r="G256" s="173">
        <f>A260</f>
        <v>0.625</v>
      </c>
      <c r="H256" s="174">
        <f>A261</f>
        <v>289.3</v>
      </c>
      <c r="I256">
        <f>A263</f>
        <v>0.1</v>
      </c>
      <c r="J256" t="str">
        <f>A264</f>
        <v>(+0.03%)</v>
      </c>
      <c r="K256" t="str">
        <f>A267</f>
        <v>1,226,500株</v>
      </c>
    </row>
    <row r="257" spans="1:8" x14ac:dyDescent="0.2">
      <c r="A257" s="172" t="s">
        <v>633</v>
      </c>
      <c r="H257" s="174"/>
    </row>
    <row r="258" spans="1:8" x14ac:dyDescent="0.2">
      <c r="A258" s="172" t="s">
        <v>681</v>
      </c>
      <c r="H258" s="174"/>
    </row>
    <row r="259" spans="1:8" x14ac:dyDescent="0.2">
      <c r="A259" s="172" t="s">
        <v>9</v>
      </c>
      <c r="H259" s="174"/>
    </row>
    <row r="260" spans="1:8" x14ac:dyDescent="0.2">
      <c r="A260" s="177">
        <v>0.625</v>
      </c>
      <c r="H260" s="174"/>
    </row>
    <row r="261" spans="1:8" x14ac:dyDescent="0.2">
      <c r="A261" s="172">
        <v>289.3</v>
      </c>
      <c r="H261" s="174"/>
    </row>
    <row r="262" spans="1:8" x14ac:dyDescent="0.2">
      <c r="A262" s="172" t="s">
        <v>12</v>
      </c>
      <c r="H262" s="174"/>
    </row>
    <row r="263" spans="1:8" x14ac:dyDescent="0.2">
      <c r="A263" s="172">
        <v>0.1</v>
      </c>
      <c r="H263" s="174"/>
    </row>
    <row r="264" spans="1:8" x14ac:dyDescent="0.2">
      <c r="A264" s="172" t="s">
        <v>682</v>
      </c>
      <c r="H264" s="174"/>
    </row>
    <row r="265" spans="1:8" x14ac:dyDescent="0.2">
      <c r="A265" s="172" t="s">
        <v>636</v>
      </c>
      <c r="H265" s="174"/>
    </row>
    <row r="266" spans="1:8" x14ac:dyDescent="0.2">
      <c r="A266" s="177">
        <v>0.625</v>
      </c>
      <c r="H266" s="174"/>
    </row>
    <row r="267" spans="1:8" x14ac:dyDescent="0.2">
      <c r="A267" s="172" t="s">
        <v>683</v>
      </c>
      <c r="H267" s="174"/>
    </row>
    <row r="268" spans="1:8" x14ac:dyDescent="0.2">
      <c r="A268" s="172" t="s">
        <v>638</v>
      </c>
      <c r="H268" s="174"/>
    </row>
    <row r="269" spans="1:8" x14ac:dyDescent="0.2">
      <c r="A269" s="172" t="s">
        <v>638</v>
      </c>
      <c r="H269" s="174"/>
    </row>
    <row r="270" spans="1:8" x14ac:dyDescent="0.2">
      <c r="A270" s="172"/>
      <c r="H270" s="174"/>
    </row>
    <row r="271" spans="1:8" x14ac:dyDescent="0.2">
      <c r="A271" s="172" t="s">
        <v>639</v>
      </c>
      <c r="H271" s="174"/>
    </row>
    <row r="272" spans="1:8" x14ac:dyDescent="0.2">
      <c r="A272" s="172"/>
      <c r="H272" s="174"/>
    </row>
    <row r="273" spans="1:11" x14ac:dyDescent="0.2">
      <c r="A273" s="172" t="s">
        <v>631</v>
      </c>
      <c r="H273" s="174"/>
    </row>
    <row r="274" spans="1:11" x14ac:dyDescent="0.2">
      <c r="A274" s="172">
        <v>2169</v>
      </c>
      <c r="D274" t="str">
        <f>TEXT(A274,"@")</f>
        <v>2169</v>
      </c>
      <c r="E274" t="str">
        <f>A275</f>
        <v>東証STD</v>
      </c>
      <c r="F274" t="str">
        <f>A276</f>
        <v>ＣＤＳ(株)</v>
      </c>
      <c r="G274" s="173">
        <f>A278</f>
        <v>0.625</v>
      </c>
      <c r="H274" s="174">
        <f>A279</f>
        <v>1706</v>
      </c>
      <c r="I274">
        <f>A281</f>
        <v>-10</v>
      </c>
      <c r="J274" t="str">
        <f>A282</f>
        <v>(-0.58%)</v>
      </c>
      <c r="K274" t="str">
        <f>A285</f>
        <v>4,600株</v>
      </c>
    </row>
    <row r="275" spans="1:11" x14ac:dyDescent="0.2">
      <c r="A275" s="172" t="s">
        <v>684</v>
      </c>
      <c r="H275" s="174"/>
    </row>
    <row r="276" spans="1:11" x14ac:dyDescent="0.2">
      <c r="A276" s="172" t="s">
        <v>685</v>
      </c>
      <c r="H276" s="174"/>
    </row>
    <row r="277" spans="1:11" x14ac:dyDescent="0.2">
      <c r="A277" s="172" t="s">
        <v>9</v>
      </c>
      <c r="H277" s="174"/>
    </row>
    <row r="278" spans="1:11" x14ac:dyDescent="0.2">
      <c r="A278" s="177">
        <v>0.625</v>
      </c>
      <c r="H278" s="174"/>
    </row>
    <row r="279" spans="1:11" x14ac:dyDescent="0.2">
      <c r="A279" s="178">
        <v>1706</v>
      </c>
      <c r="H279" s="174"/>
    </row>
    <row r="280" spans="1:11" x14ac:dyDescent="0.2">
      <c r="A280" s="172" t="s">
        <v>12</v>
      </c>
      <c r="H280" s="174"/>
    </row>
    <row r="281" spans="1:11" x14ac:dyDescent="0.2">
      <c r="A281" s="172">
        <v>-10</v>
      </c>
      <c r="H281" s="174"/>
    </row>
    <row r="282" spans="1:11" x14ac:dyDescent="0.2">
      <c r="A282" s="172" t="s">
        <v>686</v>
      </c>
      <c r="H282" s="174"/>
    </row>
    <row r="283" spans="1:11" x14ac:dyDescent="0.2">
      <c r="A283" s="172" t="s">
        <v>636</v>
      </c>
      <c r="H283" s="174"/>
    </row>
    <row r="284" spans="1:11" x14ac:dyDescent="0.2">
      <c r="A284" s="177">
        <v>0.625</v>
      </c>
      <c r="H284" s="174"/>
    </row>
    <row r="285" spans="1:11" x14ac:dyDescent="0.2">
      <c r="A285" s="172" t="s">
        <v>687</v>
      </c>
      <c r="H285" s="174"/>
    </row>
    <row r="286" spans="1:11" x14ac:dyDescent="0.2">
      <c r="A286" s="172" t="s">
        <v>638</v>
      </c>
      <c r="H286" s="174"/>
    </row>
    <row r="287" spans="1:11" x14ac:dyDescent="0.2">
      <c r="A287" s="172" t="s">
        <v>638</v>
      </c>
      <c r="H287" s="174"/>
    </row>
    <row r="288" spans="1:11" x14ac:dyDescent="0.2">
      <c r="A288" s="172"/>
      <c r="H288" s="174"/>
    </row>
    <row r="289" spans="1:11" x14ac:dyDescent="0.2">
      <c r="A289" s="172" t="s">
        <v>639</v>
      </c>
      <c r="H289" s="174"/>
    </row>
    <row r="290" spans="1:11" x14ac:dyDescent="0.2">
      <c r="A290" s="172"/>
      <c r="H290" s="174"/>
    </row>
    <row r="291" spans="1:11" x14ac:dyDescent="0.2">
      <c r="A291" s="172" t="s">
        <v>631</v>
      </c>
      <c r="H291" s="174"/>
    </row>
    <row r="292" spans="1:11" x14ac:dyDescent="0.2">
      <c r="A292" s="172">
        <v>2393</v>
      </c>
      <c r="D292" t="str">
        <f>TEXT(A292,"@")</f>
        <v>2393</v>
      </c>
      <c r="E292" t="str">
        <f>A293</f>
        <v>東証STD</v>
      </c>
      <c r="F292" t="str">
        <f>A294</f>
        <v>(株)日本ケアサプライ</v>
      </c>
      <c r="G292" s="173">
        <f>A296</f>
        <v>0.59375</v>
      </c>
      <c r="H292" s="174">
        <f>A297</f>
        <v>1498</v>
      </c>
      <c r="I292">
        <f>A299</f>
        <v>-3</v>
      </c>
      <c r="J292" t="str">
        <f>A300</f>
        <v>(-0.20%)</v>
      </c>
      <c r="K292" t="str">
        <f>A303</f>
        <v>1,800株</v>
      </c>
    </row>
    <row r="293" spans="1:11" x14ac:dyDescent="0.2">
      <c r="A293" s="172" t="s">
        <v>684</v>
      </c>
      <c r="H293" s="174"/>
    </row>
    <row r="294" spans="1:11" x14ac:dyDescent="0.2">
      <c r="A294" s="172" t="s">
        <v>688</v>
      </c>
      <c r="H294" s="174"/>
    </row>
    <row r="295" spans="1:11" x14ac:dyDescent="0.2">
      <c r="A295" s="172" t="s">
        <v>9</v>
      </c>
      <c r="H295" s="174"/>
    </row>
    <row r="296" spans="1:11" x14ac:dyDescent="0.2">
      <c r="A296" s="177">
        <v>0.59375</v>
      </c>
      <c r="H296" s="174"/>
    </row>
    <row r="297" spans="1:11" x14ac:dyDescent="0.2">
      <c r="A297" s="178">
        <v>1498</v>
      </c>
      <c r="H297" s="174"/>
    </row>
    <row r="298" spans="1:11" x14ac:dyDescent="0.2">
      <c r="A298" s="172" t="s">
        <v>12</v>
      </c>
      <c r="H298" s="174"/>
    </row>
    <row r="299" spans="1:11" x14ac:dyDescent="0.2">
      <c r="A299" s="172">
        <v>-3</v>
      </c>
      <c r="H299" s="174"/>
    </row>
    <row r="300" spans="1:11" x14ac:dyDescent="0.2">
      <c r="A300" s="172" t="s">
        <v>689</v>
      </c>
      <c r="H300" s="174"/>
    </row>
    <row r="301" spans="1:11" x14ac:dyDescent="0.2">
      <c r="A301" s="172" t="s">
        <v>636</v>
      </c>
      <c r="H301" s="174"/>
    </row>
    <row r="302" spans="1:11" x14ac:dyDescent="0.2">
      <c r="A302" s="177">
        <v>0.59375</v>
      </c>
      <c r="H302" s="174"/>
    </row>
    <row r="303" spans="1:11" x14ac:dyDescent="0.2">
      <c r="A303" s="172" t="s">
        <v>690</v>
      </c>
      <c r="H303" s="174"/>
    </row>
    <row r="304" spans="1:11" x14ac:dyDescent="0.2">
      <c r="A304" s="172" t="s">
        <v>638</v>
      </c>
      <c r="H304" s="174"/>
    </row>
    <row r="305" spans="1:11" x14ac:dyDescent="0.2">
      <c r="A305" s="172" t="s">
        <v>638</v>
      </c>
      <c r="H305" s="174"/>
    </row>
    <row r="306" spans="1:11" x14ac:dyDescent="0.2">
      <c r="A306" s="172"/>
      <c r="H306" s="174"/>
    </row>
    <row r="307" spans="1:11" x14ac:dyDescent="0.2">
      <c r="A307" s="172" t="s">
        <v>639</v>
      </c>
      <c r="H307" s="174"/>
    </row>
    <row r="308" spans="1:11" x14ac:dyDescent="0.2">
      <c r="A308" s="172"/>
      <c r="H308" s="174"/>
    </row>
    <row r="309" spans="1:11" x14ac:dyDescent="0.2">
      <c r="A309" s="172" t="s">
        <v>631</v>
      </c>
      <c r="H309" s="174"/>
    </row>
    <row r="310" spans="1:11" x14ac:dyDescent="0.2">
      <c r="A310" s="172">
        <v>2511</v>
      </c>
      <c r="D310" t="str">
        <f>TEXT(A310,"@")</f>
        <v>2511</v>
      </c>
      <c r="E310" t="str">
        <f>A311</f>
        <v>東証ETF</v>
      </c>
      <c r="F310" t="str">
        <f>A312</f>
        <v>(NEXT FUNDS)外国債券・FTSE世界国債(除く日本・H無)</v>
      </c>
      <c r="G310" s="173">
        <f>A314</f>
        <v>0.59861111111111109</v>
      </c>
      <c r="H310" s="174">
        <f>A315</f>
        <v>1025.5</v>
      </c>
      <c r="I310">
        <f>A317</f>
        <v>-2.5</v>
      </c>
      <c r="J310" t="str">
        <f>A318</f>
        <v>(-0.24%)</v>
      </c>
      <c r="K310" t="str">
        <f>A321</f>
        <v>33,600株</v>
      </c>
    </row>
    <row r="311" spans="1:11" x14ac:dyDescent="0.2">
      <c r="A311" s="172" t="s">
        <v>633</v>
      </c>
      <c r="H311" s="174"/>
    </row>
    <row r="312" spans="1:11" x14ac:dyDescent="0.2">
      <c r="A312" s="172" t="s">
        <v>691</v>
      </c>
      <c r="H312" s="174"/>
    </row>
    <row r="313" spans="1:11" x14ac:dyDescent="0.2">
      <c r="A313" s="172" t="s">
        <v>9</v>
      </c>
      <c r="H313" s="174"/>
    </row>
    <row r="314" spans="1:11" x14ac:dyDescent="0.2">
      <c r="A314" s="177">
        <v>0.59861111111111109</v>
      </c>
      <c r="H314" s="174"/>
    </row>
    <row r="315" spans="1:11" x14ac:dyDescent="0.2">
      <c r="A315" s="179">
        <v>1025.5</v>
      </c>
      <c r="H315" s="174"/>
    </row>
    <row r="316" spans="1:11" x14ac:dyDescent="0.2">
      <c r="A316" s="172" t="s">
        <v>12</v>
      </c>
      <c r="H316" s="174"/>
    </row>
    <row r="317" spans="1:11" x14ac:dyDescent="0.2">
      <c r="A317" s="172">
        <v>-2.5</v>
      </c>
      <c r="H317" s="174"/>
    </row>
    <row r="318" spans="1:11" x14ac:dyDescent="0.2">
      <c r="A318" s="172" t="s">
        <v>676</v>
      </c>
      <c r="H318" s="174"/>
    </row>
    <row r="319" spans="1:11" x14ac:dyDescent="0.2">
      <c r="A319" s="172" t="s">
        <v>636</v>
      </c>
      <c r="H319" s="174"/>
    </row>
    <row r="320" spans="1:11" x14ac:dyDescent="0.2">
      <c r="A320" s="177">
        <v>0.59861111111111109</v>
      </c>
      <c r="H320" s="174"/>
    </row>
    <row r="321" spans="1:11" x14ac:dyDescent="0.2">
      <c r="A321" s="172" t="s">
        <v>692</v>
      </c>
      <c r="H321" s="174"/>
    </row>
    <row r="322" spans="1:11" x14ac:dyDescent="0.2">
      <c r="A322" s="172" t="s">
        <v>638</v>
      </c>
      <c r="H322" s="174"/>
    </row>
    <row r="323" spans="1:11" x14ac:dyDescent="0.2">
      <c r="A323" s="172" t="s">
        <v>638</v>
      </c>
      <c r="H323" s="174"/>
    </row>
    <row r="324" spans="1:11" x14ac:dyDescent="0.2">
      <c r="A324" s="172"/>
      <c r="H324" s="174"/>
    </row>
    <row r="325" spans="1:11" x14ac:dyDescent="0.2">
      <c r="A325" s="172" t="s">
        <v>639</v>
      </c>
      <c r="H325" s="174"/>
    </row>
    <row r="326" spans="1:11" x14ac:dyDescent="0.2">
      <c r="A326" s="172"/>
      <c r="H326" s="174"/>
    </row>
    <row r="327" spans="1:11" x14ac:dyDescent="0.2">
      <c r="A327" s="172" t="s">
        <v>631</v>
      </c>
      <c r="H327" s="174"/>
    </row>
    <row r="328" spans="1:11" x14ac:dyDescent="0.2">
      <c r="A328" s="172">
        <v>2516</v>
      </c>
      <c r="D328" t="str">
        <f>TEXT(A328,"@")</f>
        <v>2516</v>
      </c>
      <c r="E328" t="str">
        <f>A329</f>
        <v>東証ETF</v>
      </c>
      <c r="F328" t="str">
        <f>A330</f>
        <v>東証マザーズETF</v>
      </c>
      <c r="G328" s="173">
        <f>A332</f>
        <v>0.625</v>
      </c>
      <c r="H328" s="174">
        <f>A333</f>
        <v>580.6</v>
      </c>
      <c r="I328">
        <f>A335</f>
        <v>7.9</v>
      </c>
      <c r="J328" t="str">
        <f>A336</f>
        <v>(+1.38%)</v>
      </c>
      <c r="K328" t="str">
        <f>A339</f>
        <v>1,365,290株</v>
      </c>
    </row>
    <row r="329" spans="1:11" x14ac:dyDescent="0.2">
      <c r="A329" s="172" t="s">
        <v>633</v>
      </c>
      <c r="H329" s="174"/>
    </row>
    <row r="330" spans="1:11" x14ac:dyDescent="0.2">
      <c r="A330" s="172" t="s">
        <v>693</v>
      </c>
      <c r="H330" s="174"/>
    </row>
    <row r="331" spans="1:11" x14ac:dyDescent="0.2">
      <c r="A331" s="172" t="s">
        <v>9</v>
      </c>
      <c r="H331" s="174"/>
    </row>
    <row r="332" spans="1:11" x14ac:dyDescent="0.2">
      <c r="A332" s="177">
        <v>0.625</v>
      </c>
      <c r="H332" s="174"/>
    </row>
    <row r="333" spans="1:11" x14ac:dyDescent="0.2">
      <c r="A333" s="172">
        <v>580.6</v>
      </c>
      <c r="H333" s="174"/>
    </row>
    <row r="334" spans="1:11" x14ac:dyDescent="0.2">
      <c r="A334" s="172" t="s">
        <v>12</v>
      </c>
      <c r="H334" s="174"/>
    </row>
    <row r="335" spans="1:11" x14ac:dyDescent="0.2">
      <c r="A335" s="172">
        <v>7.9</v>
      </c>
      <c r="H335" s="174"/>
    </row>
    <row r="336" spans="1:11" x14ac:dyDescent="0.2">
      <c r="A336" s="172" t="s">
        <v>694</v>
      </c>
      <c r="H336" s="174"/>
    </row>
    <row r="337" spans="1:11" x14ac:dyDescent="0.2">
      <c r="A337" s="172" t="s">
        <v>636</v>
      </c>
      <c r="H337" s="174"/>
    </row>
    <row r="338" spans="1:11" x14ac:dyDescent="0.2">
      <c r="A338" s="177">
        <v>0.625</v>
      </c>
      <c r="H338" s="174"/>
    </row>
    <row r="339" spans="1:11" x14ac:dyDescent="0.2">
      <c r="A339" s="172" t="s">
        <v>695</v>
      </c>
      <c r="H339" s="174"/>
    </row>
    <row r="340" spans="1:11" x14ac:dyDescent="0.2">
      <c r="A340" s="172" t="s">
        <v>638</v>
      </c>
      <c r="H340" s="174"/>
    </row>
    <row r="341" spans="1:11" x14ac:dyDescent="0.2">
      <c r="A341" s="172" t="s">
        <v>638</v>
      </c>
      <c r="H341" s="174"/>
    </row>
    <row r="342" spans="1:11" x14ac:dyDescent="0.2">
      <c r="A342" s="172"/>
      <c r="H342" s="174"/>
    </row>
    <row r="343" spans="1:11" x14ac:dyDescent="0.2">
      <c r="A343" s="172" t="s">
        <v>639</v>
      </c>
      <c r="H343" s="174"/>
    </row>
    <row r="344" spans="1:11" x14ac:dyDescent="0.2">
      <c r="A344" s="172"/>
      <c r="H344" s="174"/>
    </row>
    <row r="345" spans="1:11" x14ac:dyDescent="0.2">
      <c r="A345" s="172" t="s">
        <v>631</v>
      </c>
      <c r="H345" s="174"/>
    </row>
    <row r="346" spans="1:11" x14ac:dyDescent="0.2">
      <c r="A346" s="172">
        <v>2556</v>
      </c>
      <c r="D346" t="str">
        <f>TEXT(A346,"@")</f>
        <v>2556</v>
      </c>
      <c r="E346" t="str">
        <f>A347</f>
        <v>東証ETF</v>
      </c>
      <c r="F346" t="str">
        <f>A348</f>
        <v>One ETF 東証REIT指数</v>
      </c>
      <c r="G346" s="173">
        <f>A350</f>
        <v>0.625</v>
      </c>
      <c r="H346" s="174">
        <f>A351</f>
        <v>2065</v>
      </c>
      <c r="I346">
        <f>A353</f>
        <v>-8</v>
      </c>
      <c r="J346" t="str">
        <f>A354</f>
        <v>(-0.39%)</v>
      </c>
      <c r="K346" t="str">
        <f>A357</f>
        <v>7,830株</v>
      </c>
    </row>
    <row r="347" spans="1:11" x14ac:dyDescent="0.2">
      <c r="A347" s="172" t="s">
        <v>633</v>
      </c>
      <c r="H347" s="174"/>
    </row>
    <row r="348" spans="1:11" x14ac:dyDescent="0.2">
      <c r="A348" s="172" t="s">
        <v>696</v>
      </c>
      <c r="H348" s="174"/>
    </row>
    <row r="349" spans="1:11" x14ac:dyDescent="0.2">
      <c r="A349" s="172" t="s">
        <v>9</v>
      </c>
      <c r="H349" s="174"/>
    </row>
    <row r="350" spans="1:11" x14ac:dyDescent="0.2">
      <c r="A350" s="177">
        <v>0.625</v>
      </c>
      <c r="H350" s="174"/>
    </row>
    <row r="351" spans="1:11" x14ac:dyDescent="0.2">
      <c r="A351" s="178">
        <v>2065</v>
      </c>
      <c r="H351" s="174"/>
    </row>
    <row r="352" spans="1:11" x14ac:dyDescent="0.2">
      <c r="A352" s="172" t="s">
        <v>12</v>
      </c>
      <c r="H352" s="174"/>
    </row>
    <row r="353" spans="1:11" x14ac:dyDescent="0.2">
      <c r="A353" s="172">
        <v>-8</v>
      </c>
      <c r="H353" s="174"/>
    </row>
    <row r="354" spans="1:11" x14ac:dyDescent="0.2">
      <c r="A354" s="172" t="s">
        <v>697</v>
      </c>
      <c r="H354" s="174"/>
    </row>
    <row r="355" spans="1:11" x14ac:dyDescent="0.2">
      <c r="A355" s="172" t="s">
        <v>636</v>
      </c>
      <c r="H355" s="174"/>
    </row>
    <row r="356" spans="1:11" x14ac:dyDescent="0.2">
      <c r="A356" s="177">
        <v>0.625</v>
      </c>
      <c r="H356" s="174"/>
    </row>
    <row r="357" spans="1:11" x14ac:dyDescent="0.2">
      <c r="A357" s="172" t="s">
        <v>698</v>
      </c>
      <c r="H357" s="174"/>
    </row>
    <row r="358" spans="1:11" x14ac:dyDescent="0.2">
      <c r="A358" s="172" t="s">
        <v>638</v>
      </c>
      <c r="H358" s="174"/>
    </row>
    <row r="359" spans="1:11" x14ac:dyDescent="0.2">
      <c r="A359" s="172" t="s">
        <v>638</v>
      </c>
      <c r="H359" s="174"/>
    </row>
    <row r="360" spans="1:11" x14ac:dyDescent="0.2">
      <c r="A360" s="172"/>
      <c r="H360" s="174"/>
    </row>
    <row r="361" spans="1:11" x14ac:dyDescent="0.2">
      <c r="A361" s="172" t="s">
        <v>639</v>
      </c>
      <c r="H361" s="174"/>
    </row>
    <row r="362" spans="1:11" x14ac:dyDescent="0.2">
      <c r="A362" s="172"/>
      <c r="H362" s="174"/>
    </row>
    <row r="363" spans="1:11" x14ac:dyDescent="0.2">
      <c r="A363" s="172" t="s">
        <v>631</v>
      </c>
      <c r="H363" s="174"/>
    </row>
    <row r="364" spans="1:11" x14ac:dyDescent="0.2">
      <c r="A364" s="172">
        <v>2558</v>
      </c>
      <c r="D364" t="str">
        <f>TEXT(A364,"@")</f>
        <v>2558</v>
      </c>
      <c r="E364" t="str">
        <f>A365</f>
        <v>東証ETF</v>
      </c>
      <c r="F364" t="str">
        <f>A366</f>
        <v>MAXIS 米国株式(S&amp;P500)上場投信</v>
      </c>
      <c r="G364" s="173">
        <f>A368</f>
        <v>0.625</v>
      </c>
      <c r="H364" s="174">
        <f>A369</f>
        <v>16320</v>
      </c>
      <c r="I364">
        <f>A371</f>
        <v>40</v>
      </c>
      <c r="J364" t="str">
        <f>A372</f>
        <v>(+0.25%)</v>
      </c>
      <c r="K364" t="str">
        <f>A375</f>
        <v>35,042株</v>
      </c>
    </row>
    <row r="365" spans="1:11" x14ac:dyDescent="0.2">
      <c r="A365" s="172" t="s">
        <v>633</v>
      </c>
      <c r="H365" s="174"/>
    </row>
    <row r="366" spans="1:11" x14ac:dyDescent="0.2">
      <c r="A366" s="172" t="s">
        <v>699</v>
      </c>
      <c r="H366" s="174"/>
    </row>
    <row r="367" spans="1:11" x14ac:dyDescent="0.2">
      <c r="A367" s="172" t="s">
        <v>9</v>
      </c>
      <c r="H367" s="174"/>
    </row>
    <row r="368" spans="1:11" x14ac:dyDescent="0.2">
      <c r="A368" s="177">
        <v>0.625</v>
      </c>
      <c r="H368" s="174"/>
    </row>
    <row r="369" spans="1:11" x14ac:dyDescent="0.2">
      <c r="A369" s="178">
        <v>16320</v>
      </c>
      <c r="H369" s="174"/>
    </row>
    <row r="370" spans="1:11" x14ac:dyDescent="0.2">
      <c r="A370" s="172" t="s">
        <v>12</v>
      </c>
      <c r="H370" s="174"/>
    </row>
    <row r="371" spans="1:11" x14ac:dyDescent="0.2">
      <c r="A371" s="172">
        <v>40</v>
      </c>
      <c r="H371" s="174"/>
    </row>
    <row r="372" spans="1:11" x14ac:dyDescent="0.2">
      <c r="A372" s="172" t="s">
        <v>673</v>
      </c>
      <c r="H372" s="174"/>
    </row>
    <row r="373" spans="1:11" x14ac:dyDescent="0.2">
      <c r="A373" s="172" t="s">
        <v>636</v>
      </c>
      <c r="H373" s="174"/>
    </row>
    <row r="374" spans="1:11" x14ac:dyDescent="0.2">
      <c r="A374" s="177">
        <v>0.625</v>
      </c>
      <c r="H374" s="174"/>
    </row>
    <row r="375" spans="1:11" x14ac:dyDescent="0.2">
      <c r="A375" s="172" t="s">
        <v>700</v>
      </c>
      <c r="H375" s="174"/>
    </row>
    <row r="376" spans="1:11" x14ac:dyDescent="0.2">
      <c r="A376" s="172" t="s">
        <v>638</v>
      </c>
      <c r="H376" s="174"/>
    </row>
    <row r="377" spans="1:11" x14ac:dyDescent="0.2">
      <c r="A377" s="172" t="s">
        <v>638</v>
      </c>
      <c r="H377" s="174"/>
    </row>
    <row r="378" spans="1:11" x14ac:dyDescent="0.2">
      <c r="A378" s="172"/>
      <c r="H378" s="174"/>
    </row>
    <row r="379" spans="1:11" x14ac:dyDescent="0.2">
      <c r="A379" s="172" t="s">
        <v>639</v>
      </c>
      <c r="H379" s="174"/>
    </row>
    <row r="380" spans="1:11" x14ac:dyDescent="0.2">
      <c r="A380" s="172"/>
      <c r="H380" s="174"/>
    </row>
    <row r="381" spans="1:11" x14ac:dyDescent="0.2">
      <c r="A381" s="172" t="s">
        <v>631</v>
      </c>
      <c r="H381" s="174"/>
    </row>
    <row r="382" spans="1:11" x14ac:dyDescent="0.2">
      <c r="A382" s="172">
        <v>2559</v>
      </c>
      <c r="D382" t="str">
        <f>TEXT(A382,"@")</f>
        <v>2559</v>
      </c>
      <c r="E382" t="str">
        <f>A383</f>
        <v>東証ETF</v>
      </c>
      <c r="F382" t="str">
        <f>A384</f>
        <v>MAXIS 全世界株式(オール・カントリー)上場投信</v>
      </c>
      <c r="G382" s="173">
        <f>A386</f>
        <v>0.625</v>
      </c>
      <c r="H382" s="174">
        <f>A387</f>
        <v>14400</v>
      </c>
      <c r="I382">
        <f>A389</f>
        <v>10</v>
      </c>
      <c r="J382" t="str">
        <f>A390</f>
        <v>(+0.07%)</v>
      </c>
      <c r="K382" t="str">
        <f>A393</f>
        <v>4,748株</v>
      </c>
    </row>
    <row r="383" spans="1:11" x14ac:dyDescent="0.2">
      <c r="A383" s="172" t="s">
        <v>633</v>
      </c>
      <c r="H383" s="174"/>
    </row>
    <row r="384" spans="1:11" x14ac:dyDescent="0.2">
      <c r="A384" s="172" t="s">
        <v>701</v>
      </c>
      <c r="H384" s="174"/>
    </row>
    <row r="385" spans="1:11" x14ac:dyDescent="0.2">
      <c r="A385" s="172" t="s">
        <v>9</v>
      </c>
      <c r="H385" s="174"/>
    </row>
    <row r="386" spans="1:11" x14ac:dyDescent="0.2">
      <c r="A386" s="177">
        <v>0.625</v>
      </c>
      <c r="H386" s="174"/>
    </row>
    <row r="387" spans="1:11" x14ac:dyDescent="0.2">
      <c r="A387" s="178">
        <v>14400</v>
      </c>
      <c r="H387" s="174"/>
    </row>
    <row r="388" spans="1:11" x14ac:dyDescent="0.2">
      <c r="A388" s="172" t="s">
        <v>12</v>
      </c>
      <c r="H388" s="174"/>
    </row>
    <row r="389" spans="1:11" x14ac:dyDescent="0.2">
      <c r="A389" s="172">
        <v>10</v>
      </c>
      <c r="H389" s="174"/>
    </row>
    <row r="390" spans="1:11" x14ac:dyDescent="0.2">
      <c r="A390" s="172" t="s">
        <v>635</v>
      </c>
      <c r="H390" s="174"/>
    </row>
    <row r="391" spans="1:11" x14ac:dyDescent="0.2">
      <c r="A391" s="172" t="s">
        <v>636</v>
      </c>
      <c r="H391" s="174"/>
    </row>
    <row r="392" spans="1:11" x14ac:dyDescent="0.2">
      <c r="A392" s="177">
        <v>0.625</v>
      </c>
      <c r="H392" s="174"/>
    </row>
    <row r="393" spans="1:11" x14ac:dyDescent="0.2">
      <c r="A393" s="172" t="s">
        <v>702</v>
      </c>
      <c r="H393" s="174"/>
    </row>
    <row r="394" spans="1:11" x14ac:dyDescent="0.2">
      <c r="A394" s="172" t="s">
        <v>638</v>
      </c>
      <c r="H394" s="174"/>
    </row>
    <row r="395" spans="1:11" x14ac:dyDescent="0.2">
      <c r="A395" s="172" t="s">
        <v>638</v>
      </c>
      <c r="H395" s="174"/>
    </row>
    <row r="396" spans="1:11" x14ac:dyDescent="0.2">
      <c r="A396" s="172"/>
      <c r="H396" s="174"/>
    </row>
    <row r="397" spans="1:11" x14ac:dyDescent="0.2">
      <c r="A397" s="172" t="s">
        <v>639</v>
      </c>
      <c r="H397" s="174"/>
    </row>
    <row r="398" spans="1:11" x14ac:dyDescent="0.2">
      <c r="A398" s="172"/>
      <c r="H398" s="174"/>
    </row>
    <row r="399" spans="1:11" x14ac:dyDescent="0.2">
      <c r="A399" s="172" t="s">
        <v>631</v>
      </c>
      <c r="H399" s="174"/>
    </row>
    <row r="400" spans="1:11" x14ac:dyDescent="0.2">
      <c r="A400" s="172">
        <v>2568</v>
      </c>
      <c r="D400" t="str">
        <f>TEXT(A400,"@")</f>
        <v>2568</v>
      </c>
      <c r="E400" t="str">
        <f>A401</f>
        <v>東証ETF</v>
      </c>
      <c r="F400" t="str">
        <f>A402</f>
        <v>上場インデックスファンド米国株式(NASDAQ100)H無</v>
      </c>
      <c r="G400" s="173">
        <f>A404</f>
        <v>0.625</v>
      </c>
      <c r="H400" s="174">
        <f>A405</f>
        <v>3000</v>
      </c>
      <c r="I400">
        <f>A407</f>
        <v>20</v>
      </c>
      <c r="J400" t="str">
        <f>A408</f>
        <v>(+0.67%)</v>
      </c>
      <c r="K400" t="str">
        <f>A411</f>
        <v>26,670株</v>
      </c>
    </row>
    <row r="401" spans="1:8" x14ac:dyDescent="0.2">
      <c r="A401" s="172" t="s">
        <v>633</v>
      </c>
      <c r="H401" s="174"/>
    </row>
    <row r="402" spans="1:8" x14ac:dyDescent="0.2">
      <c r="A402" s="172" t="s">
        <v>703</v>
      </c>
      <c r="H402" s="174"/>
    </row>
    <row r="403" spans="1:8" x14ac:dyDescent="0.2">
      <c r="A403" s="172" t="s">
        <v>9</v>
      </c>
      <c r="H403" s="174"/>
    </row>
    <row r="404" spans="1:8" x14ac:dyDescent="0.2">
      <c r="A404" s="177">
        <v>0.625</v>
      </c>
      <c r="H404" s="174"/>
    </row>
    <row r="405" spans="1:8" x14ac:dyDescent="0.2">
      <c r="A405" s="178">
        <v>3000</v>
      </c>
      <c r="H405" s="174"/>
    </row>
    <row r="406" spans="1:8" x14ac:dyDescent="0.2">
      <c r="A406" s="172" t="s">
        <v>12</v>
      </c>
      <c r="H406" s="174"/>
    </row>
    <row r="407" spans="1:8" x14ac:dyDescent="0.2">
      <c r="A407" s="172">
        <v>20</v>
      </c>
      <c r="H407" s="174"/>
    </row>
    <row r="408" spans="1:8" x14ac:dyDescent="0.2">
      <c r="A408" s="172" t="s">
        <v>704</v>
      </c>
      <c r="H408" s="174"/>
    </row>
    <row r="409" spans="1:8" x14ac:dyDescent="0.2">
      <c r="A409" s="172" t="s">
        <v>636</v>
      </c>
      <c r="H409" s="174"/>
    </row>
    <row r="410" spans="1:8" x14ac:dyDescent="0.2">
      <c r="A410" s="177">
        <v>0.625</v>
      </c>
      <c r="H410" s="174"/>
    </row>
    <row r="411" spans="1:8" x14ac:dyDescent="0.2">
      <c r="A411" s="172" t="s">
        <v>705</v>
      </c>
      <c r="H411" s="174"/>
    </row>
    <row r="412" spans="1:8" x14ac:dyDescent="0.2">
      <c r="A412" s="172" t="s">
        <v>638</v>
      </c>
      <c r="H412" s="174"/>
    </row>
    <row r="413" spans="1:8" x14ac:dyDescent="0.2">
      <c r="A413" s="172" t="s">
        <v>638</v>
      </c>
      <c r="H413" s="174"/>
    </row>
    <row r="414" spans="1:8" x14ac:dyDescent="0.2">
      <c r="A414" s="172"/>
      <c r="H414" s="174"/>
    </row>
    <row r="415" spans="1:8" x14ac:dyDescent="0.2">
      <c r="A415" s="172" t="s">
        <v>639</v>
      </c>
      <c r="H415" s="174"/>
    </row>
    <row r="416" spans="1:8" x14ac:dyDescent="0.2">
      <c r="A416" s="172"/>
      <c r="H416" s="174"/>
    </row>
    <row r="417" spans="1:11" x14ac:dyDescent="0.2">
      <c r="A417" s="172" t="s">
        <v>631</v>
      </c>
      <c r="H417" s="174"/>
    </row>
    <row r="418" spans="1:11" x14ac:dyDescent="0.2">
      <c r="A418" s="172">
        <v>2621</v>
      </c>
      <c r="D418" t="str">
        <f>TEXT(A418,"@")</f>
        <v>2621</v>
      </c>
      <c r="E418" t="str">
        <f>A419</f>
        <v>東証ETF</v>
      </c>
      <c r="F418" t="str">
        <f>A420</f>
        <v>iシェアーズ 米国債20年超(H有)</v>
      </c>
      <c r="G418" s="173">
        <f>A422</f>
        <v>0.625</v>
      </c>
      <c r="H418" s="174">
        <f>A423</f>
        <v>1606</v>
      </c>
      <c r="I418">
        <f>A425</f>
        <v>12</v>
      </c>
      <c r="J418" t="str">
        <f>A426</f>
        <v>(+0.75%)</v>
      </c>
      <c r="K418" t="str">
        <f>A429</f>
        <v>62,321株</v>
      </c>
    </row>
    <row r="419" spans="1:11" x14ac:dyDescent="0.2">
      <c r="A419" s="172" t="s">
        <v>633</v>
      </c>
      <c r="H419" s="174"/>
    </row>
    <row r="420" spans="1:11" x14ac:dyDescent="0.2">
      <c r="A420" s="172" t="s">
        <v>706</v>
      </c>
      <c r="H420" s="174"/>
    </row>
    <row r="421" spans="1:11" x14ac:dyDescent="0.2">
      <c r="A421" s="172" t="s">
        <v>9</v>
      </c>
      <c r="H421" s="174"/>
    </row>
    <row r="422" spans="1:11" x14ac:dyDescent="0.2">
      <c r="A422" s="177">
        <v>0.625</v>
      </c>
      <c r="H422" s="174"/>
    </row>
    <row r="423" spans="1:11" x14ac:dyDescent="0.2">
      <c r="A423" s="178">
        <v>1606</v>
      </c>
      <c r="H423" s="174"/>
    </row>
    <row r="424" spans="1:11" x14ac:dyDescent="0.2">
      <c r="A424" s="172" t="s">
        <v>12</v>
      </c>
      <c r="H424" s="174"/>
    </row>
    <row r="425" spans="1:11" x14ac:dyDescent="0.2">
      <c r="A425" s="172">
        <v>12</v>
      </c>
      <c r="H425" s="174"/>
    </row>
    <row r="426" spans="1:11" x14ac:dyDescent="0.2">
      <c r="A426" s="172" t="s">
        <v>707</v>
      </c>
      <c r="H426" s="174"/>
    </row>
    <row r="427" spans="1:11" x14ac:dyDescent="0.2">
      <c r="A427" s="172" t="s">
        <v>636</v>
      </c>
      <c r="H427" s="174"/>
    </row>
    <row r="428" spans="1:11" x14ac:dyDescent="0.2">
      <c r="A428" s="177">
        <v>0.625</v>
      </c>
      <c r="H428" s="174"/>
    </row>
    <row r="429" spans="1:11" x14ac:dyDescent="0.2">
      <c r="A429" s="172" t="s">
        <v>708</v>
      </c>
      <c r="H429" s="174"/>
    </row>
    <row r="430" spans="1:11" x14ac:dyDescent="0.2">
      <c r="A430" s="172" t="s">
        <v>638</v>
      </c>
      <c r="H430" s="174"/>
    </row>
    <row r="431" spans="1:11" x14ac:dyDescent="0.2">
      <c r="A431" s="172" t="s">
        <v>638</v>
      </c>
      <c r="H431" s="174"/>
    </row>
    <row r="432" spans="1:11" x14ac:dyDescent="0.2">
      <c r="A432" s="172"/>
      <c r="H432" s="174"/>
    </row>
    <row r="433" spans="1:11" x14ac:dyDescent="0.2">
      <c r="A433" s="172" t="s">
        <v>639</v>
      </c>
      <c r="H433" s="174"/>
    </row>
    <row r="434" spans="1:11" x14ac:dyDescent="0.2">
      <c r="A434" s="172"/>
      <c r="H434" s="174"/>
    </row>
    <row r="435" spans="1:11" x14ac:dyDescent="0.2">
      <c r="A435" s="172" t="s">
        <v>631</v>
      </c>
      <c r="H435" s="174"/>
    </row>
    <row r="436" spans="1:11" x14ac:dyDescent="0.2">
      <c r="A436" s="172">
        <v>2914</v>
      </c>
      <c r="D436" t="str">
        <f>TEXT(A436,"@")</f>
        <v>2914</v>
      </c>
      <c r="E436" t="str">
        <f>A437</f>
        <v>東証PRM</v>
      </c>
      <c r="F436" t="str">
        <f>A438</f>
        <v>ＪＴ</v>
      </c>
      <c r="G436" s="173">
        <f>A440</f>
        <v>0.625</v>
      </c>
      <c r="H436" s="174">
        <f>A441</f>
        <v>2361.5</v>
      </c>
      <c r="I436">
        <f>A443</f>
        <v>5</v>
      </c>
      <c r="J436" t="str">
        <f>A444</f>
        <v>(+0.21%)</v>
      </c>
      <c r="K436" t="str">
        <f>A447</f>
        <v>2,513,400株</v>
      </c>
    </row>
    <row r="437" spans="1:11" x14ac:dyDescent="0.2">
      <c r="A437" s="172" t="s">
        <v>665</v>
      </c>
      <c r="H437" s="174"/>
    </row>
    <row r="438" spans="1:11" x14ac:dyDescent="0.2">
      <c r="A438" s="172" t="s">
        <v>709</v>
      </c>
      <c r="H438" s="174"/>
    </row>
    <row r="439" spans="1:11" x14ac:dyDescent="0.2">
      <c r="A439" s="172" t="s">
        <v>9</v>
      </c>
      <c r="H439" s="174"/>
    </row>
    <row r="440" spans="1:11" x14ac:dyDescent="0.2">
      <c r="A440" s="177">
        <v>0.625</v>
      </c>
      <c r="H440" s="174"/>
    </row>
    <row r="441" spans="1:11" x14ac:dyDescent="0.2">
      <c r="A441" s="178">
        <v>2361.5</v>
      </c>
      <c r="H441" s="174"/>
    </row>
    <row r="442" spans="1:11" x14ac:dyDescent="0.2">
      <c r="A442" s="172" t="s">
        <v>12</v>
      </c>
      <c r="H442" s="174"/>
    </row>
    <row r="443" spans="1:11" x14ac:dyDescent="0.2">
      <c r="A443" s="172">
        <v>5</v>
      </c>
      <c r="H443" s="174"/>
    </row>
    <row r="444" spans="1:11" x14ac:dyDescent="0.2">
      <c r="A444" s="172" t="s">
        <v>710</v>
      </c>
      <c r="H444" s="174"/>
    </row>
    <row r="445" spans="1:11" x14ac:dyDescent="0.2">
      <c r="A445" s="172" t="s">
        <v>636</v>
      </c>
      <c r="H445" s="174"/>
    </row>
    <row r="446" spans="1:11" x14ac:dyDescent="0.2">
      <c r="A446" s="177">
        <v>0.625</v>
      </c>
      <c r="H446" s="174"/>
    </row>
    <row r="447" spans="1:11" x14ac:dyDescent="0.2">
      <c r="A447" s="172" t="s">
        <v>711</v>
      </c>
      <c r="H447" s="174"/>
    </row>
    <row r="448" spans="1:11" x14ac:dyDescent="0.2">
      <c r="A448" s="172" t="s">
        <v>638</v>
      </c>
      <c r="H448" s="174"/>
    </row>
    <row r="449" spans="1:11" x14ac:dyDescent="0.2">
      <c r="A449" s="172" t="s">
        <v>638</v>
      </c>
      <c r="H449" s="174"/>
    </row>
    <row r="450" spans="1:11" x14ac:dyDescent="0.2">
      <c r="A450" s="172"/>
      <c r="H450" s="174"/>
    </row>
    <row r="451" spans="1:11" x14ac:dyDescent="0.2">
      <c r="A451" s="172" t="s">
        <v>639</v>
      </c>
      <c r="H451" s="174"/>
    </row>
    <row r="452" spans="1:11" x14ac:dyDescent="0.2">
      <c r="A452" s="172"/>
      <c r="H452" s="174"/>
    </row>
    <row r="453" spans="1:11" x14ac:dyDescent="0.2">
      <c r="A453" s="172" t="s">
        <v>631</v>
      </c>
      <c r="H453" s="174"/>
    </row>
    <row r="454" spans="1:11" x14ac:dyDescent="0.2">
      <c r="A454" s="172">
        <v>3407</v>
      </c>
      <c r="D454" t="str">
        <f>TEXT(A454,"@")</f>
        <v>3407</v>
      </c>
      <c r="E454" t="str">
        <f>A455</f>
        <v>東証PRM</v>
      </c>
      <c r="F454" t="str">
        <f>A456</f>
        <v>旭化成(株)</v>
      </c>
      <c r="G454" s="173">
        <f>A458</f>
        <v>0.625</v>
      </c>
      <c r="H454" s="174">
        <f>A459</f>
        <v>1014.5</v>
      </c>
      <c r="I454">
        <f>A461</f>
        <v>-6</v>
      </c>
      <c r="J454" t="str">
        <f>A462</f>
        <v>(-0.59%)</v>
      </c>
      <c r="K454" t="str">
        <f>A465</f>
        <v>3,042,600株</v>
      </c>
    </row>
    <row r="455" spans="1:11" x14ac:dyDescent="0.2">
      <c r="A455" s="172" t="s">
        <v>665</v>
      </c>
      <c r="H455" s="174"/>
    </row>
    <row r="456" spans="1:11" x14ac:dyDescent="0.2">
      <c r="A456" s="172" t="s">
        <v>712</v>
      </c>
      <c r="H456" s="174"/>
    </row>
    <row r="457" spans="1:11" x14ac:dyDescent="0.2">
      <c r="A457" s="172" t="s">
        <v>9</v>
      </c>
      <c r="H457" s="174"/>
    </row>
    <row r="458" spans="1:11" x14ac:dyDescent="0.2">
      <c r="A458" s="177">
        <v>0.625</v>
      </c>
      <c r="H458" s="174"/>
    </row>
    <row r="459" spans="1:11" x14ac:dyDescent="0.2">
      <c r="A459" s="179">
        <v>1014.5</v>
      </c>
      <c r="H459" s="174"/>
    </row>
    <row r="460" spans="1:11" x14ac:dyDescent="0.2">
      <c r="A460" s="172" t="s">
        <v>12</v>
      </c>
      <c r="H460" s="174"/>
    </row>
    <row r="461" spans="1:11" x14ac:dyDescent="0.2">
      <c r="A461" s="172">
        <v>-6</v>
      </c>
      <c r="H461" s="174"/>
    </row>
    <row r="462" spans="1:11" x14ac:dyDescent="0.2">
      <c r="A462" s="172" t="s">
        <v>713</v>
      </c>
      <c r="H462" s="174"/>
    </row>
    <row r="463" spans="1:11" x14ac:dyDescent="0.2">
      <c r="A463" s="172" t="s">
        <v>636</v>
      </c>
      <c r="H463" s="174"/>
    </row>
    <row r="464" spans="1:11" x14ac:dyDescent="0.2">
      <c r="A464" s="177">
        <v>0.625</v>
      </c>
      <c r="H464" s="174"/>
    </row>
    <row r="465" spans="1:11" x14ac:dyDescent="0.2">
      <c r="A465" s="172" t="s">
        <v>714</v>
      </c>
      <c r="H465" s="174"/>
    </row>
    <row r="466" spans="1:11" x14ac:dyDescent="0.2">
      <c r="A466" s="172" t="s">
        <v>638</v>
      </c>
      <c r="H466" s="174"/>
    </row>
    <row r="467" spans="1:11" x14ac:dyDescent="0.2">
      <c r="A467" s="172" t="s">
        <v>638</v>
      </c>
      <c r="H467" s="174"/>
    </row>
    <row r="468" spans="1:11" x14ac:dyDescent="0.2">
      <c r="A468" s="172"/>
      <c r="H468" s="174"/>
    </row>
    <row r="469" spans="1:11" x14ac:dyDescent="0.2">
      <c r="A469" s="172" t="s">
        <v>639</v>
      </c>
      <c r="H469" s="174"/>
    </row>
    <row r="470" spans="1:11" x14ac:dyDescent="0.2">
      <c r="A470" s="172"/>
      <c r="H470" s="174"/>
    </row>
    <row r="471" spans="1:11" x14ac:dyDescent="0.2">
      <c r="A471" s="172" t="s">
        <v>631</v>
      </c>
      <c r="H471" s="174"/>
    </row>
    <row r="472" spans="1:11" x14ac:dyDescent="0.2">
      <c r="A472" s="172">
        <v>3597</v>
      </c>
      <c r="D472" t="str">
        <f>TEXT(A472,"@")</f>
        <v>3597</v>
      </c>
      <c r="E472" t="str">
        <f>A473</f>
        <v>東証STD</v>
      </c>
      <c r="F472" t="str">
        <f>A474</f>
        <v>(株)自重堂</v>
      </c>
      <c r="G472" s="173">
        <f>A476</f>
        <v>0.53125</v>
      </c>
      <c r="H472" s="174">
        <f>A477</f>
        <v>6230</v>
      </c>
      <c r="I472" t="str">
        <f>A479</f>
        <v>---</v>
      </c>
      <c r="J472" t="str">
        <f>A480</f>
        <v>(+0.00%)</v>
      </c>
      <c r="K472" t="str">
        <f>A483</f>
        <v>300株</v>
      </c>
    </row>
    <row r="473" spans="1:11" x14ac:dyDescent="0.2">
      <c r="A473" s="172" t="s">
        <v>684</v>
      </c>
      <c r="H473" s="174"/>
    </row>
    <row r="474" spans="1:11" x14ac:dyDescent="0.2">
      <c r="A474" s="172" t="s">
        <v>715</v>
      </c>
      <c r="H474" s="174"/>
    </row>
    <row r="475" spans="1:11" x14ac:dyDescent="0.2">
      <c r="A475" s="172" t="s">
        <v>9</v>
      </c>
      <c r="H475" s="174"/>
    </row>
    <row r="476" spans="1:11" x14ac:dyDescent="0.2">
      <c r="A476" s="177">
        <v>0.53125</v>
      </c>
      <c r="H476" s="174"/>
    </row>
    <row r="477" spans="1:11" x14ac:dyDescent="0.2">
      <c r="A477" s="178">
        <v>6230</v>
      </c>
      <c r="H477" s="174"/>
    </row>
    <row r="478" spans="1:11" x14ac:dyDescent="0.2">
      <c r="A478" s="172" t="s">
        <v>12</v>
      </c>
      <c r="H478" s="174"/>
    </row>
    <row r="479" spans="1:11" x14ac:dyDescent="0.2">
      <c r="A479" s="172" t="s">
        <v>716</v>
      </c>
      <c r="H479" s="174"/>
    </row>
    <row r="480" spans="1:11" x14ac:dyDescent="0.2">
      <c r="A480" s="172" t="s">
        <v>717</v>
      </c>
      <c r="H480" s="174"/>
    </row>
    <row r="481" spans="1:11" x14ac:dyDescent="0.2">
      <c r="A481" s="172" t="s">
        <v>636</v>
      </c>
      <c r="H481" s="174"/>
    </row>
    <row r="482" spans="1:11" x14ac:dyDescent="0.2">
      <c r="A482" s="177">
        <v>0.53125</v>
      </c>
      <c r="H482" s="174"/>
    </row>
    <row r="483" spans="1:11" x14ac:dyDescent="0.2">
      <c r="A483" s="172" t="s">
        <v>718</v>
      </c>
      <c r="H483" s="174"/>
    </row>
    <row r="484" spans="1:11" x14ac:dyDescent="0.2">
      <c r="A484" s="172" t="s">
        <v>638</v>
      </c>
      <c r="H484" s="174"/>
    </row>
    <row r="485" spans="1:11" x14ac:dyDescent="0.2">
      <c r="A485" s="172" t="s">
        <v>638</v>
      </c>
      <c r="H485" s="174"/>
    </row>
    <row r="486" spans="1:11" x14ac:dyDescent="0.2">
      <c r="A486" s="172"/>
      <c r="H486" s="174"/>
    </row>
    <row r="487" spans="1:11" x14ac:dyDescent="0.2">
      <c r="A487" s="172" t="s">
        <v>639</v>
      </c>
      <c r="H487" s="174"/>
    </row>
    <row r="488" spans="1:11" x14ac:dyDescent="0.2">
      <c r="A488" s="172"/>
      <c r="H488" s="174"/>
    </row>
    <row r="489" spans="1:11" x14ac:dyDescent="0.2">
      <c r="A489" s="172" t="s">
        <v>631</v>
      </c>
      <c r="H489" s="174"/>
    </row>
    <row r="490" spans="1:11" x14ac:dyDescent="0.2">
      <c r="A490" s="172">
        <v>3763</v>
      </c>
      <c r="D490" t="str">
        <f>TEXT(A490,"@")</f>
        <v>3763</v>
      </c>
      <c r="E490" t="str">
        <f>A491</f>
        <v>東証PRM</v>
      </c>
      <c r="F490" t="str">
        <f>A492</f>
        <v>(株)プロシップ</v>
      </c>
      <c r="G490" s="173">
        <f>A494</f>
        <v>0.625</v>
      </c>
      <c r="H490" s="174">
        <f>A495</f>
        <v>1430</v>
      </c>
      <c r="I490">
        <f>A497</f>
        <v>-8</v>
      </c>
      <c r="J490" t="str">
        <f>A498</f>
        <v>(-0.56%)</v>
      </c>
      <c r="K490" t="str">
        <f>A501</f>
        <v>9,100株</v>
      </c>
    </row>
    <row r="491" spans="1:11" x14ac:dyDescent="0.2">
      <c r="A491" s="172" t="s">
        <v>665</v>
      </c>
      <c r="H491" s="174"/>
    </row>
    <row r="492" spans="1:11" x14ac:dyDescent="0.2">
      <c r="A492" s="172" t="s">
        <v>719</v>
      </c>
      <c r="H492" s="174"/>
    </row>
    <row r="493" spans="1:11" x14ac:dyDescent="0.2">
      <c r="A493" s="172" t="s">
        <v>9</v>
      </c>
      <c r="H493" s="174"/>
    </row>
    <row r="494" spans="1:11" x14ac:dyDescent="0.2">
      <c r="A494" s="177">
        <v>0.625</v>
      </c>
      <c r="H494" s="174"/>
    </row>
    <row r="495" spans="1:11" x14ac:dyDescent="0.2">
      <c r="A495" s="178">
        <v>1430</v>
      </c>
      <c r="H495" s="174"/>
    </row>
    <row r="496" spans="1:11" x14ac:dyDescent="0.2">
      <c r="A496" s="172" t="s">
        <v>12</v>
      </c>
      <c r="H496" s="174"/>
    </row>
    <row r="497" spans="1:11" x14ac:dyDescent="0.2">
      <c r="A497" s="172">
        <v>-8</v>
      </c>
      <c r="H497" s="174"/>
    </row>
    <row r="498" spans="1:11" x14ac:dyDescent="0.2">
      <c r="A498" s="172" t="s">
        <v>720</v>
      </c>
      <c r="H498" s="174"/>
    </row>
    <row r="499" spans="1:11" x14ac:dyDescent="0.2">
      <c r="A499" s="172" t="s">
        <v>636</v>
      </c>
      <c r="H499" s="174"/>
    </row>
    <row r="500" spans="1:11" x14ac:dyDescent="0.2">
      <c r="A500" s="177">
        <v>0.625</v>
      </c>
      <c r="H500" s="174"/>
    </row>
    <row r="501" spans="1:11" x14ac:dyDescent="0.2">
      <c r="A501" s="172" t="s">
        <v>721</v>
      </c>
      <c r="H501" s="174"/>
    </row>
    <row r="502" spans="1:11" x14ac:dyDescent="0.2">
      <c r="A502" s="172" t="s">
        <v>638</v>
      </c>
      <c r="H502" s="174"/>
    </row>
    <row r="503" spans="1:11" x14ac:dyDescent="0.2">
      <c r="A503" s="172" t="s">
        <v>638</v>
      </c>
      <c r="H503" s="174"/>
    </row>
    <row r="504" spans="1:11" x14ac:dyDescent="0.2">
      <c r="A504" s="172"/>
      <c r="H504" s="174"/>
    </row>
    <row r="505" spans="1:11" x14ac:dyDescent="0.2">
      <c r="A505" s="172" t="s">
        <v>639</v>
      </c>
      <c r="H505" s="174"/>
    </row>
    <row r="506" spans="1:11" x14ac:dyDescent="0.2">
      <c r="A506" s="172"/>
      <c r="H506" s="174"/>
    </row>
    <row r="507" spans="1:11" x14ac:dyDescent="0.2">
      <c r="A507" s="172" t="s">
        <v>631</v>
      </c>
      <c r="H507" s="174"/>
    </row>
    <row r="508" spans="1:11" x14ac:dyDescent="0.2">
      <c r="A508" s="172">
        <v>4326</v>
      </c>
      <c r="D508" t="str">
        <f>TEXT(A508,"@")</f>
        <v>4326</v>
      </c>
      <c r="E508" t="str">
        <f>A509</f>
        <v>東証PRM</v>
      </c>
      <c r="F508" t="str">
        <f>A510</f>
        <v>(株)インテージホールディングス</v>
      </c>
      <c r="G508" s="173">
        <f>A512</f>
        <v>0.625</v>
      </c>
      <c r="H508" s="174">
        <f>A513</f>
        <v>1664</v>
      </c>
      <c r="I508">
        <f>A515</f>
        <v>-4</v>
      </c>
      <c r="J508" t="str">
        <f>A516</f>
        <v>(-0.24%)</v>
      </c>
      <c r="K508" t="str">
        <f>A519</f>
        <v>53,000株</v>
      </c>
    </row>
    <row r="509" spans="1:11" x14ac:dyDescent="0.2">
      <c r="A509" s="172" t="s">
        <v>665</v>
      </c>
      <c r="H509" s="174"/>
    </row>
    <row r="510" spans="1:11" x14ac:dyDescent="0.2">
      <c r="A510" s="172" t="s">
        <v>722</v>
      </c>
      <c r="H510" s="174"/>
    </row>
    <row r="511" spans="1:11" x14ac:dyDescent="0.2">
      <c r="A511" s="172" t="s">
        <v>9</v>
      </c>
      <c r="H511" s="174"/>
    </row>
    <row r="512" spans="1:11" x14ac:dyDescent="0.2">
      <c r="A512" s="177">
        <v>0.625</v>
      </c>
      <c r="H512" s="174"/>
    </row>
    <row r="513" spans="1:11" x14ac:dyDescent="0.2">
      <c r="A513" s="178">
        <v>1664</v>
      </c>
      <c r="H513" s="174"/>
    </row>
    <row r="514" spans="1:11" x14ac:dyDescent="0.2">
      <c r="A514" s="172" t="s">
        <v>12</v>
      </c>
      <c r="H514" s="174"/>
    </row>
    <row r="515" spans="1:11" x14ac:dyDescent="0.2">
      <c r="A515" s="172">
        <v>-4</v>
      </c>
      <c r="H515" s="174"/>
    </row>
    <row r="516" spans="1:11" x14ac:dyDescent="0.2">
      <c r="A516" s="172" t="s">
        <v>676</v>
      </c>
      <c r="H516" s="174"/>
    </row>
    <row r="517" spans="1:11" x14ac:dyDescent="0.2">
      <c r="A517" s="172" t="s">
        <v>636</v>
      </c>
      <c r="H517" s="174"/>
    </row>
    <row r="518" spans="1:11" x14ac:dyDescent="0.2">
      <c r="A518" s="177">
        <v>0.625</v>
      </c>
      <c r="H518" s="174"/>
    </row>
    <row r="519" spans="1:11" x14ac:dyDescent="0.2">
      <c r="A519" s="172" t="s">
        <v>723</v>
      </c>
      <c r="H519" s="174"/>
    </row>
    <row r="520" spans="1:11" x14ac:dyDescent="0.2">
      <c r="A520" s="172" t="s">
        <v>638</v>
      </c>
      <c r="H520" s="174"/>
    </row>
    <row r="521" spans="1:11" x14ac:dyDescent="0.2">
      <c r="A521" s="172" t="s">
        <v>638</v>
      </c>
      <c r="H521" s="174"/>
    </row>
    <row r="522" spans="1:11" x14ac:dyDescent="0.2">
      <c r="A522" s="172"/>
      <c r="H522" s="174"/>
    </row>
    <row r="523" spans="1:11" x14ac:dyDescent="0.2">
      <c r="A523" s="172" t="s">
        <v>639</v>
      </c>
      <c r="H523" s="174"/>
    </row>
    <row r="524" spans="1:11" x14ac:dyDescent="0.2">
      <c r="A524" s="172"/>
      <c r="H524" s="174"/>
    </row>
    <row r="525" spans="1:11" x14ac:dyDescent="0.2">
      <c r="A525" s="172" t="s">
        <v>631</v>
      </c>
      <c r="H525" s="174"/>
    </row>
    <row r="526" spans="1:11" x14ac:dyDescent="0.2">
      <c r="A526" s="172">
        <v>4327</v>
      </c>
      <c r="D526" t="str">
        <f>TEXT(A526,"@")</f>
        <v>4327</v>
      </c>
      <c r="E526" t="str">
        <f>A527</f>
        <v>東証STD</v>
      </c>
      <c r="F526" t="str">
        <f>A528</f>
        <v>日本エス・エイチ・エル(株)</v>
      </c>
      <c r="G526" s="173">
        <f>A530</f>
        <v>0.59027777777777779</v>
      </c>
      <c r="H526" s="174">
        <f>A531</f>
        <v>2706</v>
      </c>
      <c r="I526">
        <f>A533</f>
        <v>-12</v>
      </c>
      <c r="J526" t="str">
        <f>A534</f>
        <v>(-0.44%)</v>
      </c>
      <c r="K526" t="str">
        <f>A537</f>
        <v>1,100株</v>
      </c>
    </row>
    <row r="527" spans="1:11" x14ac:dyDescent="0.2">
      <c r="A527" s="172" t="s">
        <v>684</v>
      </c>
      <c r="H527" s="174"/>
    </row>
    <row r="528" spans="1:11" x14ac:dyDescent="0.2">
      <c r="A528" s="172" t="s">
        <v>724</v>
      </c>
      <c r="H528" s="174"/>
    </row>
    <row r="529" spans="1:11" x14ac:dyDescent="0.2">
      <c r="A529" s="172" t="s">
        <v>9</v>
      </c>
      <c r="H529" s="174"/>
    </row>
    <row r="530" spans="1:11" x14ac:dyDescent="0.2">
      <c r="A530" s="177">
        <v>0.59027777777777779</v>
      </c>
      <c r="H530" s="174"/>
    </row>
    <row r="531" spans="1:11" x14ac:dyDescent="0.2">
      <c r="A531" s="178">
        <v>2706</v>
      </c>
      <c r="H531" s="174"/>
    </row>
    <row r="532" spans="1:11" x14ac:dyDescent="0.2">
      <c r="A532" s="172" t="s">
        <v>12</v>
      </c>
      <c r="H532" s="174"/>
    </row>
    <row r="533" spans="1:11" x14ac:dyDescent="0.2">
      <c r="A533" s="172">
        <v>-12</v>
      </c>
      <c r="H533" s="174"/>
    </row>
    <row r="534" spans="1:11" x14ac:dyDescent="0.2">
      <c r="A534" s="172" t="s">
        <v>725</v>
      </c>
      <c r="H534" s="174"/>
    </row>
    <row r="535" spans="1:11" x14ac:dyDescent="0.2">
      <c r="A535" s="172" t="s">
        <v>636</v>
      </c>
      <c r="H535" s="174"/>
    </row>
    <row r="536" spans="1:11" x14ac:dyDescent="0.2">
      <c r="A536" s="177">
        <v>0.59027777777777779</v>
      </c>
      <c r="H536" s="174"/>
    </row>
    <row r="537" spans="1:11" x14ac:dyDescent="0.2">
      <c r="A537" s="172" t="s">
        <v>726</v>
      </c>
      <c r="H537" s="174"/>
    </row>
    <row r="538" spans="1:11" x14ac:dyDescent="0.2">
      <c r="A538" s="172" t="s">
        <v>638</v>
      </c>
      <c r="H538" s="174"/>
    </row>
    <row r="539" spans="1:11" x14ac:dyDescent="0.2">
      <c r="A539" s="172" t="s">
        <v>638</v>
      </c>
      <c r="H539" s="174"/>
    </row>
    <row r="540" spans="1:11" x14ac:dyDescent="0.2">
      <c r="A540" s="172"/>
      <c r="H540" s="174"/>
    </row>
    <row r="541" spans="1:11" x14ac:dyDescent="0.2">
      <c r="A541" s="172" t="s">
        <v>639</v>
      </c>
      <c r="H541" s="174"/>
    </row>
    <row r="542" spans="1:11" x14ac:dyDescent="0.2">
      <c r="A542" s="172"/>
      <c r="H542" s="174"/>
    </row>
    <row r="543" spans="1:11" x14ac:dyDescent="0.2">
      <c r="A543" s="172" t="s">
        <v>631</v>
      </c>
      <c r="H543" s="174"/>
    </row>
    <row r="544" spans="1:11" x14ac:dyDescent="0.2">
      <c r="A544" s="172">
        <v>4732</v>
      </c>
      <c r="D544" t="str">
        <f>TEXT(A544,"@")</f>
        <v>4732</v>
      </c>
      <c r="E544" t="str">
        <f>A545</f>
        <v>東証PRM</v>
      </c>
      <c r="F544" t="str">
        <f>A546</f>
        <v>(株)ユー・エス・エス</v>
      </c>
      <c r="G544" s="173">
        <f>A548</f>
        <v>0.625</v>
      </c>
      <c r="H544" s="174">
        <f>A549</f>
        <v>2381</v>
      </c>
      <c r="I544">
        <f>A551</f>
        <v>7</v>
      </c>
      <c r="J544" t="str">
        <f>A552</f>
        <v>(+0.29%)</v>
      </c>
      <c r="K544" t="str">
        <f>A555</f>
        <v>479,900株</v>
      </c>
    </row>
    <row r="545" spans="1:8" x14ac:dyDescent="0.2">
      <c r="A545" s="172" t="s">
        <v>665</v>
      </c>
      <c r="H545" s="174"/>
    </row>
    <row r="546" spans="1:8" x14ac:dyDescent="0.2">
      <c r="A546" s="172" t="s">
        <v>727</v>
      </c>
      <c r="H546" s="174"/>
    </row>
    <row r="547" spans="1:8" x14ac:dyDescent="0.2">
      <c r="A547" s="172" t="s">
        <v>9</v>
      </c>
      <c r="H547" s="174"/>
    </row>
    <row r="548" spans="1:8" x14ac:dyDescent="0.2">
      <c r="A548" s="177">
        <v>0.625</v>
      </c>
      <c r="H548" s="174"/>
    </row>
    <row r="549" spans="1:8" x14ac:dyDescent="0.2">
      <c r="A549" s="178">
        <v>2381</v>
      </c>
      <c r="H549" s="174"/>
    </row>
    <row r="550" spans="1:8" x14ac:dyDescent="0.2">
      <c r="A550" s="172" t="s">
        <v>12</v>
      </c>
      <c r="H550" s="174"/>
    </row>
    <row r="551" spans="1:8" x14ac:dyDescent="0.2">
      <c r="A551" s="172">
        <v>7</v>
      </c>
      <c r="H551" s="174"/>
    </row>
    <row r="552" spans="1:8" x14ac:dyDescent="0.2">
      <c r="A552" s="172" t="s">
        <v>728</v>
      </c>
      <c r="H552" s="174"/>
    </row>
    <row r="553" spans="1:8" x14ac:dyDescent="0.2">
      <c r="A553" s="172" t="s">
        <v>636</v>
      </c>
      <c r="H553" s="174"/>
    </row>
    <row r="554" spans="1:8" x14ac:dyDescent="0.2">
      <c r="A554" s="177">
        <v>0.625</v>
      </c>
      <c r="H554" s="174"/>
    </row>
    <row r="555" spans="1:8" x14ac:dyDescent="0.2">
      <c r="A555" s="172" t="s">
        <v>729</v>
      </c>
      <c r="H555" s="174"/>
    </row>
    <row r="556" spans="1:8" x14ac:dyDescent="0.2">
      <c r="A556" s="172" t="s">
        <v>638</v>
      </c>
      <c r="H556" s="174"/>
    </row>
    <row r="557" spans="1:8" x14ac:dyDescent="0.2">
      <c r="A557" s="172" t="s">
        <v>638</v>
      </c>
      <c r="H557" s="174"/>
    </row>
    <row r="558" spans="1:8" x14ac:dyDescent="0.2">
      <c r="A558" s="172"/>
      <c r="H558" s="174"/>
    </row>
    <row r="559" spans="1:8" x14ac:dyDescent="0.2">
      <c r="A559" s="172" t="s">
        <v>639</v>
      </c>
      <c r="H559" s="174"/>
    </row>
    <row r="560" spans="1:8" x14ac:dyDescent="0.2">
      <c r="A560" s="172"/>
      <c r="H560" s="174"/>
    </row>
    <row r="561" spans="1:11" x14ac:dyDescent="0.2">
      <c r="A561" s="172" t="s">
        <v>631</v>
      </c>
      <c r="H561" s="174"/>
    </row>
    <row r="562" spans="1:11" x14ac:dyDescent="0.2">
      <c r="A562" s="172">
        <v>4755</v>
      </c>
      <c r="D562" t="str">
        <f>TEXT(A562,"@")</f>
        <v>4755</v>
      </c>
      <c r="E562" t="str">
        <f>A563</f>
        <v>東証PRM</v>
      </c>
      <c r="F562" t="str">
        <f>A564</f>
        <v>楽天グループ(株)</v>
      </c>
      <c r="G562" s="173">
        <f>A566</f>
        <v>0.625</v>
      </c>
      <c r="H562" s="174">
        <f>A567</f>
        <v>651</v>
      </c>
      <c r="I562">
        <f>A569</f>
        <v>1</v>
      </c>
      <c r="J562" t="str">
        <f>A570</f>
        <v>(+0.15%)</v>
      </c>
      <c r="K562" t="str">
        <f>A573</f>
        <v>7,311,500株</v>
      </c>
    </row>
    <row r="563" spans="1:11" x14ac:dyDescent="0.2">
      <c r="A563" s="172" t="s">
        <v>665</v>
      </c>
      <c r="H563" s="174"/>
    </row>
    <row r="564" spans="1:11" x14ac:dyDescent="0.2">
      <c r="A564" s="172" t="s">
        <v>730</v>
      </c>
      <c r="H564" s="174"/>
    </row>
    <row r="565" spans="1:11" x14ac:dyDescent="0.2">
      <c r="A565" s="172" t="s">
        <v>9</v>
      </c>
      <c r="H565" s="174"/>
    </row>
    <row r="566" spans="1:11" x14ac:dyDescent="0.2">
      <c r="A566" s="177">
        <v>0.625</v>
      </c>
      <c r="H566" s="174"/>
    </row>
    <row r="567" spans="1:11" x14ac:dyDescent="0.2">
      <c r="A567" s="172">
        <v>651</v>
      </c>
      <c r="H567" s="174"/>
    </row>
    <row r="568" spans="1:11" x14ac:dyDescent="0.2">
      <c r="A568" s="172" t="s">
        <v>12</v>
      </c>
      <c r="H568" s="174"/>
    </row>
    <row r="569" spans="1:11" x14ac:dyDescent="0.2">
      <c r="A569" s="172">
        <v>1</v>
      </c>
      <c r="H569" s="174"/>
    </row>
    <row r="570" spans="1:11" x14ac:dyDescent="0.2">
      <c r="A570" s="172" t="s">
        <v>731</v>
      </c>
      <c r="H570" s="174"/>
    </row>
    <row r="571" spans="1:11" x14ac:dyDescent="0.2">
      <c r="A571" s="172" t="s">
        <v>636</v>
      </c>
      <c r="H571" s="174"/>
    </row>
    <row r="572" spans="1:11" x14ac:dyDescent="0.2">
      <c r="A572" s="177">
        <v>0.625</v>
      </c>
      <c r="H572" s="174"/>
    </row>
    <row r="573" spans="1:11" x14ac:dyDescent="0.2">
      <c r="A573" s="172" t="s">
        <v>732</v>
      </c>
      <c r="H573" s="174"/>
    </row>
    <row r="574" spans="1:11" x14ac:dyDescent="0.2">
      <c r="A574" s="172" t="s">
        <v>638</v>
      </c>
      <c r="H574" s="174"/>
    </row>
    <row r="575" spans="1:11" x14ac:dyDescent="0.2">
      <c r="A575" s="172" t="s">
        <v>638</v>
      </c>
      <c r="H575" s="174"/>
    </row>
    <row r="576" spans="1:11" x14ac:dyDescent="0.2">
      <c r="A576" s="172"/>
      <c r="H576" s="174"/>
    </row>
    <row r="577" spans="1:11" x14ac:dyDescent="0.2">
      <c r="A577" s="172" t="s">
        <v>639</v>
      </c>
      <c r="H577" s="174"/>
    </row>
    <row r="578" spans="1:11" x14ac:dyDescent="0.2">
      <c r="A578" s="172"/>
      <c r="H578" s="174"/>
    </row>
    <row r="579" spans="1:11" x14ac:dyDescent="0.2">
      <c r="A579" s="172" t="s">
        <v>631</v>
      </c>
      <c r="H579" s="174"/>
    </row>
    <row r="580" spans="1:11" x14ac:dyDescent="0.2">
      <c r="A580" s="172">
        <v>5108</v>
      </c>
      <c r="D580" t="str">
        <f>TEXT(A580,"@")</f>
        <v>5108</v>
      </c>
      <c r="E580" t="str">
        <f>A581</f>
        <v>東証PRM</v>
      </c>
      <c r="F580" t="str">
        <f>A582</f>
        <v>(株)ブリヂストン</v>
      </c>
      <c r="G580" s="173">
        <f>A584</f>
        <v>0.625</v>
      </c>
      <c r="H580" s="174">
        <f>A585</f>
        <v>5090</v>
      </c>
      <c r="I580">
        <f>A587</f>
        <v>19</v>
      </c>
      <c r="J580" t="str">
        <f>A588</f>
        <v>(+0.37%)</v>
      </c>
      <c r="K580" t="str">
        <f>A591</f>
        <v>1,619,000株</v>
      </c>
    </row>
    <row r="581" spans="1:11" x14ac:dyDescent="0.2">
      <c r="A581" s="172" t="s">
        <v>665</v>
      </c>
      <c r="H581" s="174"/>
    </row>
    <row r="582" spans="1:11" x14ac:dyDescent="0.2">
      <c r="A582" s="172" t="s">
        <v>733</v>
      </c>
      <c r="H582" s="174"/>
    </row>
    <row r="583" spans="1:11" x14ac:dyDescent="0.2">
      <c r="A583" s="172" t="s">
        <v>9</v>
      </c>
      <c r="H583" s="174"/>
    </row>
    <row r="584" spans="1:11" x14ac:dyDescent="0.2">
      <c r="A584" s="177">
        <v>0.625</v>
      </c>
      <c r="H584" s="174"/>
    </row>
    <row r="585" spans="1:11" x14ac:dyDescent="0.2">
      <c r="A585" s="178">
        <v>5090</v>
      </c>
      <c r="H585" s="174"/>
    </row>
    <row r="586" spans="1:11" x14ac:dyDescent="0.2">
      <c r="A586" s="172" t="s">
        <v>12</v>
      </c>
      <c r="H586" s="174"/>
    </row>
    <row r="587" spans="1:11" x14ac:dyDescent="0.2">
      <c r="A587" s="172">
        <v>19</v>
      </c>
      <c r="H587" s="174"/>
    </row>
    <row r="588" spans="1:11" x14ac:dyDescent="0.2">
      <c r="A588" s="172" t="s">
        <v>734</v>
      </c>
      <c r="H588" s="174"/>
    </row>
    <row r="589" spans="1:11" x14ac:dyDescent="0.2">
      <c r="A589" s="172" t="s">
        <v>636</v>
      </c>
      <c r="H589" s="174"/>
    </row>
    <row r="590" spans="1:11" x14ac:dyDescent="0.2">
      <c r="A590" s="177">
        <v>0.625</v>
      </c>
      <c r="H590" s="174"/>
    </row>
    <row r="591" spans="1:11" x14ac:dyDescent="0.2">
      <c r="A591" s="172" t="s">
        <v>735</v>
      </c>
      <c r="H591" s="174"/>
    </row>
    <row r="592" spans="1:11" x14ac:dyDescent="0.2">
      <c r="A592" s="172" t="s">
        <v>638</v>
      </c>
      <c r="H592" s="174"/>
    </row>
    <row r="593" spans="1:11" x14ac:dyDescent="0.2">
      <c r="A593" s="172" t="s">
        <v>638</v>
      </c>
      <c r="H593" s="174"/>
    </row>
    <row r="594" spans="1:11" x14ac:dyDescent="0.2">
      <c r="A594" s="172"/>
      <c r="H594" s="174"/>
    </row>
    <row r="595" spans="1:11" x14ac:dyDescent="0.2">
      <c r="A595" s="172" t="s">
        <v>639</v>
      </c>
      <c r="H595" s="174"/>
    </row>
    <row r="596" spans="1:11" x14ac:dyDescent="0.2">
      <c r="A596" s="172"/>
      <c r="H596" s="174"/>
    </row>
    <row r="597" spans="1:11" x14ac:dyDescent="0.2">
      <c r="A597" s="172" t="s">
        <v>631</v>
      </c>
      <c r="H597" s="174"/>
    </row>
    <row r="598" spans="1:11" x14ac:dyDescent="0.2">
      <c r="A598" s="172">
        <v>6087</v>
      </c>
      <c r="D598" t="str">
        <f>TEXT(A598,"@")</f>
        <v>6087</v>
      </c>
      <c r="E598" t="str">
        <f>A599</f>
        <v>東証PRM</v>
      </c>
      <c r="F598" t="str">
        <f>A600</f>
        <v>(株)アビスト</v>
      </c>
      <c r="G598" s="173">
        <f>A602</f>
        <v>0.625</v>
      </c>
      <c r="H598" s="174">
        <f>A603</f>
        <v>2979</v>
      </c>
      <c r="I598">
        <f>A605</f>
        <v>15</v>
      </c>
      <c r="J598" t="str">
        <f>A606</f>
        <v>(+0.51%)</v>
      </c>
      <c r="K598" t="str">
        <f>A609</f>
        <v>10,400株</v>
      </c>
    </row>
    <row r="599" spans="1:11" x14ac:dyDescent="0.2">
      <c r="A599" s="172" t="s">
        <v>665</v>
      </c>
      <c r="H599" s="174"/>
    </row>
    <row r="600" spans="1:11" x14ac:dyDescent="0.2">
      <c r="A600" s="172" t="s">
        <v>736</v>
      </c>
      <c r="H600" s="174"/>
    </row>
    <row r="601" spans="1:11" x14ac:dyDescent="0.2">
      <c r="A601" s="172" t="s">
        <v>9</v>
      </c>
      <c r="H601" s="174"/>
    </row>
    <row r="602" spans="1:11" x14ac:dyDescent="0.2">
      <c r="A602" s="177">
        <v>0.625</v>
      </c>
      <c r="H602" s="174"/>
    </row>
    <row r="603" spans="1:11" x14ac:dyDescent="0.2">
      <c r="A603" s="178">
        <v>2979</v>
      </c>
      <c r="H603" s="174"/>
    </row>
    <row r="604" spans="1:11" x14ac:dyDescent="0.2">
      <c r="A604" s="172" t="s">
        <v>12</v>
      </c>
      <c r="H604" s="174"/>
    </row>
    <row r="605" spans="1:11" x14ac:dyDescent="0.2">
      <c r="A605" s="172">
        <v>15</v>
      </c>
      <c r="H605" s="174"/>
    </row>
    <row r="606" spans="1:11" x14ac:dyDescent="0.2">
      <c r="A606" s="172" t="s">
        <v>737</v>
      </c>
      <c r="H606" s="174"/>
    </row>
    <row r="607" spans="1:11" x14ac:dyDescent="0.2">
      <c r="A607" s="172" t="s">
        <v>636</v>
      </c>
      <c r="H607" s="174"/>
    </row>
    <row r="608" spans="1:11" x14ac:dyDescent="0.2">
      <c r="A608" s="177">
        <v>0.625</v>
      </c>
      <c r="H608" s="174"/>
    </row>
    <row r="609" spans="1:11" x14ac:dyDescent="0.2">
      <c r="A609" s="172" t="s">
        <v>738</v>
      </c>
      <c r="H609" s="174"/>
    </row>
    <row r="610" spans="1:11" x14ac:dyDescent="0.2">
      <c r="A610" s="172" t="s">
        <v>638</v>
      </c>
      <c r="H610" s="174"/>
    </row>
    <row r="611" spans="1:11" x14ac:dyDescent="0.2">
      <c r="A611" s="172" t="s">
        <v>638</v>
      </c>
      <c r="H611" s="174"/>
    </row>
    <row r="612" spans="1:11" x14ac:dyDescent="0.2">
      <c r="A612" s="172"/>
      <c r="H612" s="174"/>
    </row>
    <row r="613" spans="1:11" x14ac:dyDescent="0.2">
      <c r="A613" s="172" t="s">
        <v>639</v>
      </c>
      <c r="H613" s="174"/>
    </row>
    <row r="614" spans="1:11" x14ac:dyDescent="0.2">
      <c r="A614" s="172"/>
      <c r="H614" s="174"/>
    </row>
    <row r="615" spans="1:11" x14ac:dyDescent="0.2">
      <c r="A615" s="172" t="s">
        <v>631</v>
      </c>
      <c r="H615" s="174"/>
    </row>
    <row r="616" spans="1:11" x14ac:dyDescent="0.2">
      <c r="A616" s="172">
        <v>6113</v>
      </c>
      <c r="D616" t="str">
        <f>TEXT(A616,"@")</f>
        <v>6113</v>
      </c>
      <c r="E616" t="str">
        <f>A617</f>
        <v>東証PRM</v>
      </c>
      <c r="F616" t="str">
        <f>A618</f>
        <v>(株)アマダ</v>
      </c>
      <c r="G616" s="173">
        <f>A620</f>
        <v>0.625</v>
      </c>
      <c r="H616" s="174">
        <f>A621</f>
        <v>1079</v>
      </c>
      <c r="I616">
        <f>A623</f>
        <v>-7</v>
      </c>
      <c r="J616" t="str">
        <f>A624</f>
        <v>(-0.64%)</v>
      </c>
      <c r="K616" t="str">
        <f>A627</f>
        <v>1,396,200株</v>
      </c>
    </row>
    <row r="617" spans="1:11" x14ac:dyDescent="0.2">
      <c r="A617" s="172" t="s">
        <v>665</v>
      </c>
      <c r="H617" s="174"/>
    </row>
    <row r="618" spans="1:11" x14ac:dyDescent="0.2">
      <c r="A618" s="172" t="s">
        <v>739</v>
      </c>
      <c r="H618" s="174"/>
    </row>
    <row r="619" spans="1:11" x14ac:dyDescent="0.2">
      <c r="A619" s="172" t="s">
        <v>9</v>
      </c>
      <c r="H619" s="174"/>
    </row>
    <row r="620" spans="1:11" x14ac:dyDescent="0.2">
      <c r="A620" s="177">
        <v>0.625</v>
      </c>
      <c r="H620" s="174"/>
    </row>
    <row r="621" spans="1:11" x14ac:dyDescent="0.2">
      <c r="A621" s="178">
        <v>1079</v>
      </c>
      <c r="H621" s="174"/>
    </row>
    <row r="622" spans="1:11" x14ac:dyDescent="0.2">
      <c r="A622" s="172" t="s">
        <v>12</v>
      </c>
      <c r="H622" s="174"/>
    </row>
    <row r="623" spans="1:11" x14ac:dyDescent="0.2">
      <c r="A623" s="172">
        <v>-7</v>
      </c>
      <c r="H623" s="174"/>
    </row>
    <row r="624" spans="1:11" x14ac:dyDescent="0.2">
      <c r="A624" s="172" t="s">
        <v>740</v>
      </c>
      <c r="H624" s="174"/>
    </row>
    <row r="625" spans="1:8" x14ac:dyDescent="0.2">
      <c r="A625" s="172" t="s">
        <v>636</v>
      </c>
      <c r="H625" s="174"/>
    </row>
    <row r="626" spans="1:8" x14ac:dyDescent="0.2">
      <c r="A626" s="177">
        <v>0.625</v>
      </c>
      <c r="H626" s="174"/>
    </row>
    <row r="627" spans="1:8" x14ac:dyDescent="0.2">
      <c r="A627" s="172" t="s">
        <v>741</v>
      </c>
      <c r="H627" s="174"/>
    </row>
    <row r="628" spans="1:8" x14ac:dyDescent="0.2">
      <c r="A628" s="172" t="s">
        <v>638</v>
      </c>
      <c r="H628" s="174"/>
    </row>
    <row r="629" spans="1:8" x14ac:dyDescent="0.2">
      <c r="A629" s="172" t="s">
        <v>638</v>
      </c>
      <c r="H629" s="174"/>
    </row>
    <row r="630" spans="1:8" x14ac:dyDescent="0.2">
      <c r="A630" s="172"/>
      <c r="H630" s="174"/>
    </row>
    <row r="631" spans="1:8" x14ac:dyDescent="0.2">
      <c r="A631" s="172" t="s">
        <v>639</v>
      </c>
      <c r="H631" s="174"/>
    </row>
    <row r="632" spans="1:8" x14ac:dyDescent="0.2">
      <c r="A632" s="172"/>
      <c r="H632" s="174"/>
    </row>
    <row r="633" spans="1:8" x14ac:dyDescent="0.2">
      <c r="A633" s="172"/>
      <c r="H633" s="174"/>
    </row>
    <row r="634" spans="1:8" x14ac:dyDescent="0.2">
      <c r="A634" s="172"/>
      <c r="H634" s="174"/>
    </row>
    <row r="635" spans="1:8" x14ac:dyDescent="0.2">
      <c r="A635" s="172"/>
      <c r="H635" s="174"/>
    </row>
    <row r="636" spans="1:8" x14ac:dyDescent="0.2">
      <c r="A636" s="172"/>
      <c r="H636" s="174"/>
    </row>
    <row r="637" spans="1:8" x14ac:dyDescent="0.2">
      <c r="A637" s="172"/>
      <c r="H637" s="174"/>
    </row>
    <row r="638" spans="1:8" x14ac:dyDescent="0.2">
      <c r="A638" s="177"/>
      <c r="H638" s="174"/>
    </row>
    <row r="639" spans="1:8" x14ac:dyDescent="0.2">
      <c r="A639" s="178"/>
      <c r="H639" s="174"/>
    </row>
    <row r="640" spans="1:8" x14ac:dyDescent="0.2">
      <c r="A640" s="172"/>
      <c r="H640" s="174"/>
    </row>
    <row r="641" spans="1:8" x14ac:dyDescent="0.2">
      <c r="A641" s="172"/>
      <c r="H641" s="174"/>
    </row>
    <row r="642" spans="1:8" x14ac:dyDescent="0.2">
      <c r="A642" s="172"/>
      <c r="H642" s="174"/>
    </row>
    <row r="643" spans="1:8" x14ac:dyDescent="0.2">
      <c r="A643" s="172"/>
      <c r="H643" s="174"/>
    </row>
    <row r="644" spans="1:8" x14ac:dyDescent="0.2">
      <c r="A644" s="177"/>
      <c r="H644" s="174"/>
    </row>
    <row r="645" spans="1:8" x14ac:dyDescent="0.2">
      <c r="A645" s="172"/>
      <c r="H645" s="174"/>
    </row>
    <row r="646" spans="1:8" x14ac:dyDescent="0.2">
      <c r="A646" s="172"/>
      <c r="H646" s="174"/>
    </row>
    <row r="647" spans="1:8" x14ac:dyDescent="0.2">
      <c r="A647" s="172"/>
      <c r="H647" s="174"/>
    </row>
    <row r="648" spans="1:8" x14ac:dyDescent="0.2">
      <c r="A648" s="172"/>
      <c r="H648" s="174"/>
    </row>
    <row r="649" spans="1:8" x14ac:dyDescent="0.2">
      <c r="A649" s="172"/>
      <c r="H649" s="174"/>
    </row>
    <row r="650" spans="1:8" x14ac:dyDescent="0.2">
      <c r="A650" s="172"/>
      <c r="H650" s="174"/>
    </row>
    <row r="651" spans="1:8" x14ac:dyDescent="0.2">
      <c r="H651" s="173"/>
    </row>
    <row r="652" spans="1:8" x14ac:dyDescent="0.2">
      <c r="H652" s="173"/>
    </row>
  </sheetData>
  <phoneticPr fontId="18"/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3C72-4BB7-479F-B2B0-7A868074FDAF}">
  <sheetPr>
    <tabColor theme="9" tint="0.59999389629810485"/>
  </sheetPr>
  <dimension ref="A1:AZ410"/>
  <sheetViews>
    <sheetView tabSelected="1" topLeftCell="N1" zoomScale="70" zoomScaleNormal="70" workbookViewId="0">
      <pane ySplit="1" topLeftCell="A232" activePane="bottomLeft" state="frozen"/>
      <selection pane="bottomLeft" activeCell="X239" sqref="X239"/>
    </sheetView>
  </sheetViews>
  <sheetFormatPr defaultRowHeight="13.2" x14ac:dyDescent="0.2"/>
  <cols>
    <col min="1" max="1" width="8.109375" customWidth="1"/>
    <col min="2" max="2" width="11.21875" style="6" customWidth="1"/>
    <col min="3" max="3" width="9" style="5"/>
    <col min="5" max="5" width="19.6640625" customWidth="1"/>
    <col min="6" max="6" width="13.44140625" customWidth="1"/>
    <col min="8" max="15" width="11.6640625" customWidth="1"/>
    <col min="16" max="16" width="13.21875" bestFit="1" customWidth="1"/>
    <col min="17" max="25" width="5.33203125" customWidth="1"/>
    <col min="26" max="27" width="3" customWidth="1"/>
    <col min="29" max="29" width="9" style="1"/>
    <col min="30" max="30" width="43" customWidth="1"/>
    <col min="31" max="31" width="12.21875" customWidth="1"/>
    <col min="32" max="32" width="9" style="15"/>
    <col min="34" max="34" width="10.33203125" customWidth="1"/>
    <col min="36" max="36" width="10.109375" style="11" customWidth="1"/>
    <col min="38" max="38" width="10.21875" customWidth="1"/>
    <col min="39" max="39" width="5.44140625" customWidth="1"/>
    <col min="40" max="40" width="10" customWidth="1"/>
    <col min="41" max="41" width="5.33203125" customWidth="1"/>
    <col min="42" max="42" width="12" style="9" customWidth="1"/>
    <col min="43" max="43" width="11.6640625" bestFit="1" customWidth="1"/>
    <col min="44" max="44" width="9.88671875" style="2" bestFit="1" customWidth="1"/>
    <col min="45" max="45" width="9" style="8"/>
    <col min="46" max="47" width="3.6640625" customWidth="1"/>
    <col min="48" max="48" width="17.77734375" bestFit="1" customWidth="1"/>
    <col min="49" max="49" width="12.33203125" bestFit="1" customWidth="1"/>
    <col min="50" max="51" width="11.44140625" bestFit="1" customWidth="1"/>
    <col min="52" max="52" width="17.6640625" customWidth="1"/>
  </cols>
  <sheetData>
    <row r="1" spans="1:52" s="19" customFormat="1" ht="13.8" thickBot="1" x14ac:dyDescent="0.25">
      <c r="A1" s="184" t="s">
        <v>160</v>
      </c>
      <c r="B1" s="185" t="s">
        <v>156</v>
      </c>
      <c r="C1" s="186" t="s">
        <v>161</v>
      </c>
      <c r="D1" s="187" t="s">
        <v>62</v>
      </c>
      <c r="E1" s="187" t="s">
        <v>118</v>
      </c>
      <c r="F1" s="188" t="s">
        <v>163</v>
      </c>
      <c r="G1" s="189" t="s">
        <v>69</v>
      </c>
      <c r="H1" s="190" t="s">
        <v>119</v>
      </c>
      <c r="I1" s="189" t="s">
        <v>120</v>
      </c>
      <c r="J1" s="189" t="s">
        <v>121</v>
      </c>
      <c r="K1" s="189" t="s">
        <v>122</v>
      </c>
      <c r="L1" s="189" t="s">
        <v>123</v>
      </c>
      <c r="M1" s="189" t="s">
        <v>124</v>
      </c>
      <c r="N1" s="189" t="s">
        <v>125</v>
      </c>
      <c r="O1" s="189" t="s">
        <v>126</v>
      </c>
      <c r="P1" s="189" t="s">
        <v>129</v>
      </c>
      <c r="Q1" s="189" t="s">
        <v>130</v>
      </c>
      <c r="R1" s="189" t="s">
        <v>131</v>
      </c>
      <c r="S1" s="189" t="s">
        <v>132</v>
      </c>
      <c r="T1" s="189" t="s">
        <v>133</v>
      </c>
      <c r="U1" s="189" t="s">
        <v>134</v>
      </c>
      <c r="V1" s="189" t="s">
        <v>135</v>
      </c>
      <c r="W1" s="189" t="s">
        <v>136</v>
      </c>
      <c r="X1" s="189" t="s">
        <v>137</v>
      </c>
      <c r="Y1" s="189" t="s">
        <v>138</v>
      </c>
      <c r="Z1" s="191" t="s">
        <v>158</v>
      </c>
      <c r="AA1" s="191" t="s">
        <v>157</v>
      </c>
      <c r="AB1" s="19" t="s">
        <v>3</v>
      </c>
      <c r="AC1" s="192" t="s">
        <v>4</v>
      </c>
      <c r="AD1" s="187" t="s">
        <v>5</v>
      </c>
      <c r="AE1" s="193" t="s">
        <v>481</v>
      </c>
      <c r="AF1" s="194" t="s">
        <v>6</v>
      </c>
      <c r="AG1" s="19" t="s">
        <v>7</v>
      </c>
      <c r="AH1" s="195" t="s">
        <v>8</v>
      </c>
      <c r="AI1" s="19" t="s">
        <v>7</v>
      </c>
      <c r="AJ1" s="195" t="s">
        <v>9</v>
      </c>
      <c r="AK1" s="19" t="s">
        <v>7</v>
      </c>
      <c r="AL1" s="19" t="s">
        <v>10</v>
      </c>
      <c r="AM1" s="19" t="s">
        <v>11</v>
      </c>
      <c r="AN1" s="19" t="s">
        <v>12</v>
      </c>
      <c r="AO1" s="19" t="s">
        <v>7</v>
      </c>
      <c r="AP1" s="196" t="s">
        <v>0</v>
      </c>
      <c r="AQ1" s="19" t="s">
        <v>13</v>
      </c>
      <c r="AR1" s="197" t="s">
        <v>1</v>
      </c>
      <c r="AS1" s="198" t="s">
        <v>2</v>
      </c>
      <c r="AT1" s="199" t="s">
        <v>162</v>
      </c>
      <c r="AU1" s="199" t="s">
        <v>159</v>
      </c>
      <c r="AV1" s="200" t="s">
        <v>192</v>
      </c>
      <c r="AW1" s="200" t="s">
        <v>193</v>
      </c>
      <c r="AX1" s="200" t="s">
        <v>478</v>
      </c>
      <c r="AY1" s="200" t="s">
        <v>477</v>
      </c>
      <c r="AZ1" s="200" t="s">
        <v>145</v>
      </c>
    </row>
    <row r="2" spans="1:52" ht="13.8" thickBot="1" x14ac:dyDescent="0.25">
      <c r="B2" s="10">
        <v>44819</v>
      </c>
      <c r="C2" s="135">
        <v>1</v>
      </c>
      <c r="D2" s="29" t="s">
        <v>146</v>
      </c>
      <c r="E2" s="136" t="s">
        <v>560</v>
      </c>
      <c r="F2" s="136" t="s">
        <v>561</v>
      </c>
      <c r="G2" s="137" t="s">
        <v>69</v>
      </c>
      <c r="H2" s="136" t="s">
        <v>119</v>
      </c>
      <c r="I2" s="138" t="s">
        <v>120</v>
      </c>
      <c r="J2" s="139" t="s">
        <v>121</v>
      </c>
      <c r="K2" s="139" t="s">
        <v>122</v>
      </c>
      <c r="L2" s="139" t="s">
        <v>123</v>
      </c>
      <c r="M2" s="139" t="s">
        <v>124</v>
      </c>
      <c r="N2" s="139" t="s">
        <v>125</v>
      </c>
      <c r="O2" s="139" t="s">
        <v>126</v>
      </c>
      <c r="P2" s="139" t="s">
        <v>129</v>
      </c>
      <c r="Q2" s="139" t="s">
        <v>130</v>
      </c>
      <c r="R2" s="139" t="s">
        <v>131</v>
      </c>
      <c r="S2" s="139" t="s">
        <v>132</v>
      </c>
      <c r="T2" s="139" t="s">
        <v>133</v>
      </c>
      <c r="U2" s="139" t="s">
        <v>134</v>
      </c>
      <c r="V2" s="139" t="s">
        <v>135</v>
      </c>
      <c r="W2" s="139" t="s">
        <v>136</v>
      </c>
      <c r="X2" s="139" t="s">
        <v>137</v>
      </c>
      <c r="Y2" s="139" t="s">
        <v>138</v>
      </c>
      <c r="Z2" s="40"/>
      <c r="AA2" s="40"/>
      <c r="AB2" s="139" t="s">
        <v>562</v>
      </c>
      <c r="AC2" s="140"/>
      <c r="AD2" s="139"/>
      <c r="AE2" s="139"/>
      <c r="AF2" s="139"/>
      <c r="AG2" s="139"/>
      <c r="AH2" s="141"/>
      <c r="AI2" s="139"/>
      <c r="AJ2" s="141"/>
      <c r="AK2" s="139"/>
      <c r="AL2" s="139"/>
      <c r="AM2" s="139"/>
      <c r="AN2" s="139"/>
      <c r="AO2" s="139"/>
      <c r="AP2" s="142"/>
      <c r="AQ2" s="139"/>
      <c r="AR2" s="143"/>
      <c r="AS2" s="144"/>
      <c r="AT2" s="14"/>
      <c r="AU2" s="14"/>
      <c r="AV2" s="139"/>
      <c r="AW2" s="139"/>
      <c r="AX2" s="139"/>
      <c r="AY2" s="139"/>
      <c r="AZ2" s="139"/>
    </row>
    <row r="3" spans="1:52" ht="15.6" customHeight="1" thickBot="1" x14ac:dyDescent="0.25">
      <c r="B3" s="10">
        <v>44819</v>
      </c>
      <c r="C3" s="135">
        <v>2</v>
      </c>
      <c r="D3" s="29" t="s">
        <v>146</v>
      </c>
      <c r="E3" s="145" t="s">
        <v>560</v>
      </c>
      <c r="F3" s="94" t="s">
        <v>504</v>
      </c>
      <c r="G3" s="3" t="s">
        <v>69</v>
      </c>
      <c r="H3" s="146" t="s">
        <v>563</v>
      </c>
      <c r="I3" s="147">
        <v>641868</v>
      </c>
      <c r="J3" s="3" t="s">
        <v>615</v>
      </c>
      <c r="K3" s="3"/>
      <c r="L3" s="3"/>
      <c r="M3" s="3"/>
      <c r="N3" s="3"/>
      <c r="O3" s="3"/>
      <c r="Z3" s="7"/>
      <c r="AA3" s="7"/>
      <c r="AB3" s="3"/>
      <c r="AC3" s="85" t="s">
        <v>564</v>
      </c>
      <c r="AD3" s="3" t="str">
        <f>VLOOKUP($AC3,デモテーブル[#All],2,FALSE)</f>
        <v>楽天銀行・普通口座</v>
      </c>
      <c r="AE3" s="3" t="s">
        <v>172</v>
      </c>
      <c r="AF3" s="3"/>
      <c r="AG3" s="3"/>
      <c r="AH3" s="148"/>
      <c r="AI3" s="3"/>
      <c r="AJ3" s="148"/>
      <c r="AK3" s="3"/>
      <c r="AL3" s="3"/>
      <c r="AM3" s="3"/>
      <c r="AN3" s="3"/>
      <c r="AO3" s="3"/>
      <c r="AP3" s="51">
        <f>I3</f>
        <v>641868</v>
      </c>
      <c r="AQ3" s="3"/>
      <c r="AR3" s="149"/>
      <c r="AS3" s="150">
        <f t="shared" ref="AS3:AS49" si="0">AR3/(AP3-AR3)</f>
        <v>0</v>
      </c>
      <c r="AT3" s="13"/>
      <c r="AU3" s="13"/>
      <c r="AV3" s="4" t="str">
        <f>VLOOKUP($AC3,デモテーブル[#All],3,FALSE)</f>
        <v>2現金・米国債など</v>
      </c>
      <c r="AW3" s="4" t="str">
        <f>VLOOKUP($AC3,デモテーブル[#All],4,FALSE)</f>
        <v>2現金</v>
      </c>
      <c r="AX3" s="4" t="str">
        <f>VLOOKUP($AC3,デモテーブル[#All],5,FALSE)</f>
        <v>現預金</v>
      </c>
      <c r="AY3" s="4" t="str">
        <f>VLOOKUP($AC3,デモテーブル[#All],6,FALSE)</f>
        <v>現預金</v>
      </c>
      <c r="AZ3" s="4" t="str">
        <f>VLOOKUP($AC3,デモテーブル[#All],7,FALSE)</f>
        <v>01 日本円</v>
      </c>
    </row>
    <row r="4" spans="1:52" ht="13.8" thickBot="1" x14ac:dyDescent="0.25">
      <c r="B4" s="10">
        <v>44819</v>
      </c>
      <c r="C4" s="135">
        <v>3</v>
      </c>
      <c r="D4" s="29" t="s">
        <v>146</v>
      </c>
      <c r="E4" s="145" t="s">
        <v>560</v>
      </c>
      <c r="F4" s="145"/>
      <c r="G4" s="3" t="s">
        <v>69</v>
      </c>
      <c r="H4" s="3"/>
      <c r="I4" s="3"/>
      <c r="J4" s="3" t="s">
        <v>615</v>
      </c>
      <c r="K4" s="3"/>
      <c r="L4" s="3"/>
      <c r="M4" s="3"/>
      <c r="N4" s="3"/>
      <c r="O4" s="3"/>
      <c r="Z4" s="7"/>
      <c r="AA4" s="7"/>
      <c r="AB4" s="3"/>
      <c r="AC4" s="151"/>
      <c r="AD4" s="3" t="e">
        <f>VLOOKUP($AC4,デモテーブル[#All],2,FALSE)</f>
        <v>#N/A</v>
      </c>
      <c r="AE4" s="3" t="s">
        <v>172</v>
      </c>
      <c r="AF4" s="3"/>
      <c r="AG4" s="3"/>
      <c r="AH4" s="148"/>
      <c r="AI4" s="3"/>
      <c r="AJ4" s="148"/>
      <c r="AK4" s="3"/>
      <c r="AL4" s="3"/>
      <c r="AM4" s="3"/>
      <c r="AN4" s="3"/>
      <c r="AO4" s="3"/>
      <c r="AP4" s="152"/>
      <c r="AQ4" s="3"/>
      <c r="AR4" s="149"/>
      <c r="AS4" s="150" t="e">
        <f t="shared" si="0"/>
        <v>#DIV/0!</v>
      </c>
      <c r="AT4" s="13"/>
      <c r="AU4" s="13"/>
      <c r="AV4" s="4" t="e">
        <f>VLOOKUP($AC4,デモテーブル[#All],3,FALSE)</f>
        <v>#N/A</v>
      </c>
      <c r="AW4" s="4" t="e">
        <f>VLOOKUP($AC4,デモテーブル[#All],4,FALSE)</f>
        <v>#N/A</v>
      </c>
      <c r="AX4" s="4" t="e">
        <f>VLOOKUP($AC4,デモテーブル[#All],5,FALSE)</f>
        <v>#N/A</v>
      </c>
      <c r="AY4" s="4" t="e">
        <f>VLOOKUP($AC4,デモテーブル[#All],6,FALSE)</f>
        <v>#N/A</v>
      </c>
      <c r="AZ4" s="4" t="e">
        <f>VLOOKUP($AC4,デモテーブル[#All],7,FALSE)</f>
        <v>#N/A</v>
      </c>
    </row>
    <row r="5" spans="1:52" ht="13.8" thickBot="1" x14ac:dyDescent="0.25">
      <c r="B5" s="10">
        <v>44819</v>
      </c>
      <c r="C5" s="135">
        <v>4</v>
      </c>
      <c r="D5" s="29" t="s">
        <v>146</v>
      </c>
      <c r="E5" s="153" t="s">
        <v>565</v>
      </c>
      <c r="F5" s="153" t="s">
        <v>566</v>
      </c>
      <c r="G5" s="137" t="s">
        <v>567</v>
      </c>
      <c r="H5" s="154" t="s">
        <v>568</v>
      </c>
      <c r="I5" s="154" t="s">
        <v>569</v>
      </c>
      <c r="J5" s="154" t="s">
        <v>570</v>
      </c>
      <c r="K5" s="154" t="s">
        <v>571</v>
      </c>
      <c r="L5" s="154" t="s">
        <v>572</v>
      </c>
      <c r="M5" s="154" t="s">
        <v>573</v>
      </c>
      <c r="N5" s="154" t="s">
        <v>574</v>
      </c>
      <c r="O5" s="154" t="s">
        <v>575</v>
      </c>
      <c r="P5" s="154" t="s">
        <v>576</v>
      </c>
      <c r="Q5" s="154" t="s">
        <v>577</v>
      </c>
      <c r="R5" s="154" t="s">
        <v>578</v>
      </c>
      <c r="S5" s="154" t="s">
        <v>579</v>
      </c>
      <c r="T5" s="154" t="s">
        <v>580</v>
      </c>
      <c r="U5" s="154" t="s">
        <v>581</v>
      </c>
      <c r="V5" s="154" t="s">
        <v>582</v>
      </c>
      <c r="W5" s="154" t="s">
        <v>583</v>
      </c>
      <c r="X5" s="154" t="s">
        <v>584</v>
      </c>
      <c r="Y5" s="154" t="s">
        <v>585</v>
      </c>
      <c r="Z5" s="40"/>
      <c r="AA5" s="40"/>
      <c r="AB5" s="139" t="s">
        <v>586</v>
      </c>
      <c r="AC5" s="140"/>
      <c r="AD5" s="139" t="e">
        <f>VLOOKUP($AC5,デモテーブル[#All],2,FALSE)</f>
        <v>#N/A</v>
      </c>
      <c r="AE5" s="139"/>
      <c r="AF5" s="139"/>
      <c r="AG5" s="139"/>
      <c r="AH5" s="141"/>
      <c r="AI5" s="139"/>
      <c r="AJ5" s="141"/>
      <c r="AK5" s="139"/>
      <c r="AL5" s="139"/>
      <c r="AM5" s="139"/>
      <c r="AN5" s="139"/>
      <c r="AO5" s="139"/>
      <c r="AP5" s="142"/>
      <c r="AQ5" s="139"/>
      <c r="AR5" s="143"/>
      <c r="AS5" s="144"/>
      <c r="AT5" s="14"/>
      <c r="AU5" s="14"/>
      <c r="AV5" s="139" t="e">
        <f>VLOOKUP($AC5,デモテーブル[#All],3,FALSE)</f>
        <v>#N/A</v>
      </c>
      <c r="AW5" s="139" t="e">
        <f>VLOOKUP($AC5,デモテーブル[#All],4,FALSE)</f>
        <v>#N/A</v>
      </c>
      <c r="AX5" s="139" t="e">
        <f>VLOOKUP($AC5,デモテーブル[#All],5,FALSE)</f>
        <v>#N/A</v>
      </c>
      <c r="AY5" s="139" t="e">
        <f>VLOOKUP($AC5,デモテーブル[#All],6,FALSE)</f>
        <v>#N/A</v>
      </c>
      <c r="AZ5" s="139" t="e">
        <f>VLOOKUP($AC5,デモテーブル[#All],7,FALSE)</f>
        <v>#N/A</v>
      </c>
    </row>
    <row r="6" spans="1:52" ht="13.8" thickBot="1" x14ac:dyDescent="0.25">
      <c r="B6" s="10">
        <v>44819</v>
      </c>
      <c r="C6" s="135">
        <v>5</v>
      </c>
      <c r="D6" s="29" t="s">
        <v>146</v>
      </c>
      <c r="E6" t="s">
        <v>565</v>
      </c>
      <c r="F6" s="94" t="s">
        <v>504</v>
      </c>
      <c r="G6" s="3" t="s">
        <v>69</v>
      </c>
      <c r="H6" s="155" t="s">
        <v>142</v>
      </c>
      <c r="I6" s="156">
        <v>175255</v>
      </c>
      <c r="J6" s="3" t="s">
        <v>615</v>
      </c>
      <c r="K6" s="3"/>
      <c r="L6" s="3" t="s">
        <v>587</v>
      </c>
      <c r="M6" s="3" t="s">
        <v>587</v>
      </c>
      <c r="N6" s="3" t="s">
        <v>587</v>
      </c>
      <c r="O6" s="3"/>
      <c r="Z6" s="7"/>
      <c r="AA6" s="7"/>
      <c r="AB6" s="3"/>
      <c r="AC6" s="85" t="s">
        <v>588</v>
      </c>
      <c r="AD6" s="3" t="str">
        <f>VLOOKUP($AC6,デモテーブル[#All],2,FALSE)</f>
        <v>楽天証券・預り金</v>
      </c>
      <c r="AE6" s="3" t="s">
        <v>172</v>
      </c>
      <c r="AF6" s="3"/>
      <c r="AG6" s="3"/>
      <c r="AH6" s="148"/>
      <c r="AI6" s="3"/>
      <c r="AJ6" s="148"/>
      <c r="AK6" s="3"/>
      <c r="AL6" s="3"/>
      <c r="AM6" s="3"/>
      <c r="AN6" s="3"/>
      <c r="AO6" s="3"/>
      <c r="AP6" s="51">
        <f>I6</f>
        <v>175255</v>
      </c>
      <c r="AQ6" s="3"/>
      <c r="AR6" s="149"/>
      <c r="AS6" s="150">
        <f t="shared" ref="AS6:AS7" si="1">AR6/(AP6-AR6)</f>
        <v>0</v>
      </c>
      <c r="AT6" s="13"/>
      <c r="AU6" s="13"/>
      <c r="AV6" s="4" t="str">
        <f>VLOOKUP($AC6,デモテーブル[#All],3,FALSE)</f>
        <v>2現金・米国債など</v>
      </c>
      <c r="AW6" s="4" t="str">
        <f>VLOOKUP($AC6,デモテーブル[#All],4,FALSE)</f>
        <v>2現金</v>
      </c>
      <c r="AX6" s="4" t="str">
        <f>VLOOKUP($AC6,デモテーブル[#All],5,FALSE)</f>
        <v>預り金</v>
      </c>
      <c r="AY6" s="4" t="str">
        <f>VLOOKUP($AC6,デモテーブル[#All],6,FALSE)</f>
        <v>預り金</v>
      </c>
      <c r="AZ6" s="4" t="str">
        <f>VLOOKUP($AC6,デモテーブル[#All],7,FALSE)</f>
        <v>01 日本円</v>
      </c>
    </row>
    <row r="7" spans="1:52" ht="13.8" thickBot="1" x14ac:dyDescent="0.25">
      <c r="B7" s="10">
        <v>44819</v>
      </c>
      <c r="C7" s="135">
        <v>6</v>
      </c>
      <c r="D7" s="29" t="s">
        <v>146</v>
      </c>
      <c r="E7" t="s">
        <v>565</v>
      </c>
      <c r="F7" s="3"/>
      <c r="G7" s="3" t="s">
        <v>69</v>
      </c>
      <c r="H7" s="146" t="s">
        <v>589</v>
      </c>
      <c r="I7" s="157">
        <v>713625</v>
      </c>
      <c r="J7" s="3" t="s">
        <v>615</v>
      </c>
      <c r="K7" s="3"/>
      <c r="L7" s="3"/>
      <c r="M7" s="3"/>
      <c r="N7" s="3"/>
      <c r="O7" s="3"/>
      <c r="Z7" s="7"/>
      <c r="AA7" s="7"/>
      <c r="AB7" s="3"/>
      <c r="AC7" s="85" t="s">
        <v>590</v>
      </c>
      <c r="AD7" s="3" t="str">
        <f>VLOOKUP($AC7,デモテーブル[#All],2,FALSE)</f>
        <v>楽天証券・外貨預り金</v>
      </c>
      <c r="AE7" s="3" t="s">
        <v>172</v>
      </c>
      <c r="AF7" s="3"/>
      <c r="AG7" s="3"/>
      <c r="AH7" s="148"/>
      <c r="AI7" s="3"/>
      <c r="AJ7" s="148"/>
      <c r="AK7" s="3"/>
      <c r="AL7" s="3"/>
      <c r="AM7" s="3"/>
      <c r="AN7" s="3"/>
      <c r="AO7" s="3"/>
      <c r="AP7" s="51">
        <f>I7</f>
        <v>713625</v>
      </c>
      <c r="AQ7" s="3"/>
      <c r="AR7" s="149"/>
      <c r="AS7" s="150">
        <f t="shared" si="1"/>
        <v>0</v>
      </c>
      <c r="AT7" s="13"/>
      <c r="AU7" s="13"/>
      <c r="AV7" s="4" t="str">
        <f>VLOOKUP($AC7,デモテーブル[#All],3,FALSE)</f>
        <v>2現金・米国債など</v>
      </c>
      <c r="AW7" s="4" t="str">
        <f>VLOOKUP($AC7,デモテーブル[#All],4,FALSE)</f>
        <v>2現金</v>
      </c>
      <c r="AX7" s="4" t="str">
        <f>VLOOKUP($AC7,デモテーブル[#All],5,FALSE)</f>
        <v>預り金</v>
      </c>
      <c r="AY7" s="4" t="str">
        <f>VLOOKUP($AC7,デモテーブル[#All],6,FALSE)</f>
        <v>預り金</v>
      </c>
      <c r="AZ7" s="4" t="str">
        <f>VLOOKUP($AC7,デモテーブル[#All],7,FALSE)</f>
        <v>02 米ドル（円換算）</v>
      </c>
    </row>
    <row r="8" spans="1:52" x14ac:dyDescent="0.2">
      <c r="B8" s="10">
        <v>44819</v>
      </c>
      <c r="C8" s="135">
        <v>7</v>
      </c>
      <c r="D8" s="29" t="s">
        <v>146</v>
      </c>
      <c r="E8" t="s">
        <v>565</v>
      </c>
      <c r="F8" s="3"/>
      <c r="G8" s="3" t="s">
        <v>69</v>
      </c>
      <c r="H8" s="3"/>
      <c r="I8" s="3"/>
      <c r="J8" s="3"/>
      <c r="K8" s="3"/>
      <c r="L8" s="3"/>
      <c r="M8" s="3"/>
      <c r="N8" s="3"/>
      <c r="O8" s="3"/>
      <c r="Z8" s="7"/>
      <c r="AA8" s="7"/>
      <c r="AB8" s="3"/>
      <c r="AC8" s="151"/>
      <c r="AD8" s="3" t="e">
        <f>VLOOKUP($AC8,デモテーブル[#All],2,FALSE)</f>
        <v>#N/A</v>
      </c>
      <c r="AE8" s="3" t="s">
        <v>172</v>
      </c>
      <c r="AF8" s="3"/>
      <c r="AG8" s="3"/>
      <c r="AH8" s="148"/>
      <c r="AI8" s="3"/>
      <c r="AJ8" s="148"/>
      <c r="AK8" s="3"/>
      <c r="AL8" s="3"/>
      <c r="AM8" s="3"/>
      <c r="AN8" s="3"/>
      <c r="AO8" s="3"/>
      <c r="AP8" s="152"/>
      <c r="AQ8" s="3"/>
      <c r="AR8" s="149"/>
      <c r="AS8" s="150" t="e">
        <f t="shared" si="0"/>
        <v>#DIV/0!</v>
      </c>
      <c r="AT8" s="13"/>
      <c r="AU8" s="13"/>
      <c r="AV8" s="4" t="e">
        <f>VLOOKUP($AC8,デモテーブル[#All],3,FALSE)</f>
        <v>#N/A</v>
      </c>
      <c r="AW8" s="4" t="e">
        <f>VLOOKUP($AC8,デモテーブル[#All],4,FALSE)</f>
        <v>#N/A</v>
      </c>
      <c r="AX8" s="4" t="e">
        <f>VLOOKUP($AC8,デモテーブル[#All],5,FALSE)</f>
        <v>#N/A</v>
      </c>
      <c r="AY8" s="4" t="e">
        <f>VLOOKUP($AC8,デモテーブル[#All],6,FALSE)</f>
        <v>#N/A</v>
      </c>
      <c r="AZ8" s="4" t="e">
        <f>VLOOKUP($AC8,デモテーブル[#All],7,FALSE)</f>
        <v>#N/A</v>
      </c>
    </row>
    <row r="9" spans="1:52" ht="13.8" thickBot="1" x14ac:dyDescent="0.25">
      <c r="B9" s="10">
        <v>44819</v>
      </c>
      <c r="C9" s="135">
        <v>8</v>
      </c>
      <c r="D9" s="29" t="s">
        <v>146</v>
      </c>
      <c r="E9" t="s">
        <v>565</v>
      </c>
      <c r="F9" s="3"/>
      <c r="G9" s="3" t="s">
        <v>69</v>
      </c>
      <c r="H9" s="3"/>
      <c r="I9" s="3"/>
      <c r="J9" s="3"/>
      <c r="K9" s="3"/>
      <c r="L9" s="3"/>
      <c r="M9" s="3"/>
      <c r="N9" s="3"/>
      <c r="O9" s="3"/>
      <c r="Z9" s="7"/>
      <c r="AA9" s="7"/>
      <c r="AB9" s="3"/>
      <c r="AC9" s="151"/>
      <c r="AD9" s="3" t="e">
        <f>VLOOKUP($AC9,デモテーブル[#All],2,FALSE)</f>
        <v>#N/A</v>
      </c>
      <c r="AE9" s="3" t="s">
        <v>172</v>
      </c>
      <c r="AF9" s="3"/>
      <c r="AG9" s="3"/>
      <c r="AH9" s="148"/>
      <c r="AI9" s="3"/>
      <c r="AJ9" s="148"/>
      <c r="AK9" s="3"/>
      <c r="AL9" s="3"/>
      <c r="AM9" s="3"/>
      <c r="AN9" s="3"/>
      <c r="AO9" s="3"/>
      <c r="AP9" s="152"/>
      <c r="AQ9" s="3"/>
      <c r="AR9" s="149"/>
      <c r="AS9" s="150" t="e">
        <f t="shared" si="0"/>
        <v>#DIV/0!</v>
      </c>
      <c r="AT9" s="13"/>
      <c r="AU9" s="13"/>
      <c r="AV9" s="4" t="e">
        <f>VLOOKUP($AC9,デモテーブル[#All],3,FALSE)</f>
        <v>#N/A</v>
      </c>
      <c r="AW9" s="4" t="e">
        <f>VLOOKUP($AC9,デモテーブル[#All],4,FALSE)</f>
        <v>#N/A</v>
      </c>
      <c r="AX9" s="4" t="e">
        <f>VLOOKUP($AC9,デモテーブル[#All],5,FALSE)</f>
        <v>#N/A</v>
      </c>
      <c r="AY9" s="4" t="e">
        <f>VLOOKUP($AC9,デモテーブル[#All],6,FALSE)</f>
        <v>#N/A</v>
      </c>
      <c r="AZ9" s="4" t="e">
        <f>VLOOKUP($AC9,デモテーブル[#All],7,FALSE)</f>
        <v>#N/A</v>
      </c>
    </row>
    <row r="10" spans="1:52" ht="13.8" thickBot="1" x14ac:dyDescent="0.25">
      <c r="B10" s="10">
        <v>44819</v>
      </c>
      <c r="C10" s="135">
        <v>9</v>
      </c>
      <c r="D10" s="29" t="s">
        <v>146</v>
      </c>
      <c r="E10" t="s">
        <v>565</v>
      </c>
      <c r="F10" s="153" t="s">
        <v>566</v>
      </c>
      <c r="G10" s="137" t="s">
        <v>567</v>
      </c>
      <c r="H10" s="154" t="s">
        <v>568</v>
      </c>
      <c r="I10" s="154" t="s">
        <v>569</v>
      </c>
      <c r="J10" s="154" t="s">
        <v>570</v>
      </c>
      <c r="K10" s="154" t="s">
        <v>571</v>
      </c>
      <c r="L10" s="154" t="s">
        <v>572</v>
      </c>
      <c r="M10" s="154" t="s">
        <v>573</v>
      </c>
      <c r="N10" s="154" t="s">
        <v>574</v>
      </c>
      <c r="O10" s="154" t="s">
        <v>575</v>
      </c>
      <c r="P10" s="154" t="s">
        <v>576</v>
      </c>
      <c r="Q10" s="154" t="s">
        <v>577</v>
      </c>
      <c r="R10" s="154" t="s">
        <v>578</v>
      </c>
      <c r="S10" s="154" t="s">
        <v>579</v>
      </c>
      <c r="T10" s="154" t="s">
        <v>580</v>
      </c>
      <c r="U10" s="154" t="s">
        <v>581</v>
      </c>
      <c r="V10" s="154" t="s">
        <v>582</v>
      </c>
      <c r="W10" s="154" t="s">
        <v>583</v>
      </c>
      <c r="X10" s="154" t="s">
        <v>584</v>
      </c>
      <c r="Y10" s="154" t="s">
        <v>585</v>
      </c>
      <c r="Z10" s="40"/>
      <c r="AA10" s="40"/>
      <c r="AB10" s="139" t="s">
        <v>586</v>
      </c>
      <c r="AC10" s="140"/>
      <c r="AD10" s="139" t="e">
        <f>VLOOKUP($AC10,デモテーブル[#All],2,FALSE)</f>
        <v>#N/A</v>
      </c>
      <c r="AE10" s="139"/>
      <c r="AF10" s="139"/>
      <c r="AG10" s="139"/>
      <c r="AH10" s="141"/>
      <c r="AI10" s="139"/>
      <c r="AJ10" s="141"/>
      <c r="AK10" s="139"/>
      <c r="AL10" s="139"/>
      <c r="AM10" s="139"/>
      <c r="AN10" s="139"/>
      <c r="AO10" s="139"/>
      <c r="AP10" s="142"/>
      <c r="AQ10" s="139"/>
      <c r="AR10" s="143"/>
      <c r="AS10" s="144"/>
      <c r="AT10" s="14"/>
      <c r="AU10" s="14"/>
      <c r="AV10" s="139" t="e">
        <f>VLOOKUP($AC10,デモテーブル[#All],3,FALSE)</f>
        <v>#N/A</v>
      </c>
      <c r="AW10" s="139" t="e">
        <f>VLOOKUP($AC10,デモテーブル[#All],4,FALSE)</f>
        <v>#N/A</v>
      </c>
      <c r="AX10" s="139" t="e">
        <f>VLOOKUP($AC10,デモテーブル[#All],5,FALSE)</f>
        <v>#N/A</v>
      </c>
      <c r="AY10" s="139" t="e">
        <f>VLOOKUP($AC10,デモテーブル[#All],6,FALSE)</f>
        <v>#N/A</v>
      </c>
      <c r="AZ10" s="139" t="e">
        <f>VLOOKUP($AC10,デモテーブル[#All],7,FALSE)</f>
        <v>#N/A</v>
      </c>
    </row>
    <row r="11" spans="1:52" x14ac:dyDescent="0.2">
      <c r="B11" s="10">
        <v>44819</v>
      </c>
      <c r="C11" s="135">
        <v>10</v>
      </c>
      <c r="D11" s="29" t="s">
        <v>146</v>
      </c>
      <c r="E11" t="s">
        <v>565</v>
      </c>
      <c r="F11" s="5" t="s">
        <v>591</v>
      </c>
      <c r="G11" s="112"/>
      <c r="H11" s="4" t="s">
        <v>592</v>
      </c>
      <c r="I11" s="4">
        <v>1540</v>
      </c>
      <c r="J11" s="4" t="s">
        <v>14</v>
      </c>
      <c r="K11" s="110" t="s">
        <v>15</v>
      </c>
      <c r="L11" s="4">
        <v>1</v>
      </c>
      <c r="M11" s="4" t="s">
        <v>593</v>
      </c>
      <c r="N11" s="4">
        <v>5900</v>
      </c>
      <c r="O11" s="114" t="s">
        <v>594</v>
      </c>
      <c r="P11" s="4">
        <v>6358</v>
      </c>
      <c r="Q11" s="4" t="s">
        <v>594</v>
      </c>
      <c r="R11" s="4"/>
      <c r="S11" s="4"/>
      <c r="T11" s="4">
        <v>-11</v>
      </c>
      <c r="U11" s="4" t="s">
        <v>594</v>
      </c>
      <c r="V11" s="4">
        <v>6358</v>
      </c>
      <c r="W11" s="4" t="s">
        <v>595</v>
      </c>
      <c r="X11" s="4">
        <v>458</v>
      </c>
      <c r="Y11" s="4">
        <v>7.76</v>
      </c>
      <c r="Z11" s="7"/>
      <c r="AA11" s="7"/>
      <c r="AB11" s="111" t="str">
        <f t="shared" ref="AB11:AB49" si="2">H11</f>
        <v>国内株式</v>
      </c>
      <c r="AC11" s="111" t="str">
        <f t="shared" ref="AC11:AC49" si="3">TEXT(IF(I11="",J11,I11),"@")</f>
        <v>1540</v>
      </c>
      <c r="AD11" s="111" t="str">
        <f>VLOOKUP($AC11,デモテーブル[#All],2,FALSE)</f>
        <v>純金上場信託</v>
      </c>
      <c r="AE11" s="111" t="str">
        <f t="shared" ref="AE11:AR29" si="4">K11</f>
        <v>特定</v>
      </c>
      <c r="AF11" s="111">
        <f t="shared" si="4"/>
        <v>1</v>
      </c>
      <c r="AG11" s="111" t="str">
        <f t="shared" si="4"/>
        <v>株</v>
      </c>
      <c r="AH11" s="111">
        <f t="shared" si="4"/>
        <v>5900</v>
      </c>
      <c r="AI11" s="111" t="str">
        <f t="shared" si="4"/>
        <v>円</v>
      </c>
      <c r="AJ11" s="111">
        <f t="shared" si="4"/>
        <v>6358</v>
      </c>
      <c r="AK11" s="111" t="str">
        <f t="shared" si="4"/>
        <v>円</v>
      </c>
      <c r="AL11" s="111">
        <f t="shared" si="4"/>
        <v>0</v>
      </c>
      <c r="AM11" s="111">
        <f t="shared" si="4"/>
        <v>0</v>
      </c>
      <c r="AN11" s="111">
        <f t="shared" si="4"/>
        <v>-11</v>
      </c>
      <c r="AO11" s="111" t="str">
        <f t="shared" si="4"/>
        <v>円</v>
      </c>
      <c r="AP11" s="158">
        <f t="shared" si="4"/>
        <v>6358</v>
      </c>
      <c r="AQ11" s="111" t="str">
        <f t="shared" si="4"/>
        <v>-</v>
      </c>
      <c r="AR11" s="159">
        <f t="shared" si="4"/>
        <v>458</v>
      </c>
      <c r="AS11" s="160">
        <f t="shared" si="0"/>
        <v>7.7627118644067794E-2</v>
      </c>
      <c r="AT11" s="13"/>
      <c r="AU11" s="13"/>
      <c r="AV11" s="111" t="str">
        <f>VLOOKUP($AC11,デモテーブル[#All],3,FALSE)</f>
        <v>3貴金属･ｺﾓ・仮通</v>
      </c>
      <c r="AW11" s="111" t="str">
        <f>VLOOKUP($AC11,デモテーブル[#All],4,FALSE)</f>
        <v>3貴金属</v>
      </c>
      <c r="AX11" s="111" t="str">
        <f>VLOOKUP($AC11,デモテーブル[#All],5,FALSE)</f>
        <v>ゴールド</v>
      </c>
      <c r="AY11" s="111" t="str">
        <f>VLOOKUP($AC11,デモテーブル[#All],6,FALSE)</f>
        <v>国内・ゴールド</v>
      </c>
      <c r="AZ11" s="111" t="str">
        <f>VLOOKUP($AC11,デモテーブル[#All],7,FALSE)</f>
        <v>01 日本円</v>
      </c>
    </row>
    <row r="12" spans="1:52" x14ac:dyDescent="0.2">
      <c r="B12" s="10">
        <v>44819</v>
      </c>
      <c r="C12" s="135">
        <v>11</v>
      </c>
      <c r="D12" s="29" t="s">
        <v>146</v>
      </c>
      <c r="E12" t="s">
        <v>565</v>
      </c>
      <c r="F12" s="5" t="s">
        <v>596</v>
      </c>
      <c r="H12" s="4" t="s">
        <v>592</v>
      </c>
      <c r="I12" s="4">
        <v>1540</v>
      </c>
      <c r="J12" s="4" t="s">
        <v>14</v>
      </c>
      <c r="K12" s="4" t="s">
        <v>597</v>
      </c>
      <c r="L12" s="4">
        <v>20</v>
      </c>
      <c r="M12" s="4" t="s">
        <v>593</v>
      </c>
      <c r="N12" s="4">
        <v>5954</v>
      </c>
      <c r="O12" s="4" t="s">
        <v>594</v>
      </c>
      <c r="P12" s="4">
        <v>6358</v>
      </c>
      <c r="Q12" s="4" t="s">
        <v>594</v>
      </c>
      <c r="R12" s="4"/>
      <c r="S12" s="4"/>
      <c r="T12" s="4">
        <v>-11</v>
      </c>
      <c r="U12" s="4" t="s">
        <v>594</v>
      </c>
      <c r="V12" s="4">
        <v>127160</v>
      </c>
      <c r="W12" s="4" t="s">
        <v>595</v>
      </c>
      <c r="X12" s="4">
        <v>8080</v>
      </c>
      <c r="Y12" s="4">
        <v>6.78</v>
      </c>
      <c r="Z12" s="7"/>
      <c r="AA12" s="7"/>
      <c r="AB12" s="111" t="str">
        <f t="shared" si="2"/>
        <v>国内株式</v>
      </c>
      <c r="AC12" s="111" t="str">
        <f t="shared" si="3"/>
        <v>1540</v>
      </c>
      <c r="AD12" s="111" t="str">
        <f>VLOOKUP($AC12,デモテーブル[#All],2,FALSE)</f>
        <v>純金上場信託</v>
      </c>
      <c r="AE12" s="111" t="str">
        <f t="shared" si="4"/>
        <v>NISA</v>
      </c>
      <c r="AF12" s="111">
        <f t="shared" si="4"/>
        <v>20</v>
      </c>
      <c r="AG12" s="111" t="str">
        <f t="shared" si="4"/>
        <v>株</v>
      </c>
      <c r="AH12" s="111">
        <f t="shared" si="4"/>
        <v>5954</v>
      </c>
      <c r="AI12" s="111" t="str">
        <f t="shared" si="4"/>
        <v>円</v>
      </c>
      <c r="AJ12" s="111">
        <f t="shared" si="4"/>
        <v>6358</v>
      </c>
      <c r="AK12" s="111" t="str">
        <f t="shared" si="4"/>
        <v>円</v>
      </c>
      <c r="AL12" s="111">
        <f t="shared" si="4"/>
        <v>0</v>
      </c>
      <c r="AM12" s="111">
        <f t="shared" si="4"/>
        <v>0</v>
      </c>
      <c r="AN12" s="111">
        <f t="shared" si="4"/>
        <v>-11</v>
      </c>
      <c r="AO12" s="111" t="str">
        <f t="shared" si="4"/>
        <v>円</v>
      </c>
      <c r="AP12" s="158">
        <f t="shared" si="4"/>
        <v>127160</v>
      </c>
      <c r="AQ12" s="111" t="str">
        <f t="shared" si="4"/>
        <v>-</v>
      </c>
      <c r="AR12" s="159">
        <f t="shared" si="4"/>
        <v>8080</v>
      </c>
      <c r="AS12" s="160">
        <f t="shared" si="0"/>
        <v>6.7853543836076585E-2</v>
      </c>
      <c r="AT12" s="13"/>
      <c r="AU12" s="13"/>
      <c r="AV12" s="111" t="str">
        <f>VLOOKUP($AC12,デモテーブル[#All],3,FALSE)</f>
        <v>3貴金属･ｺﾓ・仮通</v>
      </c>
      <c r="AW12" s="111" t="str">
        <f>VLOOKUP($AC12,デモテーブル[#All],4,FALSE)</f>
        <v>3貴金属</v>
      </c>
      <c r="AX12" s="111" t="str">
        <f>VLOOKUP($AC12,デモテーブル[#All],5,FALSE)</f>
        <v>ゴールド</v>
      </c>
      <c r="AY12" s="111" t="str">
        <f>VLOOKUP($AC12,デモテーブル[#All],6,FALSE)</f>
        <v>国内・ゴールド</v>
      </c>
      <c r="AZ12" s="111" t="str">
        <f>VLOOKUP($AC12,デモテーブル[#All],7,FALSE)</f>
        <v>01 日本円</v>
      </c>
    </row>
    <row r="13" spans="1:52" x14ac:dyDescent="0.2">
      <c r="B13" s="10">
        <v>44819</v>
      </c>
      <c r="C13" s="135">
        <v>12</v>
      </c>
      <c r="D13" s="29" t="s">
        <v>146</v>
      </c>
      <c r="E13" t="s">
        <v>565</v>
      </c>
      <c r="H13" s="4" t="s">
        <v>592</v>
      </c>
      <c r="I13" s="4">
        <v>1541</v>
      </c>
      <c r="J13" s="4" t="s">
        <v>16</v>
      </c>
      <c r="K13" s="4" t="s">
        <v>15</v>
      </c>
      <c r="L13" s="4">
        <v>6</v>
      </c>
      <c r="M13" s="4" t="s">
        <v>593</v>
      </c>
      <c r="N13" s="4">
        <v>3270</v>
      </c>
      <c r="O13" s="4" t="s">
        <v>594</v>
      </c>
      <c r="P13" s="4">
        <v>3560</v>
      </c>
      <c r="Q13" s="4" t="s">
        <v>594</v>
      </c>
      <c r="R13" s="4"/>
      <c r="S13" s="4"/>
      <c r="T13" s="4">
        <v>45</v>
      </c>
      <c r="U13" s="4" t="s">
        <v>594</v>
      </c>
      <c r="V13" s="4">
        <v>21360</v>
      </c>
      <c r="W13" s="4" t="s">
        <v>595</v>
      </c>
      <c r="X13" s="4">
        <v>1740</v>
      </c>
      <c r="Y13" s="4">
        <v>8.86</v>
      </c>
      <c r="Z13" s="7"/>
      <c r="AA13" s="7"/>
      <c r="AB13" s="111" t="str">
        <f t="shared" si="2"/>
        <v>国内株式</v>
      </c>
      <c r="AC13" s="111" t="str">
        <f t="shared" si="3"/>
        <v>1541</v>
      </c>
      <c r="AD13" s="111" t="str">
        <f>VLOOKUP($AC13,デモテーブル[#All],2,FALSE)</f>
        <v>純プラチナ上場信託</v>
      </c>
      <c r="AE13" s="111" t="str">
        <f t="shared" si="4"/>
        <v>特定</v>
      </c>
      <c r="AF13" s="111">
        <f t="shared" si="4"/>
        <v>6</v>
      </c>
      <c r="AG13" s="111" t="str">
        <f t="shared" si="4"/>
        <v>株</v>
      </c>
      <c r="AH13" s="111">
        <f t="shared" si="4"/>
        <v>3270</v>
      </c>
      <c r="AI13" s="111" t="str">
        <f t="shared" si="4"/>
        <v>円</v>
      </c>
      <c r="AJ13" s="111">
        <f t="shared" si="4"/>
        <v>3560</v>
      </c>
      <c r="AK13" s="111" t="str">
        <f t="shared" si="4"/>
        <v>円</v>
      </c>
      <c r="AL13" s="111">
        <f t="shared" si="4"/>
        <v>0</v>
      </c>
      <c r="AM13" s="111">
        <f t="shared" si="4"/>
        <v>0</v>
      </c>
      <c r="AN13" s="111">
        <f t="shared" si="4"/>
        <v>45</v>
      </c>
      <c r="AO13" s="111" t="str">
        <f t="shared" si="4"/>
        <v>円</v>
      </c>
      <c r="AP13" s="158">
        <f t="shared" si="4"/>
        <v>21360</v>
      </c>
      <c r="AQ13" s="111" t="str">
        <f t="shared" si="4"/>
        <v>-</v>
      </c>
      <c r="AR13" s="159">
        <f t="shared" si="4"/>
        <v>1740</v>
      </c>
      <c r="AS13" s="160">
        <f t="shared" si="0"/>
        <v>8.8685015290519878E-2</v>
      </c>
      <c r="AT13" s="13"/>
      <c r="AU13" s="13"/>
      <c r="AV13" s="111" t="str">
        <f>VLOOKUP($AC13,デモテーブル[#All],3,FALSE)</f>
        <v>3貴金属･ｺﾓ・仮通</v>
      </c>
      <c r="AW13" s="111" t="str">
        <f>VLOOKUP($AC13,デモテーブル[#All],4,FALSE)</f>
        <v>3貴金属</v>
      </c>
      <c r="AX13" s="111" t="str">
        <f>VLOOKUP($AC13,デモテーブル[#All],5,FALSE)</f>
        <v>プラチナ</v>
      </c>
      <c r="AY13" s="111" t="str">
        <f>VLOOKUP($AC13,デモテーブル[#All],6,FALSE)</f>
        <v>国内・プラチナ</v>
      </c>
      <c r="AZ13" s="111" t="str">
        <f>VLOOKUP($AC13,デモテーブル[#All],7,FALSE)</f>
        <v>01 日本円</v>
      </c>
    </row>
    <row r="14" spans="1:52" x14ac:dyDescent="0.2">
      <c r="B14" s="10">
        <v>44819</v>
      </c>
      <c r="C14" s="135">
        <v>13</v>
      </c>
      <c r="D14" s="29" t="s">
        <v>146</v>
      </c>
      <c r="E14" t="s">
        <v>565</v>
      </c>
      <c r="G14" s="161"/>
      <c r="H14" s="4" t="s">
        <v>592</v>
      </c>
      <c r="I14" s="4">
        <v>1615</v>
      </c>
      <c r="J14" s="4" t="s">
        <v>66</v>
      </c>
      <c r="K14" s="4" t="s">
        <v>15</v>
      </c>
      <c r="L14" s="4">
        <v>600</v>
      </c>
      <c r="M14" s="4" t="s">
        <v>593</v>
      </c>
      <c r="N14" s="4">
        <v>168</v>
      </c>
      <c r="O14" s="4" t="s">
        <v>594</v>
      </c>
      <c r="P14" s="4">
        <v>164.5</v>
      </c>
      <c r="Q14" s="4" t="s">
        <v>594</v>
      </c>
      <c r="R14" s="4"/>
      <c r="S14" s="4"/>
      <c r="T14" s="4">
        <v>3.1</v>
      </c>
      <c r="U14" s="4" t="s">
        <v>594</v>
      </c>
      <c r="V14" s="4">
        <v>98700</v>
      </c>
      <c r="W14" s="4" t="s">
        <v>595</v>
      </c>
      <c r="X14" s="4">
        <v>-2100</v>
      </c>
      <c r="Y14" s="4">
        <v>-2.08</v>
      </c>
      <c r="Z14" s="7"/>
      <c r="AA14" s="7"/>
      <c r="AB14" s="111" t="str">
        <f t="shared" si="2"/>
        <v>国内株式</v>
      </c>
      <c r="AC14" s="111" t="str">
        <f t="shared" si="3"/>
        <v>1615</v>
      </c>
      <c r="AD14" s="111" t="str">
        <f>VLOOKUP($AC14,デモテーブル[#All],2,FALSE)</f>
        <v>ＮＦ銀行業</v>
      </c>
      <c r="AE14" s="111" t="str">
        <f t="shared" si="4"/>
        <v>特定</v>
      </c>
      <c r="AF14" s="111">
        <f t="shared" si="4"/>
        <v>600</v>
      </c>
      <c r="AG14" s="111" t="str">
        <f t="shared" si="4"/>
        <v>株</v>
      </c>
      <c r="AH14" s="111">
        <f t="shared" si="4"/>
        <v>168</v>
      </c>
      <c r="AI14" s="111" t="str">
        <f t="shared" si="4"/>
        <v>円</v>
      </c>
      <c r="AJ14" s="111">
        <f t="shared" si="4"/>
        <v>164.5</v>
      </c>
      <c r="AK14" s="111" t="str">
        <f t="shared" si="4"/>
        <v>円</v>
      </c>
      <c r="AL14" s="111">
        <f t="shared" si="4"/>
        <v>0</v>
      </c>
      <c r="AM14" s="111">
        <f t="shared" si="4"/>
        <v>0</v>
      </c>
      <c r="AN14" s="111">
        <f t="shared" si="4"/>
        <v>3.1</v>
      </c>
      <c r="AO14" s="111" t="str">
        <f t="shared" si="4"/>
        <v>円</v>
      </c>
      <c r="AP14" s="158">
        <f t="shared" si="4"/>
        <v>98700</v>
      </c>
      <c r="AQ14" s="111" t="str">
        <f t="shared" si="4"/>
        <v>-</v>
      </c>
      <c r="AR14" s="159">
        <f t="shared" si="4"/>
        <v>-2100</v>
      </c>
      <c r="AS14" s="160">
        <f t="shared" si="0"/>
        <v>-2.0833333333333332E-2</v>
      </c>
      <c r="AT14" s="13"/>
      <c r="AU14" s="13"/>
      <c r="AV14" s="111" t="str">
        <f>VLOOKUP($AC14,デモテーブル[#All],3,FALSE)</f>
        <v>1株式・投信等</v>
      </c>
      <c r="AW14" s="111" t="str">
        <f>VLOOKUP($AC14,デモテーブル[#All],4,FALSE)</f>
        <v>1株式</v>
      </c>
      <c r="AX14" s="111" t="str">
        <f>VLOOKUP($AC14,デモテーブル[#All],5,FALSE)</f>
        <v>金融</v>
      </c>
      <c r="AY14" s="111" t="str">
        <f>VLOOKUP($AC14,デモテーブル[#All],6,FALSE)</f>
        <v>銀行業</v>
      </c>
      <c r="AZ14" s="111" t="str">
        <f>VLOOKUP($AC14,デモテーブル[#All],7,FALSE)</f>
        <v>01 日本円</v>
      </c>
    </row>
    <row r="15" spans="1:52" x14ac:dyDescent="0.2">
      <c r="B15" s="10">
        <v>44819</v>
      </c>
      <c r="C15" s="135">
        <v>14</v>
      </c>
      <c r="D15" s="29" t="s">
        <v>146</v>
      </c>
      <c r="E15" t="s">
        <v>565</v>
      </c>
      <c r="H15" s="4" t="s">
        <v>592</v>
      </c>
      <c r="I15" s="4">
        <v>1659</v>
      </c>
      <c r="J15" s="4" t="s">
        <v>17</v>
      </c>
      <c r="K15" s="4" t="s">
        <v>15</v>
      </c>
      <c r="L15" s="4">
        <v>100</v>
      </c>
      <c r="M15" s="4" t="s">
        <v>593</v>
      </c>
      <c r="N15" s="4">
        <v>1456.97</v>
      </c>
      <c r="O15" s="4" t="s">
        <v>594</v>
      </c>
      <c r="P15" s="4">
        <v>2621</v>
      </c>
      <c r="Q15" s="4" t="s">
        <v>594</v>
      </c>
      <c r="R15" s="4"/>
      <c r="S15" s="4"/>
      <c r="T15" s="4">
        <v>6</v>
      </c>
      <c r="U15" s="4" t="s">
        <v>594</v>
      </c>
      <c r="V15" s="4">
        <v>262100</v>
      </c>
      <c r="W15" s="4" t="s">
        <v>595</v>
      </c>
      <c r="X15" s="4">
        <v>116403</v>
      </c>
      <c r="Y15" s="4">
        <v>79.89</v>
      </c>
      <c r="Z15" s="7"/>
      <c r="AA15" s="7"/>
      <c r="AB15" s="111" t="str">
        <f t="shared" si="2"/>
        <v>国内株式</v>
      </c>
      <c r="AC15" s="111" t="str">
        <f t="shared" si="3"/>
        <v>1659</v>
      </c>
      <c r="AD15" s="111" t="str">
        <f>VLOOKUP($AC15,デモテーブル[#All],2,FALSE)</f>
        <v>ＩＳ米国リートＥＴＦ</v>
      </c>
      <c r="AE15" s="111" t="str">
        <f t="shared" si="4"/>
        <v>特定</v>
      </c>
      <c r="AF15" s="111">
        <f t="shared" si="4"/>
        <v>100</v>
      </c>
      <c r="AG15" s="111" t="str">
        <f t="shared" si="4"/>
        <v>株</v>
      </c>
      <c r="AH15" s="111">
        <f t="shared" si="4"/>
        <v>1456.97</v>
      </c>
      <c r="AI15" s="111" t="str">
        <f t="shared" si="4"/>
        <v>円</v>
      </c>
      <c r="AJ15" s="111">
        <f t="shared" si="4"/>
        <v>2621</v>
      </c>
      <c r="AK15" s="111" t="str">
        <f t="shared" si="4"/>
        <v>円</v>
      </c>
      <c r="AL15" s="111">
        <f t="shared" si="4"/>
        <v>0</v>
      </c>
      <c r="AM15" s="111">
        <f t="shared" si="4"/>
        <v>0</v>
      </c>
      <c r="AN15" s="111">
        <f t="shared" si="4"/>
        <v>6</v>
      </c>
      <c r="AO15" s="111" t="str">
        <f t="shared" si="4"/>
        <v>円</v>
      </c>
      <c r="AP15" s="158">
        <f t="shared" si="4"/>
        <v>262100</v>
      </c>
      <c r="AQ15" s="111" t="str">
        <f t="shared" si="4"/>
        <v>-</v>
      </c>
      <c r="AR15" s="159">
        <f t="shared" si="4"/>
        <v>116403</v>
      </c>
      <c r="AS15" s="160">
        <f t="shared" si="0"/>
        <v>0.79893889373151128</v>
      </c>
      <c r="AT15" s="13"/>
      <c r="AU15" s="13"/>
      <c r="AV15" s="111" t="str">
        <f>VLOOKUP($AC15,デモテーブル[#All],3,FALSE)</f>
        <v>1株式・投信等</v>
      </c>
      <c r="AW15" s="111" t="str">
        <f>VLOOKUP($AC15,デモテーブル[#All],4,FALSE)</f>
        <v>1株式</v>
      </c>
      <c r="AX15" s="111" t="str">
        <f>VLOOKUP($AC15,デモテーブル[#All],5,FALSE)</f>
        <v>不動産</v>
      </c>
      <c r="AY15" s="111" t="str">
        <f>VLOOKUP($AC15,デモテーブル[#All],6,FALSE)</f>
        <v>米国・リート</v>
      </c>
      <c r="AZ15" s="111" t="str">
        <f>VLOOKUP($AC15,デモテーブル[#All],7,FALSE)</f>
        <v>01 日本円</v>
      </c>
    </row>
    <row r="16" spans="1:52" x14ac:dyDescent="0.2">
      <c r="B16" s="10">
        <v>44819</v>
      </c>
      <c r="C16" s="135">
        <v>15</v>
      </c>
      <c r="D16" s="29" t="s">
        <v>146</v>
      </c>
      <c r="E16" t="s">
        <v>565</v>
      </c>
      <c r="H16" s="4" t="s">
        <v>592</v>
      </c>
      <c r="I16" s="4">
        <v>1659</v>
      </c>
      <c r="J16" s="4" t="s">
        <v>17</v>
      </c>
      <c r="K16" s="4" t="s">
        <v>597</v>
      </c>
      <c r="L16" s="4">
        <v>1</v>
      </c>
      <c r="M16" s="4" t="s">
        <v>593</v>
      </c>
      <c r="N16" s="4">
        <v>1454</v>
      </c>
      <c r="O16" s="4" t="s">
        <v>594</v>
      </c>
      <c r="P16" s="4">
        <v>2621</v>
      </c>
      <c r="Q16" s="4" t="s">
        <v>594</v>
      </c>
      <c r="R16" s="4"/>
      <c r="S16" s="4"/>
      <c r="T16" s="4">
        <v>6</v>
      </c>
      <c r="U16" s="4" t="s">
        <v>594</v>
      </c>
      <c r="V16" s="4">
        <v>2621</v>
      </c>
      <c r="W16" s="4" t="s">
        <v>595</v>
      </c>
      <c r="X16" s="4">
        <v>1167</v>
      </c>
      <c r="Y16" s="4">
        <v>80.260000000000005</v>
      </c>
      <c r="Z16" s="7"/>
      <c r="AA16" s="7"/>
      <c r="AB16" s="111" t="str">
        <f t="shared" si="2"/>
        <v>国内株式</v>
      </c>
      <c r="AC16" s="111" t="str">
        <f t="shared" si="3"/>
        <v>1659</v>
      </c>
      <c r="AD16" s="111" t="str">
        <f>VLOOKUP($AC16,デモテーブル[#All],2,FALSE)</f>
        <v>ＩＳ米国リートＥＴＦ</v>
      </c>
      <c r="AE16" s="111" t="str">
        <f t="shared" si="4"/>
        <v>NISA</v>
      </c>
      <c r="AF16" s="111">
        <f t="shared" si="4"/>
        <v>1</v>
      </c>
      <c r="AG16" s="111" t="str">
        <f t="shared" si="4"/>
        <v>株</v>
      </c>
      <c r="AH16" s="111">
        <f t="shared" si="4"/>
        <v>1454</v>
      </c>
      <c r="AI16" s="111" t="str">
        <f t="shared" si="4"/>
        <v>円</v>
      </c>
      <c r="AJ16" s="111">
        <f t="shared" si="4"/>
        <v>2621</v>
      </c>
      <c r="AK16" s="111" t="str">
        <f t="shared" si="4"/>
        <v>円</v>
      </c>
      <c r="AL16" s="111">
        <f t="shared" si="4"/>
        <v>0</v>
      </c>
      <c r="AM16" s="111">
        <f t="shared" si="4"/>
        <v>0</v>
      </c>
      <c r="AN16" s="111">
        <f t="shared" si="4"/>
        <v>6</v>
      </c>
      <c r="AO16" s="111" t="str">
        <f t="shared" si="4"/>
        <v>円</v>
      </c>
      <c r="AP16" s="158">
        <f t="shared" si="4"/>
        <v>2621</v>
      </c>
      <c r="AQ16" s="111" t="str">
        <f t="shared" si="4"/>
        <v>-</v>
      </c>
      <c r="AR16" s="159">
        <f t="shared" si="4"/>
        <v>1167</v>
      </c>
      <c r="AS16" s="160">
        <f t="shared" si="0"/>
        <v>0.80261348005502064</v>
      </c>
      <c r="AT16" s="13"/>
      <c r="AU16" s="13"/>
      <c r="AV16" s="111" t="str">
        <f>VLOOKUP($AC16,デモテーブル[#All],3,FALSE)</f>
        <v>1株式・投信等</v>
      </c>
      <c r="AW16" s="111" t="str">
        <f>VLOOKUP($AC16,デモテーブル[#All],4,FALSE)</f>
        <v>1株式</v>
      </c>
      <c r="AX16" s="111" t="str">
        <f>VLOOKUP($AC16,デモテーブル[#All],5,FALSE)</f>
        <v>不動産</v>
      </c>
      <c r="AY16" s="111" t="str">
        <f>VLOOKUP($AC16,デモテーブル[#All],6,FALSE)</f>
        <v>米国・リート</v>
      </c>
      <c r="AZ16" s="111" t="str">
        <f>VLOOKUP($AC16,デモテーブル[#All],7,FALSE)</f>
        <v>01 日本円</v>
      </c>
    </row>
    <row r="17" spans="2:52" x14ac:dyDescent="0.2">
      <c r="B17" s="10">
        <v>44819</v>
      </c>
      <c r="C17" s="135">
        <v>16</v>
      </c>
      <c r="D17" s="29" t="s">
        <v>146</v>
      </c>
      <c r="E17" t="s">
        <v>565</v>
      </c>
      <c r="H17" s="4" t="s">
        <v>592</v>
      </c>
      <c r="I17" s="4">
        <v>1678</v>
      </c>
      <c r="J17" s="4" t="s">
        <v>598</v>
      </c>
      <c r="K17" s="4" t="s">
        <v>597</v>
      </c>
      <c r="L17" s="4">
        <v>100</v>
      </c>
      <c r="M17" s="4" t="s">
        <v>593</v>
      </c>
      <c r="N17" s="4">
        <v>247.8</v>
      </c>
      <c r="O17" s="4" t="s">
        <v>594</v>
      </c>
      <c r="P17" s="4">
        <v>235.3</v>
      </c>
      <c r="Q17" s="4" t="s">
        <v>594</v>
      </c>
      <c r="R17" s="4"/>
      <c r="S17" s="4"/>
      <c r="T17" s="4">
        <v>7.5</v>
      </c>
      <c r="U17" s="4" t="s">
        <v>594</v>
      </c>
      <c r="V17" s="4">
        <v>23530</v>
      </c>
      <c r="W17" s="4" t="s">
        <v>595</v>
      </c>
      <c r="X17" s="4">
        <v>-1250</v>
      </c>
      <c r="Y17" s="4">
        <v>-5.04</v>
      </c>
      <c r="Z17" s="7"/>
      <c r="AA17" s="7"/>
      <c r="AB17" s="111" t="str">
        <f t="shared" si="2"/>
        <v>国内株式</v>
      </c>
      <c r="AC17" s="111" t="str">
        <f t="shared" si="3"/>
        <v>1678</v>
      </c>
      <c r="AD17" s="111" t="str">
        <f>VLOOKUP($AC17,デモテーブル[#All],2,FALSE)</f>
        <v>ＮＥＸＴ　ＦＵＮＤＳ　インド株式指数・Ｎｉｆｔｙ　５０連動型上場投信</v>
      </c>
      <c r="AE17" s="111" t="str">
        <f t="shared" si="4"/>
        <v>NISA</v>
      </c>
      <c r="AF17" s="111">
        <f t="shared" si="4"/>
        <v>100</v>
      </c>
      <c r="AG17" s="111" t="str">
        <f t="shared" si="4"/>
        <v>株</v>
      </c>
      <c r="AH17" s="111">
        <f t="shared" si="4"/>
        <v>247.8</v>
      </c>
      <c r="AI17" s="111" t="str">
        <f t="shared" si="4"/>
        <v>円</v>
      </c>
      <c r="AJ17" s="111">
        <f t="shared" si="4"/>
        <v>235.3</v>
      </c>
      <c r="AK17" s="111" t="str">
        <f t="shared" si="4"/>
        <v>円</v>
      </c>
      <c r="AL17" s="111">
        <f t="shared" si="4"/>
        <v>0</v>
      </c>
      <c r="AM17" s="111">
        <f t="shared" si="4"/>
        <v>0</v>
      </c>
      <c r="AN17" s="111">
        <f t="shared" si="4"/>
        <v>7.5</v>
      </c>
      <c r="AO17" s="111" t="str">
        <f t="shared" si="4"/>
        <v>円</v>
      </c>
      <c r="AP17" s="158">
        <f t="shared" si="4"/>
        <v>23530</v>
      </c>
      <c r="AQ17" s="111" t="str">
        <f t="shared" si="4"/>
        <v>-</v>
      </c>
      <c r="AR17" s="159">
        <f t="shared" si="4"/>
        <v>-1250</v>
      </c>
      <c r="AS17" s="160">
        <f t="shared" si="0"/>
        <v>-5.0443906376109765E-2</v>
      </c>
      <c r="AT17" s="13"/>
      <c r="AU17" s="13"/>
      <c r="AV17" s="111" t="str">
        <f>VLOOKUP($AC17,デモテーブル[#All],3,FALSE)</f>
        <v>1株式・投信等</v>
      </c>
      <c r="AW17" s="111" t="str">
        <f>VLOOKUP($AC17,デモテーブル[#All],4,FALSE)</f>
        <v>1株式</v>
      </c>
      <c r="AX17" s="111" t="str">
        <f>VLOOKUP($AC17,デモテーブル[#All],5,FALSE)</f>
        <v>新興国</v>
      </c>
      <c r="AY17" s="111" t="str">
        <f>VLOOKUP($AC17,デモテーブル[#All],6,FALSE)</f>
        <v>インド</v>
      </c>
      <c r="AZ17" s="111" t="str">
        <f>VLOOKUP($AC17,デモテーブル[#All],7,FALSE)</f>
        <v>01 日本円</v>
      </c>
    </row>
    <row r="18" spans="2:52" x14ac:dyDescent="0.2">
      <c r="B18" s="10">
        <v>44819</v>
      </c>
      <c r="C18" s="135">
        <v>17</v>
      </c>
      <c r="D18" s="29" t="s">
        <v>146</v>
      </c>
      <c r="E18" t="s">
        <v>565</v>
      </c>
      <c r="H18" s="4" t="s">
        <v>592</v>
      </c>
      <c r="I18" s="4">
        <v>9142</v>
      </c>
      <c r="J18" s="4" t="s">
        <v>18</v>
      </c>
      <c r="K18" s="4" t="s">
        <v>597</v>
      </c>
      <c r="L18" s="4">
        <v>100</v>
      </c>
      <c r="M18" s="4" t="s">
        <v>593</v>
      </c>
      <c r="N18" s="4">
        <v>2137</v>
      </c>
      <c r="O18" s="4" t="s">
        <v>594</v>
      </c>
      <c r="P18" s="4">
        <v>2385</v>
      </c>
      <c r="Q18" s="4" t="s">
        <v>594</v>
      </c>
      <c r="R18" s="4"/>
      <c r="S18" s="4"/>
      <c r="T18" s="4">
        <v>53</v>
      </c>
      <c r="U18" s="4" t="s">
        <v>594</v>
      </c>
      <c r="V18" s="4">
        <v>238500</v>
      </c>
      <c r="W18" s="4" t="s">
        <v>595</v>
      </c>
      <c r="X18" s="4">
        <v>24800</v>
      </c>
      <c r="Y18" s="4">
        <v>11.6</v>
      </c>
      <c r="Z18" s="7"/>
      <c r="AA18" s="7"/>
      <c r="AB18" s="111" t="str">
        <f t="shared" si="2"/>
        <v>国内株式</v>
      </c>
      <c r="AC18" s="111" t="str">
        <f t="shared" si="3"/>
        <v>9142</v>
      </c>
      <c r="AD18" s="111" t="str">
        <f>VLOOKUP($AC18,デモテーブル[#All],2,FALSE)</f>
        <v>九州旅客鉄道</v>
      </c>
      <c r="AE18" s="111" t="str">
        <f t="shared" si="4"/>
        <v>NISA</v>
      </c>
      <c r="AF18" s="111">
        <f t="shared" si="4"/>
        <v>100</v>
      </c>
      <c r="AG18" s="111" t="str">
        <f t="shared" si="4"/>
        <v>株</v>
      </c>
      <c r="AH18" s="111">
        <f t="shared" si="4"/>
        <v>2137</v>
      </c>
      <c r="AI18" s="111" t="str">
        <f t="shared" si="4"/>
        <v>円</v>
      </c>
      <c r="AJ18" s="111">
        <f t="shared" si="4"/>
        <v>2385</v>
      </c>
      <c r="AK18" s="111" t="str">
        <f t="shared" si="4"/>
        <v>円</v>
      </c>
      <c r="AL18" s="111">
        <f t="shared" si="4"/>
        <v>0</v>
      </c>
      <c r="AM18" s="111">
        <f t="shared" si="4"/>
        <v>0</v>
      </c>
      <c r="AN18" s="111">
        <f t="shared" si="4"/>
        <v>53</v>
      </c>
      <c r="AO18" s="111" t="str">
        <f t="shared" si="4"/>
        <v>円</v>
      </c>
      <c r="AP18" s="158">
        <f t="shared" si="4"/>
        <v>238500</v>
      </c>
      <c r="AQ18" s="111" t="str">
        <f t="shared" si="4"/>
        <v>-</v>
      </c>
      <c r="AR18" s="159">
        <f t="shared" si="4"/>
        <v>24800</v>
      </c>
      <c r="AS18" s="160">
        <f t="shared" si="0"/>
        <v>0.11605053813757604</v>
      </c>
      <c r="AT18" s="13"/>
      <c r="AU18" s="13"/>
      <c r="AV18" s="111" t="str">
        <f>VLOOKUP($AC18,デモテーブル[#All],3,FALSE)</f>
        <v>1株式・投信等</v>
      </c>
      <c r="AW18" s="111" t="str">
        <f>VLOOKUP($AC18,デモテーブル[#All],4,FALSE)</f>
        <v>1株式</v>
      </c>
      <c r="AX18" s="111" t="str">
        <f>VLOOKUP($AC18,デモテーブル[#All],5,FALSE)</f>
        <v>観光</v>
      </c>
      <c r="AY18" s="111" t="str">
        <f>VLOOKUP($AC18,デモテーブル[#All],6,FALSE)</f>
        <v>鉄道</v>
      </c>
      <c r="AZ18" s="111" t="str">
        <f>VLOOKUP($AC18,デモテーブル[#All],7,FALSE)</f>
        <v>01 日本円</v>
      </c>
    </row>
    <row r="19" spans="2:52" x14ac:dyDescent="0.2">
      <c r="B19" s="10">
        <v>44819</v>
      </c>
      <c r="C19" s="135">
        <v>18</v>
      </c>
      <c r="D19" s="29" t="s">
        <v>146</v>
      </c>
      <c r="E19" t="s">
        <v>565</v>
      </c>
      <c r="H19" s="4" t="s">
        <v>592</v>
      </c>
      <c r="I19" s="4">
        <v>9202</v>
      </c>
      <c r="J19" s="4" t="s">
        <v>19</v>
      </c>
      <c r="K19" s="4" t="s">
        <v>597</v>
      </c>
      <c r="L19" s="4">
        <v>100</v>
      </c>
      <c r="M19" s="4" t="s">
        <v>593</v>
      </c>
      <c r="N19" s="4">
        <v>2191</v>
      </c>
      <c r="O19" s="4" t="s">
        <v>594</v>
      </c>
      <c r="P19" s="4">
        <v>2370.5</v>
      </c>
      <c r="Q19" s="4" t="s">
        <v>594</v>
      </c>
      <c r="R19" s="4"/>
      <c r="S19" s="4"/>
      <c r="T19" s="4">
        <v>41</v>
      </c>
      <c r="U19" s="4" t="s">
        <v>594</v>
      </c>
      <c r="V19" s="4">
        <v>237050</v>
      </c>
      <c r="W19" s="4" t="s">
        <v>595</v>
      </c>
      <c r="X19" s="4">
        <v>17950</v>
      </c>
      <c r="Y19" s="4">
        <v>8.19</v>
      </c>
      <c r="Z19" s="7"/>
      <c r="AA19" s="7"/>
      <c r="AB19" s="111" t="str">
        <f t="shared" si="2"/>
        <v>国内株式</v>
      </c>
      <c r="AC19" s="111" t="str">
        <f t="shared" si="3"/>
        <v>9202</v>
      </c>
      <c r="AD19" s="111" t="str">
        <f>VLOOKUP($AC19,デモテーブル[#All],2,FALSE)</f>
        <v>ＡＮＡホールディングス</v>
      </c>
      <c r="AE19" s="111" t="str">
        <f t="shared" si="4"/>
        <v>NISA</v>
      </c>
      <c r="AF19" s="111">
        <f t="shared" si="4"/>
        <v>100</v>
      </c>
      <c r="AG19" s="111" t="str">
        <f t="shared" si="4"/>
        <v>株</v>
      </c>
      <c r="AH19" s="111">
        <f t="shared" si="4"/>
        <v>2191</v>
      </c>
      <c r="AI19" s="111" t="str">
        <f t="shared" si="4"/>
        <v>円</v>
      </c>
      <c r="AJ19" s="111">
        <f t="shared" si="4"/>
        <v>2370.5</v>
      </c>
      <c r="AK19" s="111" t="str">
        <f t="shared" si="4"/>
        <v>円</v>
      </c>
      <c r="AL19" s="111">
        <f t="shared" si="4"/>
        <v>0</v>
      </c>
      <c r="AM19" s="111">
        <f t="shared" si="4"/>
        <v>0</v>
      </c>
      <c r="AN19" s="111">
        <f t="shared" si="4"/>
        <v>41</v>
      </c>
      <c r="AO19" s="111" t="str">
        <f t="shared" si="4"/>
        <v>円</v>
      </c>
      <c r="AP19" s="158">
        <f t="shared" si="4"/>
        <v>237050</v>
      </c>
      <c r="AQ19" s="111" t="str">
        <f t="shared" si="4"/>
        <v>-</v>
      </c>
      <c r="AR19" s="159">
        <f t="shared" si="4"/>
        <v>17950</v>
      </c>
      <c r="AS19" s="160">
        <f t="shared" si="0"/>
        <v>8.1926061159287994E-2</v>
      </c>
      <c r="AT19" s="13"/>
      <c r="AU19" s="13"/>
      <c r="AV19" s="111" t="str">
        <f>VLOOKUP($AC19,デモテーブル[#All],3,FALSE)</f>
        <v>1株式・投信等</v>
      </c>
      <c r="AW19" s="111" t="str">
        <f>VLOOKUP($AC19,デモテーブル[#All],4,FALSE)</f>
        <v>1株式</v>
      </c>
      <c r="AX19" s="111" t="str">
        <f>VLOOKUP($AC19,デモテーブル[#All],5,FALSE)</f>
        <v>観光</v>
      </c>
      <c r="AY19" s="111" t="str">
        <f>VLOOKUP($AC19,デモテーブル[#All],6,FALSE)</f>
        <v>航空</v>
      </c>
      <c r="AZ19" s="111" t="str">
        <f>VLOOKUP($AC19,デモテーブル[#All],7,FALSE)</f>
        <v>01 日本円</v>
      </c>
    </row>
    <row r="20" spans="2:52" x14ac:dyDescent="0.2">
      <c r="B20" s="10">
        <v>44819</v>
      </c>
      <c r="C20" s="135">
        <v>19</v>
      </c>
      <c r="D20" s="29" t="s">
        <v>146</v>
      </c>
      <c r="E20" t="s">
        <v>565</v>
      </c>
      <c r="H20" s="4" t="s">
        <v>599</v>
      </c>
      <c r="I20" s="4" t="s">
        <v>154</v>
      </c>
      <c r="J20" s="4" t="s">
        <v>155</v>
      </c>
      <c r="K20" s="4" t="s">
        <v>15</v>
      </c>
      <c r="L20" s="4">
        <v>10</v>
      </c>
      <c r="M20" s="4" t="s">
        <v>593</v>
      </c>
      <c r="N20" s="4">
        <v>218.53</v>
      </c>
      <c r="O20" s="4" t="s">
        <v>600</v>
      </c>
      <c r="P20" s="4">
        <v>222.09</v>
      </c>
      <c r="Q20" s="4" t="s">
        <v>600</v>
      </c>
      <c r="R20" s="4"/>
      <c r="S20" s="4"/>
      <c r="T20" s="4">
        <v>5.34</v>
      </c>
      <c r="U20" s="4" t="s">
        <v>600</v>
      </c>
      <c r="V20" s="4">
        <v>255958</v>
      </c>
      <c r="W20" s="4" t="s">
        <v>601</v>
      </c>
      <c r="X20" s="4">
        <v>16034</v>
      </c>
      <c r="Y20" s="4">
        <v>6.68</v>
      </c>
      <c r="Z20" s="7"/>
      <c r="AA20" s="7"/>
      <c r="AB20" s="111" t="str">
        <f t="shared" si="2"/>
        <v>米国株式</v>
      </c>
      <c r="AC20" s="111" t="str">
        <f t="shared" si="3"/>
        <v>VTI</v>
      </c>
      <c r="AD20" s="111" t="str">
        <f>VLOOKUP($AC20,デモテーブル[#All],2,FALSE)</f>
        <v>バンガード・トータル・ストック・マーケットETF</v>
      </c>
      <c r="AE20" s="111" t="str">
        <f t="shared" si="4"/>
        <v>特定</v>
      </c>
      <c r="AF20" s="111">
        <f t="shared" si="4"/>
        <v>10</v>
      </c>
      <c r="AG20" s="111" t="str">
        <f t="shared" si="4"/>
        <v>株</v>
      </c>
      <c r="AH20" s="111">
        <f t="shared" si="4"/>
        <v>218.53</v>
      </c>
      <c r="AI20" s="111" t="str">
        <f t="shared" si="4"/>
        <v>USD</v>
      </c>
      <c r="AJ20" s="111">
        <f t="shared" si="4"/>
        <v>222.09</v>
      </c>
      <c r="AK20" s="111" t="str">
        <f t="shared" si="4"/>
        <v>USD</v>
      </c>
      <c r="AL20" s="111">
        <f t="shared" si="4"/>
        <v>0</v>
      </c>
      <c r="AM20" s="111">
        <f t="shared" si="4"/>
        <v>0</v>
      </c>
      <c r="AN20" s="111">
        <f t="shared" si="4"/>
        <v>5.34</v>
      </c>
      <c r="AO20" s="111" t="str">
        <f t="shared" si="4"/>
        <v>USD</v>
      </c>
      <c r="AP20" s="158">
        <f t="shared" si="4"/>
        <v>255958</v>
      </c>
      <c r="AQ20" s="111" t="str">
        <f t="shared" si="4"/>
        <v>2,220.90 USD</v>
      </c>
      <c r="AR20" s="159">
        <f t="shared" si="4"/>
        <v>16034</v>
      </c>
      <c r="AS20" s="160">
        <f t="shared" si="0"/>
        <v>6.6829496007068903E-2</v>
      </c>
      <c r="AT20" s="13"/>
      <c r="AU20" s="13"/>
      <c r="AV20" s="111" t="str">
        <f>VLOOKUP($AC20,デモテーブル[#All],3,FALSE)</f>
        <v>1株式・投信等</v>
      </c>
      <c r="AW20" s="111" t="str">
        <f>VLOOKUP($AC20,デモテーブル[#All],4,FALSE)</f>
        <v>1株式</v>
      </c>
      <c r="AX20" s="111" t="str">
        <f>VLOOKUP($AC20,デモテーブル[#All],5,FALSE)</f>
        <v>指数</v>
      </c>
      <c r="AY20" s="111" t="str">
        <f>VLOOKUP($AC20,デモテーブル[#All],6,FALSE)</f>
        <v>全米国指数</v>
      </c>
      <c r="AZ20" s="111" t="str">
        <f>VLOOKUP($AC20,デモテーブル[#All],7,FALSE)</f>
        <v>02 米ドル（円換算）</v>
      </c>
    </row>
    <row r="21" spans="2:52" x14ac:dyDescent="0.2">
      <c r="B21" s="10">
        <v>44819</v>
      </c>
      <c r="C21" s="135">
        <v>20</v>
      </c>
      <c r="D21" s="29" t="s">
        <v>146</v>
      </c>
      <c r="E21" t="s">
        <v>565</v>
      </c>
      <c r="H21" s="4" t="s">
        <v>599</v>
      </c>
      <c r="I21" s="4" t="s">
        <v>20</v>
      </c>
      <c r="J21" s="4" t="s">
        <v>21</v>
      </c>
      <c r="K21" s="4" t="s">
        <v>15</v>
      </c>
      <c r="L21" s="4">
        <v>10</v>
      </c>
      <c r="M21" s="4" t="s">
        <v>593</v>
      </c>
      <c r="N21" s="4">
        <v>43.945</v>
      </c>
      <c r="O21" s="4" t="s">
        <v>600</v>
      </c>
      <c r="P21" s="4">
        <v>48.14</v>
      </c>
      <c r="Q21" s="4" t="s">
        <v>600</v>
      </c>
      <c r="R21" s="4"/>
      <c r="S21" s="4"/>
      <c r="T21" s="4">
        <v>0.09</v>
      </c>
      <c r="U21" s="4" t="s">
        <v>600</v>
      </c>
      <c r="V21" s="4">
        <v>55481</v>
      </c>
      <c r="W21" s="4" t="s">
        <v>602</v>
      </c>
      <c r="X21" s="4">
        <v>8363</v>
      </c>
      <c r="Y21" s="4">
        <v>17.739999999999998</v>
      </c>
      <c r="Z21" s="7"/>
      <c r="AA21" s="7"/>
      <c r="AB21" s="111" t="str">
        <f t="shared" si="2"/>
        <v>米国株式</v>
      </c>
      <c r="AC21" s="111" t="str">
        <f t="shared" si="3"/>
        <v>VWO</v>
      </c>
      <c r="AD21" s="111" t="str">
        <f>VLOOKUP($AC21,デモテーブル[#All],2,FALSE)</f>
        <v>バンガード・FTSE・エマージング・マーケッツETF</v>
      </c>
      <c r="AE21" s="111" t="str">
        <f t="shared" si="4"/>
        <v>特定</v>
      </c>
      <c r="AF21" s="111">
        <f t="shared" si="4"/>
        <v>10</v>
      </c>
      <c r="AG21" s="111" t="str">
        <f t="shared" si="4"/>
        <v>株</v>
      </c>
      <c r="AH21" s="111">
        <f t="shared" si="4"/>
        <v>43.945</v>
      </c>
      <c r="AI21" s="111" t="str">
        <f t="shared" si="4"/>
        <v>USD</v>
      </c>
      <c r="AJ21" s="111">
        <f t="shared" si="4"/>
        <v>48.14</v>
      </c>
      <c r="AK21" s="111" t="str">
        <f t="shared" si="4"/>
        <v>USD</v>
      </c>
      <c r="AL21" s="111">
        <f t="shared" si="4"/>
        <v>0</v>
      </c>
      <c r="AM21" s="111">
        <f t="shared" si="4"/>
        <v>0</v>
      </c>
      <c r="AN21" s="111">
        <f t="shared" si="4"/>
        <v>0.09</v>
      </c>
      <c r="AO21" s="111" t="str">
        <f t="shared" si="4"/>
        <v>USD</v>
      </c>
      <c r="AP21" s="158">
        <f t="shared" si="4"/>
        <v>55481</v>
      </c>
      <c r="AQ21" s="111" t="str">
        <f t="shared" si="4"/>
        <v>481.40 USD</v>
      </c>
      <c r="AR21" s="159">
        <f t="shared" si="4"/>
        <v>8363</v>
      </c>
      <c r="AS21" s="160">
        <f t="shared" si="0"/>
        <v>0.17749055562629992</v>
      </c>
      <c r="AT21" s="13"/>
      <c r="AU21" s="13"/>
      <c r="AV21" s="111" t="str">
        <f>VLOOKUP($AC21,デモテーブル[#All],3,FALSE)</f>
        <v>1株式・投信等</v>
      </c>
      <c r="AW21" s="111" t="str">
        <f>VLOOKUP($AC21,デモテーブル[#All],4,FALSE)</f>
        <v>1株式</v>
      </c>
      <c r="AX21" s="111" t="str">
        <f>VLOOKUP($AC21,デモテーブル[#All],5,FALSE)</f>
        <v>新興国</v>
      </c>
      <c r="AY21" s="111" t="str">
        <f>VLOOKUP($AC21,デモテーブル[#All],6,FALSE)</f>
        <v>新興国ETF</v>
      </c>
      <c r="AZ21" s="111" t="str">
        <f>VLOOKUP($AC21,デモテーブル[#All],7,FALSE)</f>
        <v>02 米ドル（円換算）</v>
      </c>
    </row>
    <row r="22" spans="2:52" x14ac:dyDescent="0.2">
      <c r="B22" s="10">
        <v>44819</v>
      </c>
      <c r="C22" s="135">
        <v>21</v>
      </c>
      <c r="D22" s="29" t="s">
        <v>146</v>
      </c>
      <c r="E22" t="s">
        <v>565</v>
      </c>
      <c r="H22" s="4" t="s">
        <v>599</v>
      </c>
      <c r="I22" s="4" t="s">
        <v>22</v>
      </c>
      <c r="J22" s="4" t="s">
        <v>23</v>
      </c>
      <c r="K22" s="4" t="s">
        <v>597</v>
      </c>
      <c r="L22" s="4">
        <v>30</v>
      </c>
      <c r="M22" s="4" t="s">
        <v>593</v>
      </c>
      <c r="N22" s="4">
        <v>23.575600000000001</v>
      </c>
      <c r="O22" s="4" t="s">
        <v>600</v>
      </c>
      <c r="P22" s="4">
        <v>20.71</v>
      </c>
      <c r="Q22" s="4" t="s">
        <v>600</v>
      </c>
      <c r="R22" s="4"/>
      <c r="S22" s="4"/>
      <c r="T22" s="4">
        <v>-0.31</v>
      </c>
      <c r="U22" s="4" t="s">
        <v>600</v>
      </c>
      <c r="V22" s="4">
        <v>71604</v>
      </c>
      <c r="W22" s="4" t="s">
        <v>603</v>
      </c>
      <c r="X22" s="4">
        <v>-2116</v>
      </c>
      <c r="Y22" s="4">
        <v>-2.87</v>
      </c>
      <c r="Z22" s="7"/>
      <c r="AA22" s="7"/>
      <c r="AB22" s="111" t="str">
        <f t="shared" si="2"/>
        <v>米国株式</v>
      </c>
      <c r="AC22" s="111" t="str">
        <f t="shared" si="3"/>
        <v>SLV</v>
      </c>
      <c r="AD22" s="111" t="str">
        <f>VLOOKUP($AC22,デモテーブル[#All],2,FALSE)</f>
        <v>iシェアーズ シルバー・トラスト</v>
      </c>
      <c r="AE22" s="111" t="str">
        <f t="shared" si="4"/>
        <v>NISA</v>
      </c>
      <c r="AF22" s="111">
        <f t="shared" si="4"/>
        <v>30</v>
      </c>
      <c r="AG22" s="111" t="str">
        <f t="shared" si="4"/>
        <v>株</v>
      </c>
      <c r="AH22" s="111">
        <f t="shared" si="4"/>
        <v>23.575600000000001</v>
      </c>
      <c r="AI22" s="111" t="str">
        <f t="shared" si="4"/>
        <v>USD</v>
      </c>
      <c r="AJ22" s="111">
        <f t="shared" si="4"/>
        <v>20.71</v>
      </c>
      <c r="AK22" s="111" t="str">
        <f t="shared" si="4"/>
        <v>USD</v>
      </c>
      <c r="AL22" s="111">
        <f t="shared" si="4"/>
        <v>0</v>
      </c>
      <c r="AM22" s="111">
        <f t="shared" si="4"/>
        <v>0</v>
      </c>
      <c r="AN22" s="111">
        <f t="shared" si="4"/>
        <v>-0.31</v>
      </c>
      <c r="AO22" s="111" t="str">
        <f t="shared" si="4"/>
        <v>USD</v>
      </c>
      <c r="AP22" s="158">
        <f t="shared" si="4"/>
        <v>71604</v>
      </c>
      <c r="AQ22" s="111" t="str">
        <f t="shared" si="4"/>
        <v>621.30 USD</v>
      </c>
      <c r="AR22" s="159">
        <f t="shared" si="4"/>
        <v>-2116</v>
      </c>
      <c r="AS22" s="160">
        <f t="shared" si="0"/>
        <v>-2.8703201302224635E-2</v>
      </c>
      <c r="AT22" s="13"/>
      <c r="AU22" s="13"/>
      <c r="AV22" s="111" t="str">
        <f>VLOOKUP($AC22,デモテーブル[#All],3,FALSE)</f>
        <v>3貴金属･ｺﾓ・仮通</v>
      </c>
      <c r="AW22" s="111" t="str">
        <f>VLOOKUP($AC22,デモテーブル[#All],4,FALSE)</f>
        <v>3貴金属</v>
      </c>
      <c r="AX22" s="111" t="str">
        <f>VLOOKUP($AC22,デモテーブル[#All],5,FALSE)</f>
        <v>シルバー</v>
      </c>
      <c r="AY22" s="111" t="str">
        <f>VLOOKUP($AC22,デモテーブル[#All],6,FALSE)</f>
        <v>米国・シルバー</v>
      </c>
      <c r="AZ22" s="111" t="str">
        <f>VLOOKUP($AC22,デモテーブル[#All],7,FALSE)</f>
        <v>02 米ドル（円換算）</v>
      </c>
    </row>
    <row r="23" spans="2:52" x14ac:dyDescent="0.2">
      <c r="B23" s="10">
        <v>44819</v>
      </c>
      <c r="C23" s="135">
        <v>22</v>
      </c>
      <c r="D23" s="29" t="s">
        <v>146</v>
      </c>
      <c r="E23" t="s">
        <v>565</v>
      </c>
      <c r="H23" s="4" t="s">
        <v>599</v>
      </c>
      <c r="I23" s="4" t="s">
        <v>24</v>
      </c>
      <c r="J23" s="4" t="s">
        <v>25</v>
      </c>
      <c r="K23" s="4" t="s">
        <v>597</v>
      </c>
      <c r="L23" s="4">
        <v>1</v>
      </c>
      <c r="M23" s="4" t="s">
        <v>593</v>
      </c>
      <c r="N23" s="4">
        <v>68.209999999999994</v>
      </c>
      <c r="O23" s="4" t="s">
        <v>600</v>
      </c>
      <c r="P23" s="4">
        <v>100.42</v>
      </c>
      <c r="Q23" s="4" t="s">
        <v>600</v>
      </c>
      <c r="R23" s="4"/>
      <c r="S23" s="4"/>
      <c r="T23" s="4">
        <v>1.64</v>
      </c>
      <c r="U23" s="4" t="s">
        <v>600</v>
      </c>
      <c r="V23" s="4">
        <v>11573</v>
      </c>
      <c r="W23" s="4" t="s">
        <v>604</v>
      </c>
      <c r="X23" s="4">
        <v>4498</v>
      </c>
      <c r="Y23" s="4">
        <v>63.57</v>
      </c>
      <c r="Z23" s="7"/>
      <c r="AA23" s="7"/>
      <c r="AB23" s="111" t="str">
        <f t="shared" si="2"/>
        <v>米国株式</v>
      </c>
      <c r="AC23" s="111" t="str">
        <f t="shared" si="3"/>
        <v>VT</v>
      </c>
      <c r="AD23" s="111" t="str">
        <f>VLOOKUP($AC23,デモテーブル[#All],2,FALSE)</f>
        <v>バンガード・トータル・ワールド・ストックETF</v>
      </c>
      <c r="AE23" s="111" t="str">
        <f t="shared" si="4"/>
        <v>NISA</v>
      </c>
      <c r="AF23" s="111">
        <f t="shared" si="4"/>
        <v>1</v>
      </c>
      <c r="AG23" s="111" t="str">
        <f t="shared" si="4"/>
        <v>株</v>
      </c>
      <c r="AH23" s="111">
        <f t="shared" si="4"/>
        <v>68.209999999999994</v>
      </c>
      <c r="AI23" s="111" t="str">
        <f t="shared" si="4"/>
        <v>USD</v>
      </c>
      <c r="AJ23" s="111">
        <f t="shared" si="4"/>
        <v>100.42</v>
      </c>
      <c r="AK23" s="111" t="str">
        <f t="shared" si="4"/>
        <v>USD</v>
      </c>
      <c r="AL23" s="111">
        <f t="shared" si="4"/>
        <v>0</v>
      </c>
      <c r="AM23" s="111">
        <f t="shared" si="4"/>
        <v>0</v>
      </c>
      <c r="AN23" s="111">
        <f t="shared" si="4"/>
        <v>1.64</v>
      </c>
      <c r="AO23" s="111" t="str">
        <f t="shared" si="4"/>
        <v>USD</v>
      </c>
      <c r="AP23" s="158">
        <f t="shared" si="4"/>
        <v>11573</v>
      </c>
      <c r="AQ23" s="111" t="str">
        <f t="shared" si="4"/>
        <v>100.42 USD</v>
      </c>
      <c r="AR23" s="159">
        <f t="shared" si="4"/>
        <v>4498</v>
      </c>
      <c r="AS23" s="160">
        <f t="shared" si="0"/>
        <v>0.63575971731448766</v>
      </c>
      <c r="AT23" s="13"/>
      <c r="AU23" s="13"/>
      <c r="AV23" s="111" t="str">
        <f>VLOOKUP($AC23,デモテーブル[#All],3,FALSE)</f>
        <v>1株式・投信等</v>
      </c>
      <c r="AW23" s="111" t="str">
        <f>VLOOKUP($AC23,デモテーブル[#All],4,FALSE)</f>
        <v>1株式</v>
      </c>
      <c r="AX23" s="111" t="str">
        <f>VLOOKUP($AC23,デモテーブル[#All],5,FALSE)</f>
        <v>指数</v>
      </c>
      <c r="AY23" s="111" t="str">
        <f>VLOOKUP($AC23,デモテーブル[#All],6,FALSE)</f>
        <v>全世界指数</v>
      </c>
      <c r="AZ23" s="111" t="str">
        <f>VLOOKUP($AC23,デモテーブル[#All],7,FALSE)</f>
        <v>02 米ドル（円換算）</v>
      </c>
    </row>
    <row r="24" spans="2:52" x14ac:dyDescent="0.2">
      <c r="B24" s="10">
        <v>44819</v>
      </c>
      <c r="C24" s="135">
        <v>23</v>
      </c>
      <c r="D24" s="29" t="s">
        <v>146</v>
      </c>
      <c r="E24" t="s">
        <v>565</v>
      </c>
      <c r="H24" s="4" t="s">
        <v>599</v>
      </c>
      <c r="I24" s="4" t="s">
        <v>26</v>
      </c>
      <c r="J24" s="4" t="s">
        <v>27</v>
      </c>
      <c r="K24" s="4" t="s">
        <v>15</v>
      </c>
      <c r="L24" s="4">
        <v>6</v>
      </c>
      <c r="M24" s="4" t="s">
        <v>593</v>
      </c>
      <c r="N24" s="4">
        <v>87.043300000000002</v>
      </c>
      <c r="O24" s="4" t="s">
        <v>600</v>
      </c>
      <c r="P24" s="4">
        <v>83.06</v>
      </c>
      <c r="Q24" s="4" t="s">
        <v>600</v>
      </c>
      <c r="R24" s="4"/>
      <c r="S24" s="4"/>
      <c r="T24" s="4">
        <v>0.1</v>
      </c>
      <c r="U24" s="4" t="s">
        <v>600</v>
      </c>
      <c r="V24" s="4">
        <v>57435</v>
      </c>
      <c r="W24" s="4" t="s">
        <v>605</v>
      </c>
      <c r="X24" s="4">
        <v>2307</v>
      </c>
      <c r="Y24" s="4">
        <v>4.18</v>
      </c>
      <c r="Z24" s="7"/>
      <c r="AA24" s="7"/>
      <c r="AB24" s="111" t="str">
        <f t="shared" si="2"/>
        <v>米国株式</v>
      </c>
      <c r="AC24" s="111" t="str">
        <f t="shared" si="3"/>
        <v>BND</v>
      </c>
      <c r="AD24" s="111" t="str">
        <f>VLOOKUP($AC24,デモテーブル[#All],2,FALSE)</f>
        <v>バンガード・米国トータル債券市場ETF</v>
      </c>
      <c r="AE24" s="111" t="str">
        <f t="shared" si="4"/>
        <v>特定</v>
      </c>
      <c r="AF24" s="111">
        <f t="shared" si="4"/>
        <v>6</v>
      </c>
      <c r="AG24" s="111" t="str">
        <f t="shared" si="4"/>
        <v>株</v>
      </c>
      <c r="AH24" s="111">
        <f t="shared" si="4"/>
        <v>87.043300000000002</v>
      </c>
      <c r="AI24" s="111" t="str">
        <f t="shared" si="4"/>
        <v>USD</v>
      </c>
      <c r="AJ24" s="111">
        <f t="shared" si="4"/>
        <v>83.06</v>
      </c>
      <c r="AK24" s="111" t="str">
        <f t="shared" si="4"/>
        <v>USD</v>
      </c>
      <c r="AL24" s="111">
        <f t="shared" si="4"/>
        <v>0</v>
      </c>
      <c r="AM24" s="111">
        <f t="shared" si="4"/>
        <v>0</v>
      </c>
      <c r="AN24" s="111">
        <f t="shared" si="4"/>
        <v>0.1</v>
      </c>
      <c r="AO24" s="111" t="str">
        <f t="shared" si="4"/>
        <v>USD</v>
      </c>
      <c r="AP24" s="158">
        <f t="shared" si="4"/>
        <v>57435</v>
      </c>
      <c r="AQ24" s="111" t="str">
        <f t="shared" si="4"/>
        <v>498.36 USD</v>
      </c>
      <c r="AR24" s="159">
        <f t="shared" si="4"/>
        <v>2307</v>
      </c>
      <c r="AS24" s="160">
        <f t="shared" si="0"/>
        <v>4.1848062690465822E-2</v>
      </c>
      <c r="AT24" s="13"/>
      <c r="AU24" s="13"/>
      <c r="AV24" s="111" t="str">
        <f>VLOOKUP($AC24,デモテーブル[#All],3,FALSE)</f>
        <v>2現金・米国債など</v>
      </c>
      <c r="AW24" s="111" t="str">
        <f>VLOOKUP($AC24,デモテーブル[#All],4,FALSE)</f>
        <v>2米国債など</v>
      </c>
      <c r="AX24" s="111" t="str">
        <f>VLOOKUP($AC24,デモテーブル[#All],5,FALSE)</f>
        <v>債券</v>
      </c>
      <c r="AY24" s="111" t="str">
        <f>VLOOKUP($AC24,デモテーブル[#All],6,FALSE)</f>
        <v>米国債</v>
      </c>
      <c r="AZ24" s="111" t="str">
        <f>VLOOKUP($AC24,デモテーブル[#All],7,FALSE)</f>
        <v>02 米ドル（円換算）</v>
      </c>
    </row>
    <row r="25" spans="2:52" x14ac:dyDescent="0.2">
      <c r="B25" s="10">
        <v>44819</v>
      </c>
      <c r="C25" s="135">
        <v>24</v>
      </c>
      <c r="D25" s="29" t="s">
        <v>146</v>
      </c>
      <c r="E25" t="s">
        <v>565</v>
      </c>
      <c r="H25" s="4" t="s">
        <v>599</v>
      </c>
      <c r="I25" s="4" t="s">
        <v>28</v>
      </c>
      <c r="J25" s="4" t="s">
        <v>29</v>
      </c>
      <c r="K25" s="4" t="s">
        <v>15</v>
      </c>
      <c r="L25" s="4">
        <v>17</v>
      </c>
      <c r="M25" s="4" t="s">
        <v>593</v>
      </c>
      <c r="N25" s="4">
        <v>42.514699999999998</v>
      </c>
      <c r="O25" s="4" t="s">
        <v>600</v>
      </c>
      <c r="P25" s="4">
        <v>40.909999999999997</v>
      </c>
      <c r="Q25" s="4" t="s">
        <v>600</v>
      </c>
      <c r="R25" s="4"/>
      <c r="S25" s="4"/>
      <c r="T25" s="4">
        <v>-0.02</v>
      </c>
      <c r="U25" s="4" t="s">
        <v>600</v>
      </c>
      <c r="V25" s="4">
        <v>80152</v>
      </c>
      <c r="W25" s="4" t="s">
        <v>606</v>
      </c>
      <c r="X25" s="4">
        <v>3686</v>
      </c>
      <c r="Y25" s="4">
        <v>4.82</v>
      </c>
      <c r="Z25" s="7"/>
      <c r="AA25" s="7"/>
      <c r="AB25" s="111" t="str">
        <f t="shared" si="2"/>
        <v>米国株式</v>
      </c>
      <c r="AC25" s="111" t="str">
        <f t="shared" si="3"/>
        <v>UAL</v>
      </c>
      <c r="AD25" s="111" t="str">
        <f>VLOOKUP($AC25,デモテーブル[#All],2,FALSE)</f>
        <v>ユナイテッド・エアラインズ・ホールディングス</v>
      </c>
      <c r="AE25" s="111" t="str">
        <f t="shared" si="4"/>
        <v>特定</v>
      </c>
      <c r="AF25" s="111">
        <f t="shared" si="4"/>
        <v>17</v>
      </c>
      <c r="AG25" s="111" t="str">
        <f t="shared" si="4"/>
        <v>株</v>
      </c>
      <c r="AH25" s="111">
        <f t="shared" si="4"/>
        <v>42.514699999999998</v>
      </c>
      <c r="AI25" s="111" t="str">
        <f t="shared" si="4"/>
        <v>USD</v>
      </c>
      <c r="AJ25" s="111">
        <f t="shared" si="4"/>
        <v>40.909999999999997</v>
      </c>
      <c r="AK25" s="111" t="str">
        <f t="shared" si="4"/>
        <v>USD</v>
      </c>
      <c r="AL25" s="111">
        <f t="shared" si="4"/>
        <v>0</v>
      </c>
      <c r="AM25" s="111">
        <f t="shared" si="4"/>
        <v>0</v>
      </c>
      <c r="AN25" s="111">
        <f t="shared" si="4"/>
        <v>-0.02</v>
      </c>
      <c r="AO25" s="111" t="str">
        <f t="shared" si="4"/>
        <v>USD</v>
      </c>
      <c r="AP25" s="158">
        <f t="shared" si="4"/>
        <v>80152</v>
      </c>
      <c r="AQ25" s="111" t="str">
        <f t="shared" si="4"/>
        <v>695.47 USD</v>
      </c>
      <c r="AR25" s="159">
        <f t="shared" si="4"/>
        <v>3686</v>
      </c>
      <c r="AS25" s="160">
        <f t="shared" si="0"/>
        <v>4.8204430727382105E-2</v>
      </c>
      <c r="AT25" s="13"/>
      <c r="AU25" s="13"/>
      <c r="AV25" s="111" t="str">
        <f>VLOOKUP($AC25,デモテーブル[#All],3,FALSE)</f>
        <v>1株式・投信等</v>
      </c>
      <c r="AW25" s="111" t="str">
        <f>VLOOKUP($AC25,デモテーブル[#All],4,FALSE)</f>
        <v>1株式</v>
      </c>
      <c r="AX25" s="111" t="str">
        <f>VLOOKUP($AC25,デモテーブル[#All],5,FALSE)</f>
        <v>観光</v>
      </c>
      <c r="AY25" s="111" t="str">
        <f>VLOOKUP($AC25,デモテーブル[#All],6,FALSE)</f>
        <v>航空・米国</v>
      </c>
      <c r="AZ25" s="111" t="str">
        <f>VLOOKUP($AC25,デモテーブル[#All],7,FALSE)</f>
        <v>02 米ドル（円換算）</v>
      </c>
    </row>
    <row r="26" spans="2:52" x14ac:dyDescent="0.2">
      <c r="B26" s="10">
        <v>44819</v>
      </c>
      <c r="C26" s="135">
        <v>25</v>
      </c>
      <c r="D26" s="29" t="s">
        <v>146</v>
      </c>
      <c r="E26" t="s">
        <v>565</v>
      </c>
      <c r="H26" s="4" t="s">
        <v>599</v>
      </c>
      <c r="I26" s="4" t="s">
        <v>28</v>
      </c>
      <c r="J26" s="4" t="s">
        <v>29</v>
      </c>
      <c r="K26" s="4" t="s">
        <v>597</v>
      </c>
      <c r="L26" s="4">
        <v>10</v>
      </c>
      <c r="M26" s="4" t="s">
        <v>593</v>
      </c>
      <c r="N26" s="4">
        <v>46.667999999999999</v>
      </c>
      <c r="O26" s="4" t="s">
        <v>600</v>
      </c>
      <c r="P26" s="4">
        <v>40.909999999999997</v>
      </c>
      <c r="Q26" s="4" t="s">
        <v>600</v>
      </c>
      <c r="R26" s="4"/>
      <c r="S26" s="4"/>
      <c r="T26" s="4">
        <v>-0.02</v>
      </c>
      <c r="U26" s="4" t="s">
        <v>600</v>
      </c>
      <c r="V26" s="4">
        <v>47148</v>
      </c>
      <c r="W26" s="4" t="s">
        <v>607</v>
      </c>
      <c r="X26" s="4">
        <v>-7196</v>
      </c>
      <c r="Y26" s="4">
        <v>-13.24</v>
      </c>
      <c r="Z26" s="7"/>
      <c r="AA26" s="7"/>
      <c r="AB26" s="111" t="str">
        <f t="shared" si="2"/>
        <v>米国株式</v>
      </c>
      <c r="AC26" s="111" t="str">
        <f t="shared" si="3"/>
        <v>UAL</v>
      </c>
      <c r="AD26" s="111" t="str">
        <f>VLOOKUP($AC26,デモテーブル[#All],2,FALSE)</f>
        <v>ユナイテッド・エアラインズ・ホールディングス</v>
      </c>
      <c r="AE26" s="111" t="str">
        <f t="shared" si="4"/>
        <v>NISA</v>
      </c>
      <c r="AF26" s="111">
        <f t="shared" si="4"/>
        <v>10</v>
      </c>
      <c r="AG26" s="111" t="str">
        <f t="shared" si="4"/>
        <v>株</v>
      </c>
      <c r="AH26" s="111">
        <f t="shared" si="4"/>
        <v>46.667999999999999</v>
      </c>
      <c r="AI26" s="111" t="str">
        <f t="shared" si="4"/>
        <v>USD</v>
      </c>
      <c r="AJ26" s="111">
        <f t="shared" si="4"/>
        <v>40.909999999999997</v>
      </c>
      <c r="AK26" s="111" t="str">
        <f t="shared" si="4"/>
        <v>USD</v>
      </c>
      <c r="AL26" s="111">
        <f t="shared" si="4"/>
        <v>0</v>
      </c>
      <c r="AM26" s="111">
        <f t="shared" si="4"/>
        <v>0</v>
      </c>
      <c r="AN26" s="111">
        <f t="shared" si="4"/>
        <v>-0.02</v>
      </c>
      <c r="AO26" s="111" t="str">
        <f t="shared" si="4"/>
        <v>USD</v>
      </c>
      <c r="AP26" s="158">
        <f t="shared" si="4"/>
        <v>47148</v>
      </c>
      <c r="AQ26" s="111" t="str">
        <f t="shared" si="4"/>
        <v>409.10 USD</v>
      </c>
      <c r="AR26" s="159">
        <f t="shared" si="4"/>
        <v>-7196</v>
      </c>
      <c r="AS26" s="160">
        <f t="shared" si="0"/>
        <v>-0.1324157220668335</v>
      </c>
      <c r="AT26" s="13"/>
      <c r="AU26" s="13"/>
      <c r="AV26" s="111" t="str">
        <f>VLOOKUP($AC26,デモテーブル[#All],3,FALSE)</f>
        <v>1株式・投信等</v>
      </c>
      <c r="AW26" s="111" t="str">
        <f>VLOOKUP($AC26,デモテーブル[#All],4,FALSE)</f>
        <v>1株式</v>
      </c>
      <c r="AX26" s="111" t="str">
        <f>VLOOKUP($AC26,デモテーブル[#All],5,FALSE)</f>
        <v>観光</v>
      </c>
      <c r="AY26" s="111" t="str">
        <f>VLOOKUP($AC26,デモテーブル[#All],6,FALSE)</f>
        <v>航空・米国</v>
      </c>
      <c r="AZ26" s="111" t="str">
        <f>VLOOKUP($AC26,デモテーブル[#All],7,FALSE)</f>
        <v>02 米ドル（円換算）</v>
      </c>
    </row>
    <row r="27" spans="2:52" x14ac:dyDescent="0.2">
      <c r="B27" s="10">
        <v>44819</v>
      </c>
      <c r="C27" s="135">
        <v>26</v>
      </c>
      <c r="D27" s="29" t="s">
        <v>146</v>
      </c>
      <c r="E27" t="s">
        <v>565</v>
      </c>
      <c r="H27" s="4" t="s">
        <v>599</v>
      </c>
      <c r="I27" s="4" t="s">
        <v>30</v>
      </c>
      <c r="J27" s="4" t="s">
        <v>31</v>
      </c>
      <c r="K27" s="4" t="s">
        <v>15</v>
      </c>
      <c r="L27" s="4">
        <v>34</v>
      </c>
      <c r="M27" s="4" t="s">
        <v>593</v>
      </c>
      <c r="N27" s="4">
        <v>22.920200000000001</v>
      </c>
      <c r="O27" s="4" t="s">
        <v>600</v>
      </c>
      <c r="P27" s="4">
        <v>23.2</v>
      </c>
      <c r="Q27" s="4" t="s">
        <v>600</v>
      </c>
      <c r="R27" s="4"/>
      <c r="S27" s="4"/>
      <c r="T27" s="4">
        <v>0.12</v>
      </c>
      <c r="U27" s="4" t="s">
        <v>600</v>
      </c>
      <c r="V27" s="4">
        <v>90909</v>
      </c>
      <c r="W27" s="4" t="s">
        <v>608</v>
      </c>
      <c r="X27" s="4">
        <v>7609</v>
      </c>
      <c r="Y27" s="4">
        <v>9.1300000000000008</v>
      </c>
      <c r="Z27" s="7"/>
      <c r="AA27" s="7"/>
      <c r="AB27" s="111" t="str">
        <f t="shared" si="2"/>
        <v>米国株式</v>
      </c>
      <c r="AC27" s="111" t="str">
        <f t="shared" si="3"/>
        <v>EIDO</v>
      </c>
      <c r="AD27" s="111" t="str">
        <f>VLOOKUP($AC27,デモテーブル[#All],2,FALSE)</f>
        <v>iシェアーズ MSCI インドネシア ETF</v>
      </c>
      <c r="AE27" s="111" t="str">
        <f t="shared" si="4"/>
        <v>特定</v>
      </c>
      <c r="AF27" s="111">
        <f t="shared" si="4"/>
        <v>34</v>
      </c>
      <c r="AG27" s="111" t="str">
        <f t="shared" si="4"/>
        <v>株</v>
      </c>
      <c r="AH27" s="111">
        <f t="shared" si="4"/>
        <v>22.920200000000001</v>
      </c>
      <c r="AI27" s="111" t="str">
        <f t="shared" si="4"/>
        <v>USD</v>
      </c>
      <c r="AJ27" s="111">
        <f t="shared" si="4"/>
        <v>23.2</v>
      </c>
      <c r="AK27" s="111" t="str">
        <f t="shared" si="4"/>
        <v>USD</v>
      </c>
      <c r="AL27" s="111">
        <f t="shared" si="4"/>
        <v>0</v>
      </c>
      <c r="AM27" s="111">
        <f t="shared" si="4"/>
        <v>0</v>
      </c>
      <c r="AN27" s="111">
        <f t="shared" si="4"/>
        <v>0.12</v>
      </c>
      <c r="AO27" s="111" t="str">
        <f t="shared" si="4"/>
        <v>USD</v>
      </c>
      <c r="AP27" s="158">
        <f t="shared" si="4"/>
        <v>90909</v>
      </c>
      <c r="AQ27" s="111" t="str">
        <f t="shared" si="4"/>
        <v>788.80 USD</v>
      </c>
      <c r="AR27" s="159">
        <f t="shared" si="4"/>
        <v>7609</v>
      </c>
      <c r="AS27" s="160">
        <f t="shared" si="0"/>
        <v>9.1344537815126053E-2</v>
      </c>
      <c r="AT27" s="13"/>
      <c r="AU27" s="13"/>
      <c r="AV27" s="111" t="str">
        <f>VLOOKUP($AC27,デモテーブル[#All],3,FALSE)</f>
        <v>1株式・投信等</v>
      </c>
      <c r="AW27" s="111" t="str">
        <f>VLOOKUP($AC27,デモテーブル[#All],4,FALSE)</f>
        <v>1株式</v>
      </c>
      <c r="AX27" s="111" t="str">
        <f>VLOOKUP($AC27,デモテーブル[#All],5,FALSE)</f>
        <v>新興国</v>
      </c>
      <c r="AY27" s="111" t="str">
        <f>VLOOKUP($AC27,デモテーブル[#All],6,FALSE)</f>
        <v>インドネシア</v>
      </c>
      <c r="AZ27" s="111" t="str">
        <f>VLOOKUP($AC27,デモテーブル[#All],7,FALSE)</f>
        <v>02 米ドル（円換算）</v>
      </c>
    </row>
    <row r="28" spans="2:52" x14ac:dyDescent="0.2">
      <c r="B28" s="10">
        <v>44819</v>
      </c>
      <c r="C28" s="135">
        <v>27</v>
      </c>
      <c r="D28" s="29" t="s">
        <v>146</v>
      </c>
      <c r="E28" t="s">
        <v>565</v>
      </c>
      <c r="H28" s="4" t="s">
        <v>599</v>
      </c>
      <c r="I28" s="4" t="s">
        <v>32</v>
      </c>
      <c r="J28" s="4" t="s">
        <v>33</v>
      </c>
      <c r="K28" s="4" t="s">
        <v>15</v>
      </c>
      <c r="L28" s="4">
        <v>4</v>
      </c>
      <c r="M28" s="4" t="s">
        <v>593</v>
      </c>
      <c r="N28" s="4">
        <v>75.222499999999997</v>
      </c>
      <c r="O28" s="4" t="s">
        <v>600</v>
      </c>
      <c r="P28" s="4">
        <v>75.06</v>
      </c>
      <c r="Q28" s="4" t="s">
        <v>600</v>
      </c>
      <c r="R28" s="4"/>
      <c r="S28" s="4"/>
      <c r="T28" s="4">
        <v>0.11</v>
      </c>
      <c r="U28" s="4" t="s">
        <v>600</v>
      </c>
      <c r="V28" s="4">
        <v>34602</v>
      </c>
      <c r="W28" s="4" t="s">
        <v>609</v>
      </c>
      <c r="X28" s="4">
        <v>3395</v>
      </c>
      <c r="Y28" s="4">
        <v>10.87</v>
      </c>
      <c r="Z28" s="7"/>
      <c r="AA28" s="7"/>
      <c r="AB28" s="111" t="str">
        <f t="shared" si="2"/>
        <v>米国株式</v>
      </c>
      <c r="AC28" s="111" t="str">
        <f t="shared" si="3"/>
        <v>THD</v>
      </c>
      <c r="AD28" s="111" t="str">
        <f>VLOOKUP($AC28,デモテーブル[#All],2,FALSE)</f>
        <v>iシェアーズ MSCI タイ ETF</v>
      </c>
      <c r="AE28" s="111" t="str">
        <f t="shared" si="4"/>
        <v>特定</v>
      </c>
      <c r="AF28" s="111">
        <f t="shared" si="4"/>
        <v>4</v>
      </c>
      <c r="AG28" s="111" t="str">
        <f t="shared" si="4"/>
        <v>株</v>
      </c>
      <c r="AH28" s="111">
        <f t="shared" si="4"/>
        <v>75.222499999999997</v>
      </c>
      <c r="AI28" s="111" t="str">
        <f t="shared" si="4"/>
        <v>USD</v>
      </c>
      <c r="AJ28" s="111">
        <f t="shared" si="4"/>
        <v>75.06</v>
      </c>
      <c r="AK28" s="111" t="str">
        <f t="shared" si="4"/>
        <v>USD</v>
      </c>
      <c r="AL28" s="111">
        <f t="shared" si="4"/>
        <v>0</v>
      </c>
      <c r="AM28" s="111">
        <f t="shared" si="4"/>
        <v>0</v>
      </c>
      <c r="AN28" s="111">
        <f t="shared" si="4"/>
        <v>0.11</v>
      </c>
      <c r="AO28" s="111" t="str">
        <f t="shared" si="4"/>
        <v>USD</v>
      </c>
      <c r="AP28" s="158">
        <f t="shared" si="4"/>
        <v>34602</v>
      </c>
      <c r="AQ28" s="111" t="str">
        <f t="shared" si="4"/>
        <v>300.24 USD</v>
      </c>
      <c r="AR28" s="159">
        <f t="shared" si="4"/>
        <v>3395</v>
      </c>
      <c r="AS28" s="160">
        <f t="shared" si="0"/>
        <v>0.10878969461979685</v>
      </c>
      <c r="AT28" s="13"/>
      <c r="AU28" s="13"/>
      <c r="AV28" s="111" t="str">
        <f>VLOOKUP($AC28,デモテーブル[#All],3,FALSE)</f>
        <v>1株式・投信等</v>
      </c>
      <c r="AW28" s="111" t="str">
        <f>VLOOKUP($AC28,デモテーブル[#All],4,FALSE)</f>
        <v>1株式</v>
      </c>
      <c r="AX28" s="111" t="str">
        <f>VLOOKUP($AC28,デモテーブル[#All],5,FALSE)</f>
        <v>新興国</v>
      </c>
      <c r="AY28" s="111" t="str">
        <f>VLOOKUP($AC28,デモテーブル[#All],6,FALSE)</f>
        <v>タイ</v>
      </c>
      <c r="AZ28" s="111" t="str">
        <f>VLOOKUP($AC28,デモテーブル[#All],7,FALSE)</f>
        <v>02 米ドル（円換算）</v>
      </c>
    </row>
    <row r="29" spans="2:52" x14ac:dyDescent="0.2">
      <c r="B29" s="10">
        <v>44819</v>
      </c>
      <c r="C29" s="135">
        <v>28</v>
      </c>
      <c r="D29" s="29" t="s">
        <v>146</v>
      </c>
      <c r="E29" t="s">
        <v>565</v>
      </c>
      <c r="H29" s="4" t="s">
        <v>599</v>
      </c>
      <c r="I29" s="4" t="s">
        <v>34</v>
      </c>
      <c r="J29" s="4" t="s">
        <v>35</v>
      </c>
      <c r="K29" s="4" t="s">
        <v>15</v>
      </c>
      <c r="L29" s="4">
        <v>16</v>
      </c>
      <c r="M29" s="4" t="s">
        <v>593</v>
      </c>
      <c r="N29" s="4">
        <v>31.824999999999999</v>
      </c>
      <c r="O29" s="4" t="s">
        <v>600</v>
      </c>
      <c r="P29" s="4">
        <v>31.69</v>
      </c>
      <c r="Q29" s="4" t="s">
        <v>600</v>
      </c>
      <c r="R29" s="4"/>
      <c r="S29" s="4"/>
      <c r="T29" s="4">
        <v>0.1</v>
      </c>
      <c r="U29" s="4" t="s">
        <v>600</v>
      </c>
      <c r="V29" s="4">
        <v>58436</v>
      </c>
      <c r="W29" s="4" t="s">
        <v>610</v>
      </c>
      <c r="X29" s="4">
        <v>4868</v>
      </c>
      <c r="Y29" s="4">
        <v>9.08</v>
      </c>
      <c r="Z29" s="7"/>
      <c r="AA29" s="7"/>
      <c r="AB29" s="111" t="str">
        <f t="shared" si="2"/>
        <v>米国株式</v>
      </c>
      <c r="AC29" s="111" t="str">
        <f t="shared" si="3"/>
        <v>EPHE</v>
      </c>
      <c r="AD29" s="111" t="str">
        <f>VLOOKUP($AC29,デモテーブル[#All],2,FALSE)</f>
        <v>iシェアーズ MSCI フィリピン ETF</v>
      </c>
      <c r="AE29" s="111" t="str">
        <f t="shared" si="4"/>
        <v>特定</v>
      </c>
      <c r="AF29" s="111">
        <f t="shared" si="4"/>
        <v>16</v>
      </c>
      <c r="AG29" s="111" t="str">
        <f t="shared" si="4"/>
        <v>株</v>
      </c>
      <c r="AH29" s="111">
        <f t="shared" ref="AH29:AR44" si="5">N29</f>
        <v>31.824999999999999</v>
      </c>
      <c r="AI29" s="111" t="str">
        <f t="shared" si="5"/>
        <v>USD</v>
      </c>
      <c r="AJ29" s="111">
        <f t="shared" si="5"/>
        <v>31.69</v>
      </c>
      <c r="AK29" s="111" t="str">
        <f t="shared" si="5"/>
        <v>USD</v>
      </c>
      <c r="AL29" s="111">
        <f t="shared" si="5"/>
        <v>0</v>
      </c>
      <c r="AM29" s="111">
        <f t="shared" si="5"/>
        <v>0</v>
      </c>
      <c r="AN29" s="111">
        <f t="shared" si="5"/>
        <v>0.1</v>
      </c>
      <c r="AO29" s="111" t="str">
        <f t="shared" si="5"/>
        <v>USD</v>
      </c>
      <c r="AP29" s="158">
        <f t="shared" si="5"/>
        <v>58436</v>
      </c>
      <c r="AQ29" s="111" t="str">
        <f t="shared" si="5"/>
        <v>507.04 USD</v>
      </c>
      <c r="AR29" s="159">
        <f t="shared" si="5"/>
        <v>4868</v>
      </c>
      <c r="AS29" s="160">
        <f t="shared" si="0"/>
        <v>9.0875149342891273E-2</v>
      </c>
      <c r="AT29" s="13"/>
      <c r="AU29" s="13"/>
      <c r="AV29" s="111" t="str">
        <f>VLOOKUP($AC29,デモテーブル[#All],3,FALSE)</f>
        <v>1株式・投信等</v>
      </c>
      <c r="AW29" s="111" t="str">
        <f>VLOOKUP($AC29,デモテーブル[#All],4,FALSE)</f>
        <v>1株式</v>
      </c>
      <c r="AX29" s="111" t="str">
        <f>VLOOKUP($AC29,デモテーブル[#All],5,FALSE)</f>
        <v>新興国</v>
      </c>
      <c r="AY29" s="111" t="str">
        <f>VLOOKUP($AC29,デモテーブル[#All],6,FALSE)</f>
        <v>フィリピン</v>
      </c>
      <c r="AZ29" s="111" t="str">
        <f>VLOOKUP($AC29,デモテーブル[#All],7,FALSE)</f>
        <v>02 米ドル（円換算）</v>
      </c>
    </row>
    <row r="30" spans="2:52" x14ac:dyDescent="0.2">
      <c r="B30" s="10">
        <v>44819</v>
      </c>
      <c r="C30" s="135">
        <v>29</v>
      </c>
      <c r="D30" s="29" t="s">
        <v>146</v>
      </c>
      <c r="E30" t="s">
        <v>565</v>
      </c>
      <c r="H30" s="4" t="s">
        <v>599</v>
      </c>
      <c r="I30" s="4" t="s">
        <v>34</v>
      </c>
      <c r="J30" s="4" t="s">
        <v>35</v>
      </c>
      <c r="K30" s="4" t="s">
        <v>597</v>
      </c>
      <c r="L30" s="4">
        <v>4</v>
      </c>
      <c r="M30" s="4" t="s">
        <v>593</v>
      </c>
      <c r="N30" s="4">
        <v>30.135000000000002</v>
      </c>
      <c r="O30" s="4" t="s">
        <v>600</v>
      </c>
      <c r="P30" s="4">
        <v>31.69</v>
      </c>
      <c r="Q30" s="4" t="s">
        <v>600</v>
      </c>
      <c r="R30" s="4"/>
      <c r="S30" s="4"/>
      <c r="T30" s="4">
        <v>0.1</v>
      </c>
      <c r="U30" s="4" t="s">
        <v>600</v>
      </c>
      <c r="V30" s="4">
        <v>14609</v>
      </c>
      <c r="W30" s="4" t="s">
        <v>611</v>
      </c>
      <c r="X30" s="4">
        <v>1961</v>
      </c>
      <c r="Y30" s="4">
        <v>15.5</v>
      </c>
      <c r="Z30" s="7"/>
      <c r="AA30" s="7"/>
      <c r="AB30" s="111" t="str">
        <f t="shared" si="2"/>
        <v>米国株式</v>
      </c>
      <c r="AC30" s="111" t="str">
        <f t="shared" si="3"/>
        <v>EPHE</v>
      </c>
      <c r="AD30" s="111" t="str">
        <f>VLOOKUP($AC30,デモテーブル[#All],2,FALSE)</f>
        <v>iシェアーズ MSCI フィリピン ETF</v>
      </c>
      <c r="AE30" s="111" t="str">
        <f t="shared" ref="AE30:AR45" si="6">K30</f>
        <v>NISA</v>
      </c>
      <c r="AF30" s="111">
        <f t="shared" si="6"/>
        <v>4</v>
      </c>
      <c r="AG30" s="111" t="str">
        <f t="shared" si="6"/>
        <v>株</v>
      </c>
      <c r="AH30" s="111">
        <f t="shared" si="5"/>
        <v>30.135000000000002</v>
      </c>
      <c r="AI30" s="111" t="str">
        <f t="shared" si="5"/>
        <v>USD</v>
      </c>
      <c r="AJ30" s="111">
        <f t="shared" si="5"/>
        <v>31.69</v>
      </c>
      <c r="AK30" s="111" t="str">
        <f t="shared" si="5"/>
        <v>USD</v>
      </c>
      <c r="AL30" s="111">
        <f t="shared" si="5"/>
        <v>0</v>
      </c>
      <c r="AM30" s="111">
        <f t="shared" si="5"/>
        <v>0</v>
      </c>
      <c r="AN30" s="111">
        <f t="shared" si="5"/>
        <v>0.1</v>
      </c>
      <c r="AO30" s="111" t="str">
        <f t="shared" si="5"/>
        <v>USD</v>
      </c>
      <c r="AP30" s="158">
        <f t="shared" si="5"/>
        <v>14609</v>
      </c>
      <c r="AQ30" s="111" t="str">
        <f t="shared" si="5"/>
        <v>126.76 USD</v>
      </c>
      <c r="AR30" s="159">
        <f t="shared" si="5"/>
        <v>1961</v>
      </c>
      <c r="AS30" s="160">
        <f t="shared" si="0"/>
        <v>0.15504427577482605</v>
      </c>
      <c r="AT30" s="13"/>
      <c r="AU30" s="13"/>
      <c r="AV30" s="111" t="str">
        <f>VLOOKUP($AC30,デモテーブル[#All],3,FALSE)</f>
        <v>1株式・投信等</v>
      </c>
      <c r="AW30" s="111" t="str">
        <f>VLOOKUP($AC30,デモテーブル[#All],4,FALSE)</f>
        <v>1株式</v>
      </c>
      <c r="AX30" s="111" t="str">
        <f>VLOOKUP($AC30,デモテーブル[#All],5,FALSE)</f>
        <v>新興国</v>
      </c>
      <c r="AY30" s="111" t="str">
        <f>VLOOKUP($AC30,デモテーブル[#All],6,FALSE)</f>
        <v>フィリピン</v>
      </c>
      <c r="AZ30" s="111" t="str">
        <f>VLOOKUP($AC30,デモテーブル[#All],7,FALSE)</f>
        <v>02 米ドル（円換算）</v>
      </c>
    </row>
    <row r="31" spans="2:52" x14ac:dyDescent="0.2">
      <c r="B31" s="10">
        <v>44819</v>
      </c>
      <c r="C31" s="135">
        <v>30</v>
      </c>
      <c r="D31" s="29" t="s">
        <v>146</v>
      </c>
      <c r="E31" t="s">
        <v>565</v>
      </c>
      <c r="H31" s="4" t="s">
        <v>612</v>
      </c>
      <c r="I31" s="4"/>
      <c r="J31" s="4" t="s">
        <v>113</v>
      </c>
      <c r="K31" s="4" t="s">
        <v>597</v>
      </c>
      <c r="L31" s="4">
        <v>27233</v>
      </c>
      <c r="M31" s="4" t="s">
        <v>613</v>
      </c>
      <c r="N31" s="4">
        <v>19692.650000000001</v>
      </c>
      <c r="O31" s="4" t="s">
        <v>594</v>
      </c>
      <c r="P31" s="4">
        <v>18022</v>
      </c>
      <c r="Q31" s="4" t="s">
        <v>594</v>
      </c>
      <c r="R31" s="4"/>
      <c r="S31" s="4"/>
      <c r="T31" s="4">
        <v>-7</v>
      </c>
      <c r="U31" s="4" t="s">
        <v>594</v>
      </c>
      <c r="V31" s="4">
        <v>49079</v>
      </c>
      <c r="W31" s="4" t="s">
        <v>595</v>
      </c>
      <c r="X31" s="4">
        <v>-4550</v>
      </c>
      <c r="Y31" s="4">
        <v>-8.48</v>
      </c>
      <c r="Z31" s="7"/>
      <c r="AA31" s="7"/>
      <c r="AB31" s="111" t="str">
        <f t="shared" si="2"/>
        <v>投資信託</v>
      </c>
      <c r="AC31" s="111" t="str">
        <f t="shared" si="3"/>
        <v>楽天・全米株式インデックス・ファンド（楽天・バンガード・ファンド（全米株式））</v>
      </c>
      <c r="AD31" s="111" t="str">
        <f>VLOOKUP($AC31,デモテーブル[#All],2,FALSE)</f>
        <v>楽天・全米株式インデックス・ファンド（楽天・バンガード・ファンド（全米株式））</v>
      </c>
      <c r="AE31" s="111" t="str">
        <f t="shared" si="6"/>
        <v>NISA</v>
      </c>
      <c r="AF31" s="111">
        <f t="shared" si="6"/>
        <v>27233</v>
      </c>
      <c r="AG31" s="111" t="str">
        <f t="shared" si="6"/>
        <v>口</v>
      </c>
      <c r="AH31" s="111">
        <f t="shared" si="6"/>
        <v>19692.650000000001</v>
      </c>
      <c r="AI31" s="111" t="str">
        <f t="shared" si="6"/>
        <v>円</v>
      </c>
      <c r="AJ31" s="111">
        <f t="shared" si="5"/>
        <v>18022</v>
      </c>
      <c r="AK31" s="111" t="str">
        <f t="shared" si="5"/>
        <v>円</v>
      </c>
      <c r="AL31" s="111">
        <f t="shared" si="5"/>
        <v>0</v>
      </c>
      <c r="AM31" s="111">
        <f t="shared" si="5"/>
        <v>0</v>
      </c>
      <c r="AN31" s="111">
        <f t="shared" si="5"/>
        <v>-7</v>
      </c>
      <c r="AO31" s="111" t="str">
        <f t="shared" si="5"/>
        <v>円</v>
      </c>
      <c r="AP31" s="158">
        <f t="shared" si="5"/>
        <v>49079</v>
      </c>
      <c r="AQ31" s="111" t="str">
        <f t="shared" si="5"/>
        <v>-</v>
      </c>
      <c r="AR31" s="159">
        <f t="shared" si="5"/>
        <v>-4550</v>
      </c>
      <c r="AS31" s="160">
        <f t="shared" si="0"/>
        <v>-8.4842156296033866E-2</v>
      </c>
      <c r="AT31" s="13"/>
      <c r="AU31" s="13"/>
      <c r="AV31" s="111" t="str">
        <f>VLOOKUP($AC31,デモテーブル[#All],3,FALSE)</f>
        <v>1株式・投信等</v>
      </c>
      <c r="AW31" s="111" t="str">
        <f>VLOOKUP($AC31,デモテーブル[#All],4,FALSE)</f>
        <v>1投信</v>
      </c>
      <c r="AX31" s="111" t="str">
        <f>VLOOKUP($AC31,デモテーブル[#All],5,FALSE)</f>
        <v>指数</v>
      </c>
      <c r="AY31" s="111" t="str">
        <f>VLOOKUP($AC31,デモテーブル[#All],6,FALSE)</f>
        <v>全米株式</v>
      </c>
      <c r="AZ31" s="111" t="str">
        <f>VLOOKUP($AC31,デモテーブル[#All],7,FALSE)</f>
        <v>01 日本円</v>
      </c>
    </row>
    <row r="32" spans="2:52" x14ac:dyDescent="0.2">
      <c r="B32" s="10">
        <v>44819</v>
      </c>
      <c r="C32" s="135">
        <v>31</v>
      </c>
      <c r="D32" s="29" t="s">
        <v>146</v>
      </c>
      <c r="E32" t="s">
        <v>565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7"/>
      <c r="AA32" s="7"/>
      <c r="AB32" s="111">
        <f t="shared" si="2"/>
        <v>0</v>
      </c>
      <c r="AC32" s="111" t="str">
        <f t="shared" si="3"/>
        <v>0</v>
      </c>
      <c r="AD32" s="111" t="e">
        <f>VLOOKUP($AC32,デモテーブル[#All],2,FALSE)</f>
        <v>#N/A</v>
      </c>
      <c r="AE32" s="111">
        <f t="shared" si="6"/>
        <v>0</v>
      </c>
      <c r="AF32" s="111">
        <f t="shared" si="6"/>
        <v>0</v>
      </c>
      <c r="AG32" s="111">
        <f t="shared" si="6"/>
        <v>0</v>
      </c>
      <c r="AH32" s="111">
        <f t="shared" si="6"/>
        <v>0</v>
      </c>
      <c r="AI32" s="111">
        <f t="shared" si="6"/>
        <v>0</v>
      </c>
      <c r="AJ32" s="111">
        <f t="shared" si="5"/>
        <v>0</v>
      </c>
      <c r="AK32" s="111">
        <f t="shared" si="5"/>
        <v>0</v>
      </c>
      <c r="AL32" s="111">
        <f t="shared" si="5"/>
        <v>0</v>
      </c>
      <c r="AM32" s="111">
        <f t="shared" si="5"/>
        <v>0</v>
      </c>
      <c r="AN32" s="111">
        <f t="shared" si="5"/>
        <v>0</v>
      </c>
      <c r="AO32" s="111">
        <f t="shared" si="5"/>
        <v>0</v>
      </c>
      <c r="AP32" s="158">
        <f t="shared" si="5"/>
        <v>0</v>
      </c>
      <c r="AQ32" s="111">
        <f t="shared" si="5"/>
        <v>0</v>
      </c>
      <c r="AR32" s="159">
        <f t="shared" si="5"/>
        <v>0</v>
      </c>
      <c r="AS32" s="160" t="e">
        <f t="shared" si="0"/>
        <v>#DIV/0!</v>
      </c>
      <c r="AT32" s="13"/>
      <c r="AU32" s="13"/>
      <c r="AV32" s="111" t="e">
        <f>VLOOKUP($AC32,デモテーブル[#All],3,FALSE)</f>
        <v>#N/A</v>
      </c>
      <c r="AW32" s="111" t="e">
        <f>VLOOKUP($AC32,デモテーブル[#All],4,FALSE)</f>
        <v>#N/A</v>
      </c>
      <c r="AX32" s="111" t="e">
        <f>VLOOKUP($AC32,デモテーブル[#All],5,FALSE)</f>
        <v>#N/A</v>
      </c>
      <c r="AY32" s="111" t="e">
        <f>VLOOKUP($AC32,デモテーブル[#All],6,FALSE)</f>
        <v>#N/A</v>
      </c>
      <c r="AZ32" s="111" t="e">
        <f>VLOOKUP($AC32,デモテーブル[#All],7,FALSE)</f>
        <v>#N/A</v>
      </c>
    </row>
    <row r="33" spans="2:52" x14ac:dyDescent="0.2">
      <c r="B33" s="10">
        <v>44819</v>
      </c>
      <c r="C33" s="135">
        <v>32</v>
      </c>
      <c r="D33" s="29" t="s">
        <v>146</v>
      </c>
      <c r="E33" t="s">
        <v>565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7"/>
      <c r="AA33" s="7"/>
      <c r="AB33" s="111">
        <f t="shared" si="2"/>
        <v>0</v>
      </c>
      <c r="AC33" s="111" t="str">
        <f t="shared" si="3"/>
        <v>0</v>
      </c>
      <c r="AD33" s="111" t="e">
        <f>VLOOKUP($AC33,デモテーブル[#All],2,FALSE)</f>
        <v>#N/A</v>
      </c>
      <c r="AE33" s="111">
        <f t="shared" si="6"/>
        <v>0</v>
      </c>
      <c r="AF33" s="111">
        <f t="shared" si="6"/>
        <v>0</v>
      </c>
      <c r="AG33" s="111">
        <f t="shared" si="6"/>
        <v>0</v>
      </c>
      <c r="AH33" s="111">
        <f t="shared" si="6"/>
        <v>0</v>
      </c>
      <c r="AI33" s="111">
        <f t="shared" si="6"/>
        <v>0</v>
      </c>
      <c r="AJ33" s="111">
        <f t="shared" si="5"/>
        <v>0</v>
      </c>
      <c r="AK33" s="111">
        <f t="shared" si="5"/>
        <v>0</v>
      </c>
      <c r="AL33" s="111">
        <f t="shared" si="5"/>
        <v>0</v>
      </c>
      <c r="AM33" s="111">
        <f t="shared" si="5"/>
        <v>0</v>
      </c>
      <c r="AN33" s="111">
        <f t="shared" si="5"/>
        <v>0</v>
      </c>
      <c r="AO33" s="111">
        <f t="shared" si="5"/>
        <v>0</v>
      </c>
      <c r="AP33" s="158">
        <f t="shared" si="5"/>
        <v>0</v>
      </c>
      <c r="AQ33" s="111">
        <f t="shared" si="5"/>
        <v>0</v>
      </c>
      <c r="AR33" s="159">
        <f t="shared" si="5"/>
        <v>0</v>
      </c>
      <c r="AS33" s="160" t="e">
        <f t="shared" si="0"/>
        <v>#DIV/0!</v>
      </c>
      <c r="AT33" s="13"/>
      <c r="AU33" s="13"/>
      <c r="AV33" s="111" t="e">
        <f>VLOOKUP($AC33,デモテーブル[#All],3,FALSE)</f>
        <v>#N/A</v>
      </c>
      <c r="AW33" s="111" t="e">
        <f>VLOOKUP($AC33,デモテーブル[#All],4,FALSE)</f>
        <v>#N/A</v>
      </c>
      <c r="AX33" s="111" t="e">
        <f>VLOOKUP($AC33,デモテーブル[#All],5,FALSE)</f>
        <v>#N/A</v>
      </c>
      <c r="AY33" s="111" t="e">
        <f>VLOOKUP($AC33,デモテーブル[#All],6,FALSE)</f>
        <v>#N/A</v>
      </c>
      <c r="AZ33" s="111" t="e">
        <f>VLOOKUP($AC33,デモテーブル[#All],7,FALSE)</f>
        <v>#N/A</v>
      </c>
    </row>
    <row r="34" spans="2:52" x14ac:dyDescent="0.2">
      <c r="B34" s="10">
        <v>44819</v>
      </c>
      <c r="C34" s="135">
        <v>33</v>
      </c>
      <c r="D34" s="29" t="s">
        <v>146</v>
      </c>
      <c r="E34" t="s">
        <v>565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7"/>
      <c r="AA34" s="7"/>
      <c r="AB34" s="111">
        <f t="shared" si="2"/>
        <v>0</v>
      </c>
      <c r="AC34" s="111" t="str">
        <f t="shared" si="3"/>
        <v>0</v>
      </c>
      <c r="AD34" s="111" t="e">
        <f>VLOOKUP($AC34,デモテーブル[#All],2,FALSE)</f>
        <v>#N/A</v>
      </c>
      <c r="AE34" s="111">
        <f t="shared" si="6"/>
        <v>0</v>
      </c>
      <c r="AF34" s="111">
        <f t="shared" si="6"/>
        <v>0</v>
      </c>
      <c r="AG34" s="111">
        <f t="shared" si="6"/>
        <v>0</v>
      </c>
      <c r="AH34" s="111">
        <f t="shared" si="6"/>
        <v>0</v>
      </c>
      <c r="AI34" s="111">
        <f t="shared" si="6"/>
        <v>0</v>
      </c>
      <c r="AJ34" s="111">
        <f t="shared" si="5"/>
        <v>0</v>
      </c>
      <c r="AK34" s="111">
        <f t="shared" si="5"/>
        <v>0</v>
      </c>
      <c r="AL34" s="111">
        <f t="shared" si="5"/>
        <v>0</v>
      </c>
      <c r="AM34" s="111">
        <f t="shared" si="5"/>
        <v>0</v>
      </c>
      <c r="AN34" s="111">
        <f t="shared" si="5"/>
        <v>0</v>
      </c>
      <c r="AO34" s="111">
        <f t="shared" si="5"/>
        <v>0</v>
      </c>
      <c r="AP34" s="158">
        <f t="shared" si="5"/>
        <v>0</v>
      </c>
      <c r="AQ34" s="111">
        <f t="shared" si="5"/>
        <v>0</v>
      </c>
      <c r="AR34" s="159">
        <f t="shared" si="5"/>
        <v>0</v>
      </c>
      <c r="AS34" s="160" t="e">
        <f t="shared" si="0"/>
        <v>#DIV/0!</v>
      </c>
      <c r="AT34" s="13"/>
      <c r="AU34" s="13"/>
      <c r="AV34" s="111" t="e">
        <f>VLOOKUP($AC34,デモテーブル[#All],3,FALSE)</f>
        <v>#N/A</v>
      </c>
      <c r="AW34" s="111" t="e">
        <f>VLOOKUP($AC34,デモテーブル[#All],4,FALSE)</f>
        <v>#N/A</v>
      </c>
      <c r="AX34" s="111" t="e">
        <f>VLOOKUP($AC34,デモテーブル[#All],5,FALSE)</f>
        <v>#N/A</v>
      </c>
      <c r="AY34" s="111" t="e">
        <f>VLOOKUP($AC34,デモテーブル[#All],6,FALSE)</f>
        <v>#N/A</v>
      </c>
      <c r="AZ34" s="111" t="e">
        <f>VLOOKUP($AC34,デモテーブル[#All],7,FALSE)</f>
        <v>#N/A</v>
      </c>
    </row>
    <row r="35" spans="2:52" x14ac:dyDescent="0.2">
      <c r="B35" s="10">
        <v>44819</v>
      </c>
      <c r="C35" s="135">
        <v>34</v>
      </c>
      <c r="D35" s="29" t="s">
        <v>146</v>
      </c>
      <c r="E35" t="s">
        <v>565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7"/>
      <c r="AA35" s="7"/>
      <c r="AB35" s="111">
        <f t="shared" si="2"/>
        <v>0</v>
      </c>
      <c r="AC35" s="111" t="str">
        <f t="shared" si="3"/>
        <v>0</v>
      </c>
      <c r="AD35" s="111" t="e">
        <f>VLOOKUP($AC35,デモテーブル[#All],2,FALSE)</f>
        <v>#N/A</v>
      </c>
      <c r="AE35" s="111">
        <f t="shared" si="6"/>
        <v>0</v>
      </c>
      <c r="AF35" s="111">
        <f t="shared" si="6"/>
        <v>0</v>
      </c>
      <c r="AG35" s="111">
        <f t="shared" si="6"/>
        <v>0</v>
      </c>
      <c r="AH35" s="111">
        <f t="shared" si="6"/>
        <v>0</v>
      </c>
      <c r="AI35" s="111">
        <f t="shared" si="6"/>
        <v>0</v>
      </c>
      <c r="AJ35" s="111">
        <f t="shared" si="5"/>
        <v>0</v>
      </c>
      <c r="AK35" s="111">
        <f t="shared" si="5"/>
        <v>0</v>
      </c>
      <c r="AL35" s="111">
        <f t="shared" si="5"/>
        <v>0</v>
      </c>
      <c r="AM35" s="111">
        <f t="shared" si="5"/>
        <v>0</v>
      </c>
      <c r="AN35" s="111">
        <f t="shared" si="5"/>
        <v>0</v>
      </c>
      <c r="AO35" s="111">
        <f t="shared" si="5"/>
        <v>0</v>
      </c>
      <c r="AP35" s="158">
        <f t="shared" si="5"/>
        <v>0</v>
      </c>
      <c r="AQ35" s="111">
        <f t="shared" si="5"/>
        <v>0</v>
      </c>
      <c r="AR35" s="159">
        <f t="shared" si="5"/>
        <v>0</v>
      </c>
      <c r="AS35" s="160" t="e">
        <f t="shared" si="0"/>
        <v>#DIV/0!</v>
      </c>
      <c r="AT35" s="13"/>
      <c r="AU35" s="13"/>
      <c r="AV35" s="111" t="e">
        <f>VLOOKUP($AC35,デモテーブル[#All],3,FALSE)</f>
        <v>#N/A</v>
      </c>
      <c r="AW35" s="111" t="e">
        <f>VLOOKUP($AC35,デモテーブル[#All],4,FALSE)</f>
        <v>#N/A</v>
      </c>
      <c r="AX35" s="111" t="e">
        <f>VLOOKUP($AC35,デモテーブル[#All],5,FALSE)</f>
        <v>#N/A</v>
      </c>
      <c r="AY35" s="111" t="e">
        <f>VLOOKUP($AC35,デモテーブル[#All],6,FALSE)</f>
        <v>#N/A</v>
      </c>
      <c r="AZ35" s="111" t="e">
        <f>VLOOKUP($AC35,デモテーブル[#All],7,FALSE)</f>
        <v>#N/A</v>
      </c>
    </row>
    <row r="36" spans="2:52" x14ac:dyDescent="0.2">
      <c r="B36" s="10">
        <v>44819</v>
      </c>
      <c r="C36" s="135">
        <v>35</v>
      </c>
      <c r="D36" s="29" t="s">
        <v>146</v>
      </c>
      <c r="E36" t="s">
        <v>565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7"/>
      <c r="AA36" s="7"/>
      <c r="AB36" s="111">
        <f t="shared" si="2"/>
        <v>0</v>
      </c>
      <c r="AC36" s="111" t="str">
        <f t="shared" si="3"/>
        <v>0</v>
      </c>
      <c r="AD36" s="111" t="e">
        <f>VLOOKUP($AC36,デモテーブル[#All],2,FALSE)</f>
        <v>#N/A</v>
      </c>
      <c r="AE36" s="111">
        <f t="shared" si="6"/>
        <v>0</v>
      </c>
      <c r="AF36" s="111">
        <f t="shared" si="6"/>
        <v>0</v>
      </c>
      <c r="AG36" s="111">
        <f t="shared" si="6"/>
        <v>0</v>
      </c>
      <c r="AH36" s="111">
        <f t="shared" si="6"/>
        <v>0</v>
      </c>
      <c r="AI36" s="111">
        <f t="shared" si="6"/>
        <v>0</v>
      </c>
      <c r="AJ36" s="111">
        <f t="shared" si="5"/>
        <v>0</v>
      </c>
      <c r="AK36" s="111">
        <f t="shared" si="5"/>
        <v>0</v>
      </c>
      <c r="AL36" s="111">
        <f t="shared" si="5"/>
        <v>0</v>
      </c>
      <c r="AM36" s="111">
        <f t="shared" si="5"/>
        <v>0</v>
      </c>
      <c r="AN36" s="111">
        <f t="shared" si="5"/>
        <v>0</v>
      </c>
      <c r="AO36" s="111">
        <f t="shared" si="5"/>
        <v>0</v>
      </c>
      <c r="AP36" s="158">
        <f t="shared" si="5"/>
        <v>0</v>
      </c>
      <c r="AQ36" s="111">
        <f t="shared" si="5"/>
        <v>0</v>
      </c>
      <c r="AR36" s="159">
        <f t="shared" si="5"/>
        <v>0</v>
      </c>
      <c r="AS36" s="160" t="e">
        <f t="shared" si="0"/>
        <v>#DIV/0!</v>
      </c>
      <c r="AT36" s="13"/>
      <c r="AU36" s="13"/>
      <c r="AV36" s="111" t="e">
        <f>VLOOKUP($AC36,デモテーブル[#All],3,FALSE)</f>
        <v>#N/A</v>
      </c>
      <c r="AW36" s="111" t="e">
        <f>VLOOKUP($AC36,デモテーブル[#All],4,FALSE)</f>
        <v>#N/A</v>
      </c>
      <c r="AX36" s="111" t="e">
        <f>VLOOKUP($AC36,デモテーブル[#All],5,FALSE)</f>
        <v>#N/A</v>
      </c>
      <c r="AY36" s="111" t="e">
        <f>VLOOKUP($AC36,デモテーブル[#All],6,FALSE)</f>
        <v>#N/A</v>
      </c>
      <c r="AZ36" s="111" t="e">
        <f>VLOOKUP($AC36,デモテーブル[#All],7,FALSE)</f>
        <v>#N/A</v>
      </c>
    </row>
    <row r="37" spans="2:52" x14ac:dyDescent="0.2">
      <c r="B37" s="10">
        <v>44819</v>
      </c>
      <c r="C37" s="135">
        <v>36</v>
      </c>
      <c r="D37" s="29" t="s">
        <v>146</v>
      </c>
      <c r="E37" t="s">
        <v>565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7"/>
      <c r="AA37" s="7"/>
      <c r="AB37" s="111">
        <f t="shared" si="2"/>
        <v>0</v>
      </c>
      <c r="AC37" s="111" t="str">
        <f t="shared" si="3"/>
        <v>0</v>
      </c>
      <c r="AD37" s="111" t="e">
        <f>VLOOKUP($AC37,デモテーブル[#All],2,FALSE)</f>
        <v>#N/A</v>
      </c>
      <c r="AE37" s="111">
        <f t="shared" si="6"/>
        <v>0</v>
      </c>
      <c r="AF37" s="111">
        <f t="shared" si="6"/>
        <v>0</v>
      </c>
      <c r="AG37" s="111">
        <f t="shared" si="6"/>
        <v>0</v>
      </c>
      <c r="AH37" s="111">
        <f t="shared" si="6"/>
        <v>0</v>
      </c>
      <c r="AI37" s="111">
        <f t="shared" si="6"/>
        <v>0</v>
      </c>
      <c r="AJ37" s="111">
        <f t="shared" si="5"/>
        <v>0</v>
      </c>
      <c r="AK37" s="111">
        <f t="shared" si="5"/>
        <v>0</v>
      </c>
      <c r="AL37" s="111">
        <f t="shared" si="5"/>
        <v>0</v>
      </c>
      <c r="AM37" s="111">
        <f t="shared" si="5"/>
        <v>0</v>
      </c>
      <c r="AN37" s="111">
        <f t="shared" si="5"/>
        <v>0</v>
      </c>
      <c r="AO37" s="111">
        <f t="shared" si="5"/>
        <v>0</v>
      </c>
      <c r="AP37" s="158">
        <f t="shared" si="5"/>
        <v>0</v>
      </c>
      <c r="AQ37" s="111">
        <f t="shared" si="5"/>
        <v>0</v>
      </c>
      <c r="AR37" s="159">
        <f t="shared" si="5"/>
        <v>0</v>
      </c>
      <c r="AS37" s="160" t="e">
        <f t="shared" si="0"/>
        <v>#DIV/0!</v>
      </c>
      <c r="AT37" s="13"/>
      <c r="AU37" s="13"/>
      <c r="AV37" s="111" t="e">
        <f>VLOOKUP($AC37,デモテーブル[#All],3,FALSE)</f>
        <v>#N/A</v>
      </c>
      <c r="AW37" s="111" t="e">
        <f>VLOOKUP($AC37,デモテーブル[#All],4,FALSE)</f>
        <v>#N/A</v>
      </c>
      <c r="AX37" s="111" t="e">
        <f>VLOOKUP($AC37,デモテーブル[#All],5,FALSE)</f>
        <v>#N/A</v>
      </c>
      <c r="AY37" s="111" t="e">
        <f>VLOOKUP($AC37,デモテーブル[#All],6,FALSE)</f>
        <v>#N/A</v>
      </c>
      <c r="AZ37" s="111" t="e">
        <f>VLOOKUP($AC37,デモテーブル[#All],7,FALSE)</f>
        <v>#N/A</v>
      </c>
    </row>
    <row r="38" spans="2:52" x14ac:dyDescent="0.2">
      <c r="B38" s="10">
        <v>44819</v>
      </c>
      <c r="C38" s="135">
        <v>37</v>
      </c>
      <c r="D38" s="29" t="s">
        <v>146</v>
      </c>
      <c r="E38" t="s">
        <v>565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7"/>
      <c r="AA38" s="7"/>
      <c r="AB38" s="111">
        <f t="shared" si="2"/>
        <v>0</v>
      </c>
      <c r="AC38" s="111" t="str">
        <f t="shared" si="3"/>
        <v>0</v>
      </c>
      <c r="AD38" s="111" t="e">
        <f>VLOOKUP($AC38,デモテーブル[#All],2,FALSE)</f>
        <v>#N/A</v>
      </c>
      <c r="AE38" s="111">
        <f t="shared" si="6"/>
        <v>0</v>
      </c>
      <c r="AF38" s="111">
        <f t="shared" si="6"/>
        <v>0</v>
      </c>
      <c r="AG38" s="111">
        <f t="shared" si="6"/>
        <v>0</v>
      </c>
      <c r="AH38" s="111">
        <f t="shared" si="6"/>
        <v>0</v>
      </c>
      <c r="AI38" s="111">
        <f t="shared" si="6"/>
        <v>0</v>
      </c>
      <c r="AJ38" s="111">
        <f t="shared" si="5"/>
        <v>0</v>
      </c>
      <c r="AK38" s="111">
        <f t="shared" si="5"/>
        <v>0</v>
      </c>
      <c r="AL38" s="111">
        <f t="shared" si="5"/>
        <v>0</v>
      </c>
      <c r="AM38" s="111">
        <f t="shared" si="5"/>
        <v>0</v>
      </c>
      <c r="AN38" s="111">
        <f t="shared" si="5"/>
        <v>0</v>
      </c>
      <c r="AO38" s="111">
        <f t="shared" si="5"/>
        <v>0</v>
      </c>
      <c r="AP38" s="158">
        <f t="shared" si="5"/>
        <v>0</v>
      </c>
      <c r="AQ38" s="111">
        <f t="shared" si="5"/>
        <v>0</v>
      </c>
      <c r="AR38" s="159">
        <f t="shared" si="5"/>
        <v>0</v>
      </c>
      <c r="AS38" s="160" t="e">
        <f t="shared" si="0"/>
        <v>#DIV/0!</v>
      </c>
      <c r="AT38" s="13"/>
      <c r="AU38" s="13"/>
      <c r="AV38" s="111" t="e">
        <f>VLOOKUP($AC38,デモテーブル[#All],3,FALSE)</f>
        <v>#N/A</v>
      </c>
      <c r="AW38" s="111" t="e">
        <f>VLOOKUP($AC38,デモテーブル[#All],4,FALSE)</f>
        <v>#N/A</v>
      </c>
      <c r="AX38" s="111" t="e">
        <f>VLOOKUP($AC38,デモテーブル[#All],5,FALSE)</f>
        <v>#N/A</v>
      </c>
      <c r="AY38" s="111" t="e">
        <f>VLOOKUP($AC38,デモテーブル[#All],6,FALSE)</f>
        <v>#N/A</v>
      </c>
      <c r="AZ38" s="111" t="e">
        <f>VLOOKUP($AC38,デモテーブル[#All],7,FALSE)</f>
        <v>#N/A</v>
      </c>
    </row>
    <row r="39" spans="2:52" x14ac:dyDescent="0.2">
      <c r="B39" s="10">
        <v>44819</v>
      </c>
      <c r="C39" s="135">
        <v>38</v>
      </c>
      <c r="D39" s="29" t="s">
        <v>146</v>
      </c>
      <c r="E39" t="s">
        <v>565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7"/>
      <c r="AA39" s="7"/>
      <c r="AB39" s="111">
        <f t="shared" si="2"/>
        <v>0</v>
      </c>
      <c r="AC39" s="111" t="str">
        <f t="shared" si="3"/>
        <v>0</v>
      </c>
      <c r="AD39" s="111" t="e">
        <f>VLOOKUP($AC39,デモテーブル[#All],2,FALSE)</f>
        <v>#N/A</v>
      </c>
      <c r="AE39" s="111">
        <f t="shared" si="6"/>
        <v>0</v>
      </c>
      <c r="AF39" s="111">
        <f t="shared" si="6"/>
        <v>0</v>
      </c>
      <c r="AG39" s="111">
        <f t="shared" si="6"/>
        <v>0</v>
      </c>
      <c r="AH39" s="111">
        <f t="shared" si="6"/>
        <v>0</v>
      </c>
      <c r="AI39" s="111">
        <f t="shared" si="6"/>
        <v>0</v>
      </c>
      <c r="AJ39" s="111">
        <f t="shared" si="5"/>
        <v>0</v>
      </c>
      <c r="AK39" s="111">
        <f t="shared" si="5"/>
        <v>0</v>
      </c>
      <c r="AL39" s="111">
        <f t="shared" si="5"/>
        <v>0</v>
      </c>
      <c r="AM39" s="111">
        <f t="shared" si="5"/>
        <v>0</v>
      </c>
      <c r="AN39" s="111">
        <f t="shared" si="5"/>
        <v>0</v>
      </c>
      <c r="AO39" s="111">
        <f t="shared" si="5"/>
        <v>0</v>
      </c>
      <c r="AP39" s="158">
        <f t="shared" si="5"/>
        <v>0</v>
      </c>
      <c r="AQ39" s="111">
        <f t="shared" si="5"/>
        <v>0</v>
      </c>
      <c r="AR39" s="159">
        <f t="shared" si="5"/>
        <v>0</v>
      </c>
      <c r="AS39" s="160" t="e">
        <f t="shared" si="0"/>
        <v>#DIV/0!</v>
      </c>
      <c r="AT39" s="13"/>
      <c r="AU39" s="13"/>
      <c r="AV39" s="111" t="e">
        <f>VLOOKUP($AC39,デモテーブル[#All],3,FALSE)</f>
        <v>#N/A</v>
      </c>
      <c r="AW39" s="111" t="e">
        <f>VLOOKUP($AC39,デモテーブル[#All],4,FALSE)</f>
        <v>#N/A</v>
      </c>
      <c r="AX39" s="111" t="e">
        <f>VLOOKUP($AC39,デモテーブル[#All],5,FALSE)</f>
        <v>#N/A</v>
      </c>
      <c r="AY39" s="111" t="e">
        <f>VLOOKUP($AC39,デモテーブル[#All],6,FALSE)</f>
        <v>#N/A</v>
      </c>
      <c r="AZ39" s="111" t="e">
        <f>VLOOKUP($AC39,デモテーブル[#All],7,FALSE)</f>
        <v>#N/A</v>
      </c>
    </row>
    <row r="40" spans="2:52" x14ac:dyDescent="0.2">
      <c r="B40" s="10">
        <v>44819</v>
      </c>
      <c r="C40" s="135">
        <v>39</v>
      </c>
      <c r="D40" s="29" t="s">
        <v>146</v>
      </c>
      <c r="E40" t="s">
        <v>565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7"/>
      <c r="AA40" s="7"/>
      <c r="AB40" s="111">
        <f t="shared" si="2"/>
        <v>0</v>
      </c>
      <c r="AC40" s="111" t="str">
        <f t="shared" si="3"/>
        <v>0</v>
      </c>
      <c r="AD40" s="111" t="e">
        <f>VLOOKUP($AC40,デモテーブル[#All],2,FALSE)</f>
        <v>#N/A</v>
      </c>
      <c r="AE40" s="111">
        <f t="shared" si="6"/>
        <v>0</v>
      </c>
      <c r="AF40" s="111">
        <f t="shared" si="6"/>
        <v>0</v>
      </c>
      <c r="AG40" s="111">
        <f t="shared" si="6"/>
        <v>0</v>
      </c>
      <c r="AH40" s="111">
        <f t="shared" si="6"/>
        <v>0</v>
      </c>
      <c r="AI40" s="111">
        <f t="shared" si="6"/>
        <v>0</v>
      </c>
      <c r="AJ40" s="111">
        <f t="shared" si="5"/>
        <v>0</v>
      </c>
      <c r="AK40" s="111">
        <f t="shared" si="5"/>
        <v>0</v>
      </c>
      <c r="AL40" s="111">
        <f t="shared" si="5"/>
        <v>0</v>
      </c>
      <c r="AM40" s="111">
        <f t="shared" si="5"/>
        <v>0</v>
      </c>
      <c r="AN40" s="111">
        <f t="shared" si="5"/>
        <v>0</v>
      </c>
      <c r="AO40" s="111">
        <f t="shared" si="5"/>
        <v>0</v>
      </c>
      <c r="AP40" s="158">
        <f t="shared" si="5"/>
        <v>0</v>
      </c>
      <c r="AQ40" s="111">
        <f t="shared" si="5"/>
        <v>0</v>
      </c>
      <c r="AR40" s="159">
        <f t="shared" si="5"/>
        <v>0</v>
      </c>
      <c r="AS40" s="160" t="e">
        <f t="shared" si="0"/>
        <v>#DIV/0!</v>
      </c>
      <c r="AT40" s="13"/>
      <c r="AU40" s="13"/>
      <c r="AV40" s="111" t="e">
        <f>VLOOKUP($AC40,デモテーブル[#All],3,FALSE)</f>
        <v>#N/A</v>
      </c>
      <c r="AW40" s="111" t="e">
        <f>VLOOKUP($AC40,デモテーブル[#All],4,FALSE)</f>
        <v>#N/A</v>
      </c>
      <c r="AX40" s="111" t="e">
        <f>VLOOKUP($AC40,デモテーブル[#All],5,FALSE)</f>
        <v>#N/A</v>
      </c>
      <c r="AY40" s="111" t="e">
        <f>VLOOKUP($AC40,デモテーブル[#All],6,FALSE)</f>
        <v>#N/A</v>
      </c>
      <c r="AZ40" s="111" t="e">
        <f>VLOOKUP($AC40,デモテーブル[#All],7,FALSE)</f>
        <v>#N/A</v>
      </c>
    </row>
    <row r="41" spans="2:52" x14ac:dyDescent="0.2">
      <c r="B41" s="10">
        <v>44819</v>
      </c>
      <c r="C41" s="135">
        <v>40</v>
      </c>
      <c r="D41" s="29" t="s">
        <v>146</v>
      </c>
      <c r="E41" t="s">
        <v>565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7"/>
      <c r="AA41" s="7"/>
      <c r="AB41" s="111">
        <f t="shared" si="2"/>
        <v>0</v>
      </c>
      <c r="AC41" s="111" t="str">
        <f t="shared" si="3"/>
        <v>0</v>
      </c>
      <c r="AD41" s="111" t="e">
        <f>VLOOKUP($AC41,デモテーブル[#All],2,FALSE)</f>
        <v>#N/A</v>
      </c>
      <c r="AE41" s="111">
        <f t="shared" si="6"/>
        <v>0</v>
      </c>
      <c r="AF41" s="111">
        <f t="shared" si="6"/>
        <v>0</v>
      </c>
      <c r="AG41" s="111">
        <f t="shared" si="6"/>
        <v>0</v>
      </c>
      <c r="AH41" s="111">
        <f t="shared" si="6"/>
        <v>0</v>
      </c>
      <c r="AI41" s="111">
        <f t="shared" si="6"/>
        <v>0</v>
      </c>
      <c r="AJ41" s="111">
        <f t="shared" si="5"/>
        <v>0</v>
      </c>
      <c r="AK41" s="111">
        <f t="shared" si="5"/>
        <v>0</v>
      </c>
      <c r="AL41" s="111">
        <f t="shared" si="5"/>
        <v>0</v>
      </c>
      <c r="AM41" s="111">
        <f t="shared" si="5"/>
        <v>0</v>
      </c>
      <c r="AN41" s="111">
        <f t="shared" si="5"/>
        <v>0</v>
      </c>
      <c r="AO41" s="111">
        <f t="shared" si="5"/>
        <v>0</v>
      </c>
      <c r="AP41" s="158">
        <f t="shared" si="5"/>
        <v>0</v>
      </c>
      <c r="AQ41" s="111">
        <f t="shared" si="5"/>
        <v>0</v>
      </c>
      <c r="AR41" s="159">
        <f t="shared" si="5"/>
        <v>0</v>
      </c>
      <c r="AS41" s="160" t="e">
        <f t="shared" si="0"/>
        <v>#DIV/0!</v>
      </c>
      <c r="AT41" s="13"/>
      <c r="AU41" s="13"/>
      <c r="AV41" s="111" t="e">
        <f>VLOOKUP($AC41,デモテーブル[#All],3,FALSE)</f>
        <v>#N/A</v>
      </c>
      <c r="AW41" s="111" t="e">
        <f>VLOOKUP($AC41,デモテーブル[#All],4,FALSE)</f>
        <v>#N/A</v>
      </c>
      <c r="AX41" s="111" t="e">
        <f>VLOOKUP($AC41,デモテーブル[#All],5,FALSE)</f>
        <v>#N/A</v>
      </c>
      <c r="AY41" s="111" t="e">
        <f>VLOOKUP($AC41,デモテーブル[#All],6,FALSE)</f>
        <v>#N/A</v>
      </c>
      <c r="AZ41" s="111" t="e">
        <f>VLOOKUP($AC41,デモテーブル[#All],7,FALSE)</f>
        <v>#N/A</v>
      </c>
    </row>
    <row r="42" spans="2:52" x14ac:dyDescent="0.2">
      <c r="B42" s="10">
        <v>44819</v>
      </c>
      <c r="C42" s="135">
        <v>41</v>
      </c>
      <c r="D42" s="29" t="s">
        <v>146</v>
      </c>
      <c r="E42" t="s">
        <v>565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7"/>
      <c r="AA42" s="7"/>
      <c r="AB42" s="111">
        <f t="shared" si="2"/>
        <v>0</v>
      </c>
      <c r="AC42" s="111" t="str">
        <f t="shared" si="3"/>
        <v>0</v>
      </c>
      <c r="AD42" s="111" t="e">
        <f>VLOOKUP($AC42,デモテーブル[#All],2,FALSE)</f>
        <v>#N/A</v>
      </c>
      <c r="AE42" s="111">
        <f t="shared" si="6"/>
        <v>0</v>
      </c>
      <c r="AF42" s="111">
        <f t="shared" si="6"/>
        <v>0</v>
      </c>
      <c r="AG42" s="111">
        <f t="shared" si="6"/>
        <v>0</v>
      </c>
      <c r="AH42" s="111">
        <f t="shared" si="6"/>
        <v>0</v>
      </c>
      <c r="AI42" s="111">
        <f t="shared" si="6"/>
        <v>0</v>
      </c>
      <c r="AJ42" s="111">
        <f t="shared" si="5"/>
        <v>0</v>
      </c>
      <c r="AK42" s="111">
        <f t="shared" si="5"/>
        <v>0</v>
      </c>
      <c r="AL42" s="111">
        <f t="shared" si="5"/>
        <v>0</v>
      </c>
      <c r="AM42" s="111">
        <f t="shared" si="5"/>
        <v>0</v>
      </c>
      <c r="AN42" s="111">
        <f t="shared" si="5"/>
        <v>0</v>
      </c>
      <c r="AO42" s="111">
        <f t="shared" si="5"/>
        <v>0</v>
      </c>
      <c r="AP42" s="158">
        <f t="shared" si="5"/>
        <v>0</v>
      </c>
      <c r="AQ42" s="111">
        <f t="shared" si="5"/>
        <v>0</v>
      </c>
      <c r="AR42" s="159">
        <f t="shared" si="5"/>
        <v>0</v>
      </c>
      <c r="AS42" s="160" t="e">
        <f t="shared" si="0"/>
        <v>#DIV/0!</v>
      </c>
      <c r="AT42" s="13"/>
      <c r="AU42" s="13"/>
      <c r="AV42" s="111" t="e">
        <f>VLOOKUP($AC42,デモテーブル[#All],3,FALSE)</f>
        <v>#N/A</v>
      </c>
      <c r="AW42" s="111" t="e">
        <f>VLOOKUP($AC42,デモテーブル[#All],4,FALSE)</f>
        <v>#N/A</v>
      </c>
      <c r="AX42" s="111" t="e">
        <f>VLOOKUP($AC42,デモテーブル[#All],5,FALSE)</f>
        <v>#N/A</v>
      </c>
      <c r="AY42" s="111" t="e">
        <f>VLOOKUP($AC42,デモテーブル[#All],6,FALSE)</f>
        <v>#N/A</v>
      </c>
      <c r="AZ42" s="111" t="e">
        <f>VLOOKUP($AC42,デモテーブル[#All],7,FALSE)</f>
        <v>#N/A</v>
      </c>
    </row>
    <row r="43" spans="2:52" x14ac:dyDescent="0.2">
      <c r="B43" s="10">
        <v>44819</v>
      </c>
      <c r="C43" s="135">
        <v>42</v>
      </c>
      <c r="D43" s="29" t="s">
        <v>146</v>
      </c>
      <c r="E43" t="s">
        <v>565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7"/>
      <c r="AA43" s="7"/>
      <c r="AB43" s="111">
        <f t="shared" si="2"/>
        <v>0</v>
      </c>
      <c r="AC43" s="111" t="str">
        <f t="shared" si="3"/>
        <v>0</v>
      </c>
      <c r="AD43" s="111" t="e">
        <f>VLOOKUP($AC43,デモテーブル[#All],2,FALSE)</f>
        <v>#N/A</v>
      </c>
      <c r="AE43" s="111">
        <f t="shared" si="6"/>
        <v>0</v>
      </c>
      <c r="AF43" s="111">
        <f t="shared" si="6"/>
        <v>0</v>
      </c>
      <c r="AG43" s="111">
        <f t="shared" si="6"/>
        <v>0</v>
      </c>
      <c r="AH43" s="111">
        <f t="shared" si="6"/>
        <v>0</v>
      </c>
      <c r="AI43" s="111">
        <f t="shared" si="6"/>
        <v>0</v>
      </c>
      <c r="AJ43" s="111">
        <f t="shared" si="5"/>
        <v>0</v>
      </c>
      <c r="AK43" s="111">
        <f t="shared" si="5"/>
        <v>0</v>
      </c>
      <c r="AL43" s="111">
        <f t="shared" si="5"/>
        <v>0</v>
      </c>
      <c r="AM43" s="111">
        <f t="shared" si="5"/>
        <v>0</v>
      </c>
      <c r="AN43" s="111">
        <f t="shared" si="5"/>
        <v>0</v>
      </c>
      <c r="AO43" s="111">
        <f t="shared" si="5"/>
        <v>0</v>
      </c>
      <c r="AP43" s="158">
        <f t="shared" si="5"/>
        <v>0</v>
      </c>
      <c r="AQ43" s="111">
        <f t="shared" si="5"/>
        <v>0</v>
      </c>
      <c r="AR43" s="159">
        <f t="shared" si="5"/>
        <v>0</v>
      </c>
      <c r="AS43" s="160" t="e">
        <f t="shared" si="0"/>
        <v>#DIV/0!</v>
      </c>
      <c r="AT43" s="13"/>
      <c r="AU43" s="13"/>
      <c r="AV43" s="111" t="e">
        <f>VLOOKUP($AC43,デモテーブル[#All],3,FALSE)</f>
        <v>#N/A</v>
      </c>
      <c r="AW43" s="111" t="e">
        <f>VLOOKUP($AC43,デモテーブル[#All],4,FALSE)</f>
        <v>#N/A</v>
      </c>
      <c r="AX43" s="111" t="e">
        <f>VLOOKUP($AC43,デモテーブル[#All],5,FALSE)</f>
        <v>#N/A</v>
      </c>
      <c r="AY43" s="111" t="e">
        <f>VLOOKUP($AC43,デモテーブル[#All],6,FALSE)</f>
        <v>#N/A</v>
      </c>
      <c r="AZ43" s="111" t="e">
        <f>VLOOKUP($AC43,デモテーブル[#All],7,FALSE)</f>
        <v>#N/A</v>
      </c>
    </row>
    <row r="44" spans="2:52" x14ac:dyDescent="0.2">
      <c r="B44" s="10">
        <v>44819</v>
      </c>
      <c r="C44" s="135">
        <v>43</v>
      </c>
      <c r="D44" s="29" t="s">
        <v>146</v>
      </c>
      <c r="E44" t="s">
        <v>565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7"/>
      <c r="AA44" s="7"/>
      <c r="AB44" s="111">
        <f t="shared" si="2"/>
        <v>0</v>
      </c>
      <c r="AC44" s="111" t="str">
        <f t="shared" si="3"/>
        <v>0</v>
      </c>
      <c r="AD44" s="111" t="e">
        <f>VLOOKUP($AC44,デモテーブル[#All],2,FALSE)</f>
        <v>#N/A</v>
      </c>
      <c r="AE44" s="111">
        <f t="shared" si="6"/>
        <v>0</v>
      </c>
      <c r="AF44" s="111">
        <f t="shared" si="6"/>
        <v>0</v>
      </c>
      <c r="AG44" s="111">
        <f t="shared" si="6"/>
        <v>0</v>
      </c>
      <c r="AH44" s="111">
        <f t="shared" si="6"/>
        <v>0</v>
      </c>
      <c r="AI44" s="111">
        <f t="shared" si="6"/>
        <v>0</v>
      </c>
      <c r="AJ44" s="111">
        <f t="shared" si="5"/>
        <v>0</v>
      </c>
      <c r="AK44" s="111">
        <f t="shared" si="5"/>
        <v>0</v>
      </c>
      <c r="AL44" s="111">
        <f t="shared" si="5"/>
        <v>0</v>
      </c>
      <c r="AM44" s="111">
        <f t="shared" si="5"/>
        <v>0</v>
      </c>
      <c r="AN44" s="111">
        <f t="shared" si="5"/>
        <v>0</v>
      </c>
      <c r="AO44" s="111">
        <f t="shared" si="5"/>
        <v>0</v>
      </c>
      <c r="AP44" s="158">
        <f t="shared" si="5"/>
        <v>0</v>
      </c>
      <c r="AQ44" s="111">
        <f t="shared" si="5"/>
        <v>0</v>
      </c>
      <c r="AR44" s="159">
        <f t="shared" si="5"/>
        <v>0</v>
      </c>
      <c r="AS44" s="160" t="e">
        <f t="shared" si="0"/>
        <v>#DIV/0!</v>
      </c>
      <c r="AT44" s="13"/>
      <c r="AU44" s="13"/>
      <c r="AV44" s="111" t="e">
        <f>VLOOKUP($AC44,デモテーブル[#All],3,FALSE)</f>
        <v>#N/A</v>
      </c>
      <c r="AW44" s="111" t="e">
        <f>VLOOKUP($AC44,デモテーブル[#All],4,FALSE)</f>
        <v>#N/A</v>
      </c>
      <c r="AX44" s="111" t="e">
        <f>VLOOKUP($AC44,デモテーブル[#All],5,FALSE)</f>
        <v>#N/A</v>
      </c>
      <c r="AY44" s="111" t="e">
        <f>VLOOKUP($AC44,デモテーブル[#All],6,FALSE)</f>
        <v>#N/A</v>
      </c>
      <c r="AZ44" s="111" t="e">
        <f>VLOOKUP($AC44,デモテーブル[#All],7,FALSE)</f>
        <v>#N/A</v>
      </c>
    </row>
    <row r="45" spans="2:52" x14ac:dyDescent="0.2">
      <c r="B45" s="10">
        <v>44819</v>
      </c>
      <c r="C45" s="135">
        <v>44</v>
      </c>
      <c r="D45" s="29" t="s">
        <v>146</v>
      </c>
      <c r="E45" t="s">
        <v>565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7"/>
      <c r="AA45" s="7"/>
      <c r="AB45" s="111">
        <f t="shared" si="2"/>
        <v>0</v>
      </c>
      <c r="AC45" s="111" t="str">
        <f t="shared" si="3"/>
        <v>0</v>
      </c>
      <c r="AD45" s="111" t="e">
        <f>VLOOKUP($AC45,デモテーブル[#All],2,FALSE)</f>
        <v>#N/A</v>
      </c>
      <c r="AE45" s="111">
        <f t="shared" si="6"/>
        <v>0</v>
      </c>
      <c r="AF45" s="111">
        <f t="shared" si="6"/>
        <v>0</v>
      </c>
      <c r="AG45" s="111">
        <f t="shared" si="6"/>
        <v>0</v>
      </c>
      <c r="AH45" s="111">
        <f t="shared" si="6"/>
        <v>0</v>
      </c>
      <c r="AI45" s="111">
        <f t="shared" si="6"/>
        <v>0</v>
      </c>
      <c r="AJ45" s="111">
        <f t="shared" si="6"/>
        <v>0</v>
      </c>
      <c r="AK45" s="111">
        <f t="shared" si="6"/>
        <v>0</v>
      </c>
      <c r="AL45" s="111">
        <f t="shared" si="6"/>
        <v>0</v>
      </c>
      <c r="AM45" s="111">
        <f t="shared" si="6"/>
        <v>0</v>
      </c>
      <c r="AN45" s="111">
        <f t="shared" si="6"/>
        <v>0</v>
      </c>
      <c r="AO45" s="111">
        <f t="shared" si="6"/>
        <v>0</v>
      </c>
      <c r="AP45" s="158">
        <f t="shared" si="6"/>
        <v>0</v>
      </c>
      <c r="AQ45" s="111">
        <f t="shared" si="6"/>
        <v>0</v>
      </c>
      <c r="AR45" s="159">
        <f t="shared" si="6"/>
        <v>0</v>
      </c>
      <c r="AS45" s="160" t="e">
        <f t="shared" si="0"/>
        <v>#DIV/0!</v>
      </c>
      <c r="AT45" s="13"/>
      <c r="AU45" s="13"/>
      <c r="AV45" s="111" t="e">
        <f>VLOOKUP($AC45,デモテーブル[#All],3,FALSE)</f>
        <v>#N/A</v>
      </c>
      <c r="AW45" s="111" t="e">
        <f>VLOOKUP($AC45,デモテーブル[#All],4,FALSE)</f>
        <v>#N/A</v>
      </c>
      <c r="AX45" s="111" t="e">
        <f>VLOOKUP($AC45,デモテーブル[#All],5,FALSE)</f>
        <v>#N/A</v>
      </c>
      <c r="AY45" s="111" t="e">
        <f>VLOOKUP($AC45,デモテーブル[#All],6,FALSE)</f>
        <v>#N/A</v>
      </c>
      <c r="AZ45" s="111" t="e">
        <f>VLOOKUP($AC45,デモテーブル[#All],7,FALSE)</f>
        <v>#N/A</v>
      </c>
    </row>
    <row r="46" spans="2:52" x14ac:dyDescent="0.2">
      <c r="B46" s="10">
        <v>44819</v>
      </c>
      <c r="C46" s="135">
        <v>45</v>
      </c>
      <c r="D46" s="29" t="s">
        <v>146</v>
      </c>
      <c r="E46" t="s">
        <v>565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7"/>
      <c r="AA46" s="7"/>
      <c r="AB46" s="111">
        <f t="shared" si="2"/>
        <v>0</v>
      </c>
      <c r="AC46" s="111" t="str">
        <f t="shared" si="3"/>
        <v>0</v>
      </c>
      <c r="AD46" s="111" t="e">
        <f>VLOOKUP($AC46,デモテーブル[#All],2,FALSE)</f>
        <v>#N/A</v>
      </c>
      <c r="AE46" s="111">
        <f t="shared" ref="AE46:AR49" si="7">K46</f>
        <v>0</v>
      </c>
      <c r="AF46" s="111">
        <f t="shared" si="7"/>
        <v>0</v>
      </c>
      <c r="AG46" s="111">
        <f t="shared" si="7"/>
        <v>0</v>
      </c>
      <c r="AH46" s="111">
        <f t="shared" si="7"/>
        <v>0</v>
      </c>
      <c r="AI46" s="111">
        <f t="shared" si="7"/>
        <v>0</v>
      </c>
      <c r="AJ46" s="111">
        <f t="shared" si="7"/>
        <v>0</v>
      </c>
      <c r="AK46" s="111">
        <f t="shared" si="7"/>
        <v>0</v>
      </c>
      <c r="AL46" s="111">
        <f t="shared" si="7"/>
        <v>0</v>
      </c>
      <c r="AM46" s="111">
        <f t="shared" si="7"/>
        <v>0</v>
      </c>
      <c r="AN46" s="111">
        <f t="shared" si="7"/>
        <v>0</v>
      </c>
      <c r="AO46" s="111">
        <f t="shared" si="7"/>
        <v>0</v>
      </c>
      <c r="AP46" s="158">
        <f t="shared" si="7"/>
        <v>0</v>
      </c>
      <c r="AQ46" s="111">
        <f t="shared" si="7"/>
        <v>0</v>
      </c>
      <c r="AR46" s="159">
        <f t="shared" si="7"/>
        <v>0</v>
      </c>
      <c r="AS46" s="160" t="e">
        <f t="shared" si="0"/>
        <v>#DIV/0!</v>
      </c>
      <c r="AT46" s="13"/>
      <c r="AU46" s="13"/>
      <c r="AV46" s="111" t="e">
        <f>VLOOKUP($AC46,デモテーブル[#All],3,FALSE)</f>
        <v>#N/A</v>
      </c>
      <c r="AW46" s="111" t="e">
        <f>VLOOKUP($AC46,デモテーブル[#All],4,FALSE)</f>
        <v>#N/A</v>
      </c>
      <c r="AX46" s="111" t="e">
        <f>VLOOKUP($AC46,デモテーブル[#All],5,FALSE)</f>
        <v>#N/A</v>
      </c>
      <c r="AY46" s="111" t="e">
        <f>VLOOKUP($AC46,デモテーブル[#All],6,FALSE)</f>
        <v>#N/A</v>
      </c>
      <c r="AZ46" s="111" t="e">
        <f>VLOOKUP($AC46,デモテーブル[#All],7,FALSE)</f>
        <v>#N/A</v>
      </c>
    </row>
    <row r="47" spans="2:52" x14ac:dyDescent="0.2">
      <c r="B47" s="10">
        <v>44819</v>
      </c>
      <c r="C47" s="135">
        <v>46</v>
      </c>
      <c r="D47" s="29" t="s">
        <v>146</v>
      </c>
      <c r="E47" t="s">
        <v>565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7"/>
      <c r="AA47" s="7"/>
      <c r="AB47" s="111">
        <f t="shared" si="2"/>
        <v>0</v>
      </c>
      <c r="AC47" s="111" t="str">
        <f t="shared" si="3"/>
        <v>0</v>
      </c>
      <c r="AD47" s="111" t="e">
        <f>VLOOKUP($AC47,デモテーブル[#All],2,FALSE)</f>
        <v>#N/A</v>
      </c>
      <c r="AE47" s="111">
        <f t="shared" si="7"/>
        <v>0</v>
      </c>
      <c r="AF47" s="111">
        <f t="shared" si="7"/>
        <v>0</v>
      </c>
      <c r="AG47" s="111">
        <f t="shared" si="7"/>
        <v>0</v>
      </c>
      <c r="AH47" s="111">
        <f t="shared" si="7"/>
        <v>0</v>
      </c>
      <c r="AI47" s="111">
        <f t="shared" si="7"/>
        <v>0</v>
      </c>
      <c r="AJ47" s="111">
        <f t="shared" si="7"/>
        <v>0</v>
      </c>
      <c r="AK47" s="111">
        <f t="shared" si="7"/>
        <v>0</v>
      </c>
      <c r="AL47" s="111">
        <f t="shared" si="7"/>
        <v>0</v>
      </c>
      <c r="AM47" s="111">
        <f t="shared" si="7"/>
        <v>0</v>
      </c>
      <c r="AN47" s="111">
        <f t="shared" si="7"/>
        <v>0</v>
      </c>
      <c r="AO47" s="111">
        <f t="shared" si="7"/>
        <v>0</v>
      </c>
      <c r="AP47" s="158">
        <f t="shared" si="7"/>
        <v>0</v>
      </c>
      <c r="AQ47" s="111">
        <f t="shared" si="7"/>
        <v>0</v>
      </c>
      <c r="AR47" s="159">
        <f t="shared" si="7"/>
        <v>0</v>
      </c>
      <c r="AS47" s="160" t="e">
        <f t="shared" si="0"/>
        <v>#DIV/0!</v>
      </c>
      <c r="AT47" s="13"/>
      <c r="AU47" s="13"/>
      <c r="AV47" s="111" t="e">
        <f>VLOOKUP($AC47,デモテーブル[#All],3,FALSE)</f>
        <v>#N/A</v>
      </c>
      <c r="AW47" s="111" t="e">
        <f>VLOOKUP($AC47,デモテーブル[#All],4,FALSE)</f>
        <v>#N/A</v>
      </c>
      <c r="AX47" s="111" t="e">
        <f>VLOOKUP($AC47,デモテーブル[#All],5,FALSE)</f>
        <v>#N/A</v>
      </c>
      <c r="AY47" s="111" t="e">
        <f>VLOOKUP($AC47,デモテーブル[#All],6,FALSE)</f>
        <v>#N/A</v>
      </c>
      <c r="AZ47" s="111" t="e">
        <f>VLOOKUP($AC47,デモテーブル[#All],7,FALSE)</f>
        <v>#N/A</v>
      </c>
    </row>
    <row r="48" spans="2:52" x14ac:dyDescent="0.2">
      <c r="B48" s="10">
        <v>44819</v>
      </c>
      <c r="C48" s="135">
        <v>47</v>
      </c>
      <c r="D48" s="29" t="s">
        <v>146</v>
      </c>
      <c r="E48" t="s">
        <v>565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7"/>
      <c r="AA48" s="7"/>
      <c r="AB48" s="111">
        <f t="shared" si="2"/>
        <v>0</v>
      </c>
      <c r="AC48" s="111" t="str">
        <f t="shared" si="3"/>
        <v>0</v>
      </c>
      <c r="AD48" s="111" t="e">
        <f>VLOOKUP($AC48,デモテーブル[#All],2,FALSE)</f>
        <v>#N/A</v>
      </c>
      <c r="AE48" s="111">
        <f t="shared" si="7"/>
        <v>0</v>
      </c>
      <c r="AF48" s="111">
        <f t="shared" si="7"/>
        <v>0</v>
      </c>
      <c r="AG48" s="111">
        <f t="shared" si="7"/>
        <v>0</v>
      </c>
      <c r="AH48" s="111">
        <f t="shared" si="7"/>
        <v>0</v>
      </c>
      <c r="AI48" s="111">
        <f t="shared" si="7"/>
        <v>0</v>
      </c>
      <c r="AJ48" s="111">
        <f t="shared" si="7"/>
        <v>0</v>
      </c>
      <c r="AK48" s="111">
        <f t="shared" si="7"/>
        <v>0</v>
      </c>
      <c r="AL48" s="111">
        <f t="shared" si="7"/>
        <v>0</v>
      </c>
      <c r="AM48" s="111">
        <f t="shared" si="7"/>
        <v>0</v>
      </c>
      <c r="AN48" s="111">
        <f t="shared" si="7"/>
        <v>0</v>
      </c>
      <c r="AO48" s="111">
        <f t="shared" si="7"/>
        <v>0</v>
      </c>
      <c r="AP48" s="158">
        <f t="shared" si="7"/>
        <v>0</v>
      </c>
      <c r="AQ48" s="111">
        <f t="shared" si="7"/>
        <v>0</v>
      </c>
      <c r="AR48" s="159">
        <f t="shared" si="7"/>
        <v>0</v>
      </c>
      <c r="AS48" s="160" t="e">
        <f t="shared" si="0"/>
        <v>#DIV/0!</v>
      </c>
      <c r="AT48" s="13"/>
      <c r="AU48" s="13"/>
      <c r="AV48" s="111" t="e">
        <f>VLOOKUP($AC48,デモテーブル[#All],3,FALSE)</f>
        <v>#N/A</v>
      </c>
      <c r="AW48" s="111" t="e">
        <f>VLOOKUP($AC48,デモテーブル[#All],4,FALSE)</f>
        <v>#N/A</v>
      </c>
      <c r="AX48" s="111" t="e">
        <f>VLOOKUP($AC48,デモテーブル[#All],5,FALSE)</f>
        <v>#N/A</v>
      </c>
      <c r="AY48" s="111" t="e">
        <f>VLOOKUP($AC48,デモテーブル[#All],6,FALSE)</f>
        <v>#N/A</v>
      </c>
      <c r="AZ48" s="111" t="e">
        <f>VLOOKUP($AC48,デモテーブル[#All],7,FALSE)</f>
        <v>#N/A</v>
      </c>
    </row>
    <row r="49" spans="2:52" ht="13.8" thickBot="1" x14ac:dyDescent="0.25">
      <c r="B49" s="10">
        <v>44819</v>
      </c>
      <c r="C49" s="135">
        <v>48</v>
      </c>
      <c r="D49" s="29" t="s">
        <v>146</v>
      </c>
      <c r="E49" t="s">
        <v>565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7"/>
      <c r="AA49" s="7"/>
      <c r="AB49" s="111">
        <f t="shared" si="2"/>
        <v>0</v>
      </c>
      <c r="AC49" s="111" t="str">
        <f t="shared" si="3"/>
        <v>0</v>
      </c>
      <c r="AD49" s="111" t="e">
        <f>VLOOKUP($AC49,デモテーブル[#All],2,FALSE)</f>
        <v>#N/A</v>
      </c>
      <c r="AE49" s="111">
        <f t="shared" si="7"/>
        <v>0</v>
      </c>
      <c r="AF49" s="111">
        <f t="shared" si="7"/>
        <v>0</v>
      </c>
      <c r="AG49" s="111">
        <f t="shared" si="7"/>
        <v>0</v>
      </c>
      <c r="AH49" s="111">
        <f t="shared" si="7"/>
        <v>0</v>
      </c>
      <c r="AI49" s="111">
        <f t="shared" si="7"/>
        <v>0</v>
      </c>
      <c r="AJ49" s="111">
        <f t="shared" si="7"/>
        <v>0</v>
      </c>
      <c r="AK49" s="111">
        <f t="shared" si="7"/>
        <v>0</v>
      </c>
      <c r="AL49" s="111">
        <f t="shared" si="7"/>
        <v>0</v>
      </c>
      <c r="AM49" s="111">
        <f t="shared" si="7"/>
        <v>0</v>
      </c>
      <c r="AN49" s="111">
        <f t="shared" si="7"/>
        <v>0</v>
      </c>
      <c r="AO49" s="111">
        <f t="shared" si="7"/>
        <v>0</v>
      </c>
      <c r="AP49" s="158">
        <f t="shared" si="7"/>
        <v>0</v>
      </c>
      <c r="AQ49" s="111">
        <f t="shared" si="7"/>
        <v>0</v>
      </c>
      <c r="AR49" s="159">
        <f t="shared" si="7"/>
        <v>0</v>
      </c>
      <c r="AS49" s="160" t="e">
        <f t="shared" si="0"/>
        <v>#DIV/0!</v>
      </c>
      <c r="AT49" s="13"/>
      <c r="AU49" s="13"/>
      <c r="AV49" s="111" t="e">
        <f>VLOOKUP($AC49,デモテーブル[#All],3,FALSE)</f>
        <v>#N/A</v>
      </c>
      <c r="AW49" s="111" t="e">
        <f>VLOOKUP($AC49,デモテーブル[#All],4,FALSE)</f>
        <v>#N/A</v>
      </c>
      <c r="AX49" s="111" t="e">
        <f>VLOOKUP($AC49,デモテーブル[#All],5,FALSE)</f>
        <v>#N/A</v>
      </c>
      <c r="AY49" s="111" t="e">
        <f>VLOOKUP($AC49,デモテーブル[#All],6,FALSE)</f>
        <v>#N/A</v>
      </c>
      <c r="AZ49" s="111" t="e">
        <f>VLOOKUP($AC49,デモテーブル[#All],7,FALSE)</f>
        <v>#N/A</v>
      </c>
    </row>
    <row r="50" spans="2:52" ht="13.8" thickBot="1" x14ac:dyDescent="0.25">
      <c r="B50" s="10">
        <v>44819</v>
      </c>
      <c r="C50" s="135">
        <v>49</v>
      </c>
      <c r="D50" s="29" t="s">
        <v>146</v>
      </c>
      <c r="E50" s="66" t="s">
        <v>506</v>
      </c>
      <c r="F50" s="67" t="s">
        <v>507</v>
      </c>
      <c r="G50" s="68" t="s">
        <v>69</v>
      </c>
      <c r="H50" s="67" t="s">
        <v>119</v>
      </c>
      <c r="I50" s="69" t="s">
        <v>120</v>
      </c>
      <c r="J50" s="70" t="s">
        <v>121</v>
      </c>
      <c r="K50" s="70" t="s">
        <v>122</v>
      </c>
      <c r="L50" s="70" t="s">
        <v>123</v>
      </c>
      <c r="M50" s="70" t="s">
        <v>124</v>
      </c>
      <c r="N50" s="70" t="s">
        <v>125</v>
      </c>
      <c r="O50" s="70" t="s">
        <v>126</v>
      </c>
      <c r="P50" s="71" t="s">
        <v>351</v>
      </c>
      <c r="Q50" s="66"/>
      <c r="R50" s="66"/>
      <c r="S50" s="66"/>
      <c r="T50" s="66"/>
      <c r="U50" s="66"/>
      <c r="V50" s="66"/>
      <c r="W50" s="66"/>
      <c r="X50" s="66"/>
      <c r="Y50" s="66"/>
      <c r="Z50" s="32"/>
      <c r="AA50" s="32"/>
      <c r="AB50" s="72" t="s">
        <v>508</v>
      </c>
      <c r="AC50" s="73"/>
      <c r="AD50" s="72" t="e">
        <f>VLOOKUP($AC50,デモテーブル[#All],2,FALSE)</f>
        <v>#N/A</v>
      </c>
      <c r="AE50" s="72"/>
      <c r="AF50" s="72"/>
      <c r="AG50" s="72"/>
      <c r="AH50" s="74"/>
      <c r="AI50" s="72"/>
      <c r="AJ50" s="72"/>
      <c r="AK50" s="75"/>
      <c r="AL50" s="72"/>
      <c r="AM50" s="72"/>
      <c r="AN50" s="72"/>
      <c r="AO50" s="72"/>
      <c r="AP50" s="76"/>
      <c r="AQ50" s="72"/>
      <c r="AR50" s="76"/>
      <c r="AS50" s="72"/>
      <c r="AT50" s="77"/>
      <c r="AU50" s="77"/>
      <c r="AV50" s="78" t="e">
        <f>VLOOKUP($AC50,デモテーブル[#All],3,FALSE)</f>
        <v>#N/A</v>
      </c>
      <c r="AW50" s="78" t="e">
        <f>VLOOKUP($AC50,デモテーブル[#All],4,FALSE)</f>
        <v>#N/A</v>
      </c>
      <c r="AX50" s="78" t="e">
        <f>VLOOKUP($AC50,デモテーブル[#All],5,FALSE)</f>
        <v>#N/A</v>
      </c>
      <c r="AY50" s="78" t="e">
        <f>VLOOKUP($AC50,デモテーブル[#All],6,FALSE)</f>
        <v>#N/A</v>
      </c>
      <c r="AZ50" s="78" t="e">
        <f>VLOOKUP($AC50,デモテーブル[#All],7,FALSE)</f>
        <v>#N/A</v>
      </c>
    </row>
    <row r="51" spans="2:52" ht="13.8" thickBot="1" x14ac:dyDescent="0.25">
      <c r="B51" s="10">
        <v>44819</v>
      </c>
      <c r="C51" s="135">
        <v>50</v>
      </c>
      <c r="D51" s="79" t="s">
        <v>146</v>
      </c>
      <c r="E51" s="80" t="s">
        <v>506</v>
      </c>
      <c r="F51" s="5" t="s">
        <v>505</v>
      </c>
      <c r="G51" s="81" t="s">
        <v>69</v>
      </c>
      <c r="H51" s="82" t="s">
        <v>340</v>
      </c>
      <c r="I51" s="83">
        <v>866667</v>
      </c>
      <c r="J51" s="81" t="s">
        <v>615</v>
      </c>
      <c r="K51" s="81"/>
      <c r="L51" s="81"/>
      <c r="M51" s="81"/>
      <c r="N51" s="81"/>
      <c r="O51" s="81"/>
      <c r="P51" s="81"/>
      <c r="Q51" s="80"/>
      <c r="R51" s="80"/>
      <c r="S51" s="80"/>
      <c r="T51" s="80"/>
      <c r="U51" s="80"/>
      <c r="V51" s="80"/>
      <c r="W51" s="80"/>
      <c r="X51" s="80"/>
      <c r="Y51" s="80"/>
      <c r="Z51" s="32"/>
      <c r="AA51" s="32"/>
      <c r="AB51" s="84"/>
      <c r="AC51" s="85" t="s">
        <v>509</v>
      </c>
      <c r="AD51" s="84" t="str">
        <f>VLOOKUP($AC51,デモテーブル[#All],2,FALSE)</f>
        <v>現預金・住信SBIネット銀行・普通口座</v>
      </c>
      <c r="AE51" s="84" t="s">
        <v>172</v>
      </c>
      <c r="AF51" s="84"/>
      <c r="AG51" s="84"/>
      <c r="AH51" s="86"/>
      <c r="AI51" s="84"/>
      <c r="AJ51" s="84"/>
      <c r="AK51" s="87"/>
      <c r="AL51" s="84"/>
      <c r="AM51" s="84"/>
      <c r="AN51" s="84"/>
      <c r="AO51" s="84"/>
      <c r="AP51" s="86">
        <f>I51</f>
        <v>866667</v>
      </c>
      <c r="AQ51" s="84"/>
      <c r="AR51" s="88"/>
      <c r="AS51" s="84">
        <f t="shared" ref="AS51:AS60" si="8">AR51/(AP51-AR51)</f>
        <v>0</v>
      </c>
      <c r="AT51" s="77"/>
      <c r="AU51" s="77"/>
      <c r="AV51" s="84" t="str">
        <f>VLOOKUP($AC51,デモテーブル[#All],3,FALSE)</f>
        <v>2現金・米国債など</v>
      </c>
      <c r="AW51" s="84" t="str">
        <f>VLOOKUP($AC51,デモテーブル[#All],4,FALSE)</f>
        <v>2現金</v>
      </c>
      <c r="AX51" s="84" t="str">
        <f>VLOOKUP($AC51,デモテーブル[#All],5,FALSE)</f>
        <v>現預金</v>
      </c>
      <c r="AY51" s="84" t="str">
        <f>VLOOKUP($AC51,デモテーブル[#All],6,FALSE)</f>
        <v>現預金</v>
      </c>
      <c r="AZ51" s="84" t="str">
        <f>VLOOKUP($AC51,デモテーブル[#All],7,FALSE)</f>
        <v>01 日本円</v>
      </c>
    </row>
    <row r="52" spans="2:52" ht="13.8" thickBot="1" x14ac:dyDescent="0.25">
      <c r="B52" s="10">
        <v>44819</v>
      </c>
      <c r="C52" s="135">
        <v>51</v>
      </c>
      <c r="D52" s="79" t="s">
        <v>146</v>
      </c>
      <c r="E52" s="80" t="s">
        <v>506</v>
      </c>
      <c r="F52" s="81"/>
      <c r="G52" s="81" t="s">
        <v>69</v>
      </c>
      <c r="H52" s="82" t="s">
        <v>305</v>
      </c>
      <c r="I52" s="83">
        <v>708413</v>
      </c>
      <c r="J52" s="81" t="s">
        <v>615</v>
      </c>
      <c r="K52" s="81"/>
      <c r="L52" s="81"/>
      <c r="M52" s="81"/>
      <c r="N52" s="81"/>
      <c r="O52" s="81"/>
      <c r="P52" s="81"/>
      <c r="Q52" s="80"/>
      <c r="R52" s="80"/>
      <c r="S52" s="80"/>
      <c r="T52" s="80"/>
      <c r="U52" s="80"/>
      <c r="V52" s="80"/>
      <c r="W52" s="80"/>
      <c r="X52" s="80"/>
      <c r="Y52" s="80"/>
      <c r="Z52" s="32"/>
      <c r="AA52" s="32"/>
      <c r="AB52" s="84"/>
      <c r="AC52" s="85" t="s">
        <v>510</v>
      </c>
      <c r="AD52" s="84" t="str">
        <f>VLOOKUP($AC52,デモテーブル[#All],2,FALSE)</f>
        <v>現預金・住信SBIネット銀行・ハイブリッド口座</v>
      </c>
      <c r="AE52" s="84" t="s">
        <v>172</v>
      </c>
      <c r="AF52" s="84"/>
      <c r="AG52" s="84"/>
      <c r="AH52" s="86"/>
      <c r="AI52" s="84"/>
      <c r="AJ52" s="84"/>
      <c r="AK52" s="87"/>
      <c r="AL52" s="84"/>
      <c r="AM52" s="84"/>
      <c r="AN52" s="84"/>
      <c r="AO52" s="84"/>
      <c r="AP52" s="86">
        <f t="shared" ref="AP52:AP56" si="9">I52</f>
        <v>708413</v>
      </c>
      <c r="AQ52" s="84"/>
      <c r="AR52" s="88"/>
      <c r="AS52" s="84">
        <f t="shared" si="8"/>
        <v>0</v>
      </c>
      <c r="AT52" s="77"/>
      <c r="AU52" s="77"/>
      <c r="AV52" s="84" t="str">
        <f>VLOOKUP($AC52,デモテーブル[#All],3,FALSE)</f>
        <v>2現金・米国債など</v>
      </c>
      <c r="AW52" s="84" t="str">
        <f>VLOOKUP($AC52,デモテーブル[#All],4,FALSE)</f>
        <v>2現金</v>
      </c>
      <c r="AX52" s="84" t="str">
        <f>VLOOKUP($AC52,デモテーブル[#All],5,FALSE)</f>
        <v>現預金</v>
      </c>
      <c r="AY52" s="84" t="str">
        <f>VLOOKUP($AC52,デモテーブル[#All],6,FALSE)</f>
        <v>現預金</v>
      </c>
      <c r="AZ52" s="84" t="str">
        <f>VLOOKUP($AC52,デモテーブル[#All],7,FALSE)</f>
        <v>01 日本円</v>
      </c>
    </row>
    <row r="53" spans="2:52" x14ac:dyDescent="0.2">
      <c r="B53" s="10">
        <v>44819</v>
      </c>
      <c r="C53" s="135">
        <v>52</v>
      </c>
      <c r="D53" s="79" t="s">
        <v>146</v>
      </c>
      <c r="E53" s="80" t="s">
        <v>506</v>
      </c>
      <c r="F53" s="81"/>
      <c r="G53" s="81" t="s">
        <v>69</v>
      </c>
      <c r="H53" s="82" t="s">
        <v>341</v>
      </c>
      <c r="I53" s="82">
        <v>8</v>
      </c>
      <c r="J53" s="81" t="s">
        <v>615</v>
      </c>
      <c r="K53" s="81"/>
      <c r="L53" s="81"/>
      <c r="M53" s="81"/>
      <c r="N53" s="81"/>
      <c r="O53" s="81"/>
      <c r="P53" s="81"/>
      <c r="Q53" s="80"/>
      <c r="R53" s="80"/>
      <c r="S53" s="80"/>
      <c r="T53" s="80"/>
      <c r="U53" s="80"/>
      <c r="V53" s="80"/>
      <c r="W53" s="80"/>
      <c r="X53" s="80"/>
      <c r="Y53" s="80"/>
      <c r="Z53" s="32"/>
      <c r="AA53" s="32"/>
      <c r="AB53" s="84"/>
      <c r="AC53" s="85" t="s">
        <v>511</v>
      </c>
      <c r="AD53" s="84" t="str">
        <f>VLOOKUP($AC53,デモテーブル[#All],2,FALSE)</f>
        <v>現預金・住信SBIネット銀行・外貨預金</v>
      </c>
      <c r="AE53" s="84" t="s">
        <v>172</v>
      </c>
      <c r="AF53" s="84"/>
      <c r="AG53" s="84"/>
      <c r="AH53" s="86"/>
      <c r="AI53" s="84"/>
      <c r="AJ53" s="84"/>
      <c r="AK53" s="87"/>
      <c r="AL53" s="84"/>
      <c r="AM53" s="84"/>
      <c r="AN53" s="84"/>
      <c r="AO53" s="84"/>
      <c r="AP53" s="86">
        <f t="shared" si="9"/>
        <v>8</v>
      </c>
      <c r="AQ53" s="84"/>
      <c r="AR53" s="88"/>
      <c r="AS53" s="84">
        <f t="shared" si="8"/>
        <v>0</v>
      </c>
      <c r="AT53" s="77"/>
      <c r="AU53" s="77"/>
      <c r="AV53" s="84" t="str">
        <f>VLOOKUP($AC53,デモテーブル[#All],3,FALSE)</f>
        <v>2現金・米国債など</v>
      </c>
      <c r="AW53" s="84" t="str">
        <f>VLOOKUP($AC53,デモテーブル[#All],4,FALSE)</f>
        <v>2現金</v>
      </c>
      <c r="AX53" s="84" t="str">
        <f>VLOOKUP($AC53,デモテーブル[#All],5,FALSE)</f>
        <v>現預金</v>
      </c>
      <c r="AY53" s="84" t="str">
        <f>VLOOKUP($AC53,デモテーブル[#All],6,FALSE)</f>
        <v>現預金</v>
      </c>
      <c r="AZ53" s="84" t="str">
        <f>VLOOKUP($AC53,デモテーブル[#All],7,FALSE)</f>
        <v>90 その他（円換算）</v>
      </c>
    </row>
    <row r="54" spans="2:52" x14ac:dyDescent="0.2">
      <c r="B54" s="10">
        <v>44819</v>
      </c>
      <c r="C54" s="135">
        <v>53</v>
      </c>
      <c r="D54" s="79" t="s">
        <v>146</v>
      </c>
      <c r="E54" s="80" t="s">
        <v>506</v>
      </c>
      <c r="F54" s="81"/>
      <c r="G54" s="81" t="s">
        <v>69</v>
      </c>
      <c r="H54" s="81"/>
      <c r="I54" s="81"/>
      <c r="J54" s="81"/>
      <c r="K54" s="81"/>
      <c r="L54" s="81"/>
      <c r="M54" s="81"/>
      <c r="N54" s="81"/>
      <c r="O54" s="81"/>
      <c r="P54" s="81"/>
      <c r="Q54" s="80"/>
      <c r="R54" s="80"/>
      <c r="S54" s="80"/>
      <c r="T54" s="80"/>
      <c r="U54" s="80"/>
      <c r="V54" s="80"/>
      <c r="W54" s="80"/>
      <c r="X54" s="80"/>
      <c r="Y54" s="80"/>
      <c r="Z54" s="32"/>
      <c r="AA54" s="32"/>
      <c r="AB54" s="84"/>
      <c r="AC54" s="84"/>
      <c r="AD54" s="84" t="e">
        <f>VLOOKUP($AC54,デモテーブル[#All],2,FALSE)</f>
        <v>#N/A</v>
      </c>
      <c r="AE54" s="84" t="s">
        <v>172</v>
      </c>
      <c r="AF54" s="84"/>
      <c r="AG54" s="84"/>
      <c r="AH54" s="86"/>
      <c r="AI54" s="84"/>
      <c r="AJ54" s="84"/>
      <c r="AK54" s="87"/>
      <c r="AL54" s="84"/>
      <c r="AM54" s="84"/>
      <c r="AN54" s="84"/>
      <c r="AO54" s="84"/>
      <c r="AP54" s="86">
        <f t="shared" si="9"/>
        <v>0</v>
      </c>
      <c r="AQ54" s="84"/>
      <c r="AR54" s="88"/>
      <c r="AS54" s="84" t="e">
        <f t="shared" si="8"/>
        <v>#DIV/0!</v>
      </c>
      <c r="AT54" s="77"/>
      <c r="AU54" s="77"/>
      <c r="AV54" s="84" t="e">
        <f>VLOOKUP($AC54,デモテーブル[#All],3,FALSE)</f>
        <v>#N/A</v>
      </c>
      <c r="AW54" s="84" t="e">
        <f>VLOOKUP($AC54,デモテーブル[#All],4,FALSE)</f>
        <v>#N/A</v>
      </c>
      <c r="AX54" s="84" t="e">
        <f>VLOOKUP($AC54,デモテーブル[#All],5,FALSE)</f>
        <v>#N/A</v>
      </c>
      <c r="AY54" s="84" t="e">
        <f>VLOOKUP($AC54,デモテーブル[#All],6,FALSE)</f>
        <v>#N/A</v>
      </c>
      <c r="AZ54" s="84" t="e">
        <f>VLOOKUP($AC54,デモテーブル[#All],7,FALSE)</f>
        <v>#N/A</v>
      </c>
    </row>
    <row r="55" spans="2:52" x14ac:dyDescent="0.2">
      <c r="B55" s="10">
        <v>44819</v>
      </c>
      <c r="C55" s="135">
        <v>54</v>
      </c>
      <c r="D55" s="79" t="s">
        <v>146</v>
      </c>
      <c r="E55" s="80" t="s">
        <v>506</v>
      </c>
      <c r="F55" s="81"/>
      <c r="G55" s="81" t="s">
        <v>69</v>
      </c>
      <c r="H55" s="81"/>
      <c r="I55" s="81"/>
      <c r="J55" s="81"/>
      <c r="K55" s="81"/>
      <c r="L55" s="81"/>
      <c r="M55" s="81"/>
      <c r="N55" s="81"/>
      <c r="O55" s="81"/>
      <c r="P55" s="81"/>
      <c r="Q55" s="80"/>
      <c r="R55" s="80"/>
      <c r="S55" s="80"/>
      <c r="T55" s="80"/>
      <c r="U55" s="80"/>
      <c r="V55" s="80"/>
      <c r="W55" s="80"/>
      <c r="X55" s="80"/>
      <c r="Y55" s="80"/>
      <c r="Z55" s="32"/>
      <c r="AA55" s="32"/>
      <c r="AB55" s="84"/>
      <c r="AC55" s="84"/>
      <c r="AD55" s="84" t="e">
        <f>VLOOKUP($AC55,デモテーブル[#All],2,FALSE)</f>
        <v>#N/A</v>
      </c>
      <c r="AE55" s="84" t="s">
        <v>172</v>
      </c>
      <c r="AF55" s="84"/>
      <c r="AG55" s="84"/>
      <c r="AH55" s="86"/>
      <c r="AI55" s="84"/>
      <c r="AJ55" s="84"/>
      <c r="AK55" s="87"/>
      <c r="AL55" s="84"/>
      <c r="AM55" s="84"/>
      <c r="AN55" s="84"/>
      <c r="AO55" s="84"/>
      <c r="AP55" s="86">
        <f t="shared" si="9"/>
        <v>0</v>
      </c>
      <c r="AQ55" s="84"/>
      <c r="AR55" s="88"/>
      <c r="AS55" s="84" t="e">
        <f t="shared" si="8"/>
        <v>#DIV/0!</v>
      </c>
      <c r="AT55" s="77"/>
      <c r="AU55" s="77"/>
      <c r="AV55" s="84" t="e">
        <f>VLOOKUP($AC55,デモテーブル[#All],3,FALSE)</f>
        <v>#N/A</v>
      </c>
      <c r="AW55" s="84" t="e">
        <f>VLOOKUP($AC55,デモテーブル[#All],4,FALSE)</f>
        <v>#N/A</v>
      </c>
      <c r="AX55" s="84" t="e">
        <f>VLOOKUP($AC55,デモテーブル[#All],5,FALSE)</f>
        <v>#N/A</v>
      </c>
      <c r="AY55" s="84" t="e">
        <f>VLOOKUP($AC55,デモテーブル[#All],6,FALSE)</f>
        <v>#N/A</v>
      </c>
      <c r="AZ55" s="84" t="e">
        <f>VLOOKUP($AC55,デモテーブル[#All],7,FALSE)</f>
        <v>#N/A</v>
      </c>
    </row>
    <row r="56" spans="2:52" x14ac:dyDescent="0.2">
      <c r="B56" s="10">
        <v>44819</v>
      </c>
      <c r="C56" s="135">
        <v>55</v>
      </c>
      <c r="D56" s="79" t="s">
        <v>146</v>
      </c>
      <c r="E56" s="80" t="s">
        <v>506</v>
      </c>
      <c r="F56" s="81"/>
      <c r="G56" s="81" t="s">
        <v>69</v>
      </c>
      <c r="H56" s="81"/>
      <c r="I56" s="81"/>
      <c r="J56" s="81"/>
      <c r="K56" s="81"/>
      <c r="L56" s="81"/>
      <c r="M56" s="81"/>
      <c r="N56" s="81"/>
      <c r="O56" s="81"/>
      <c r="P56" s="81"/>
      <c r="Q56" s="80"/>
      <c r="R56" s="80"/>
      <c r="S56" s="80"/>
      <c r="T56" s="80"/>
      <c r="U56" s="80"/>
      <c r="V56" s="80"/>
      <c r="W56" s="80"/>
      <c r="X56" s="80"/>
      <c r="Y56" s="80"/>
      <c r="Z56" s="32"/>
      <c r="AA56" s="32"/>
      <c r="AB56" s="84"/>
      <c r="AC56" s="84"/>
      <c r="AD56" s="84" t="e">
        <f>VLOOKUP($AC56,デモテーブル[#All],2,FALSE)</f>
        <v>#N/A</v>
      </c>
      <c r="AE56" s="84" t="s">
        <v>172</v>
      </c>
      <c r="AF56" s="84"/>
      <c r="AG56" s="84"/>
      <c r="AH56" s="86"/>
      <c r="AI56" s="84"/>
      <c r="AJ56" s="84"/>
      <c r="AK56" s="87"/>
      <c r="AL56" s="84"/>
      <c r="AM56" s="84"/>
      <c r="AN56" s="84"/>
      <c r="AO56" s="84"/>
      <c r="AP56" s="86">
        <f t="shared" si="9"/>
        <v>0</v>
      </c>
      <c r="AQ56" s="84"/>
      <c r="AR56" s="88"/>
      <c r="AS56" s="84" t="e">
        <f t="shared" si="8"/>
        <v>#DIV/0!</v>
      </c>
      <c r="AT56" s="77"/>
      <c r="AU56" s="77"/>
      <c r="AV56" s="84" t="e">
        <f>VLOOKUP($AC56,デモテーブル[#All],3,FALSE)</f>
        <v>#N/A</v>
      </c>
      <c r="AW56" s="84" t="e">
        <f>VLOOKUP($AC56,デモテーブル[#All],4,FALSE)</f>
        <v>#N/A</v>
      </c>
      <c r="AX56" s="84" t="e">
        <f>VLOOKUP($AC56,デモテーブル[#All],5,FALSE)</f>
        <v>#N/A</v>
      </c>
      <c r="AY56" s="84" t="e">
        <f>VLOOKUP($AC56,デモテーブル[#All],6,FALSE)</f>
        <v>#N/A</v>
      </c>
      <c r="AZ56" s="84" t="e">
        <f>VLOOKUP($AC56,デモテーブル[#All],7,FALSE)</f>
        <v>#N/A</v>
      </c>
    </row>
    <row r="57" spans="2:52" ht="13.8" thickBot="1" x14ac:dyDescent="0.25">
      <c r="B57" s="10">
        <v>44819</v>
      </c>
      <c r="C57" s="135">
        <v>56</v>
      </c>
      <c r="D57" s="29" t="s">
        <v>146</v>
      </c>
      <c r="E57" s="66" t="s">
        <v>512</v>
      </c>
      <c r="F57" s="89" t="s">
        <v>513</v>
      </c>
      <c r="G57" s="73"/>
      <c r="H57" s="71" t="s">
        <v>119</v>
      </c>
      <c r="I57" s="71" t="s">
        <v>120</v>
      </c>
      <c r="J57" s="89" t="s">
        <v>121</v>
      </c>
      <c r="K57" s="89" t="s">
        <v>122</v>
      </c>
      <c r="L57" s="89" t="s">
        <v>123</v>
      </c>
      <c r="M57" s="89" t="s">
        <v>124</v>
      </c>
      <c r="N57" s="89" t="s">
        <v>125</v>
      </c>
      <c r="O57" s="89" t="s">
        <v>126</v>
      </c>
      <c r="P57" s="71"/>
      <c r="Q57" s="66"/>
      <c r="R57" s="66"/>
      <c r="S57" s="66"/>
      <c r="T57" s="66"/>
      <c r="U57" s="66"/>
      <c r="V57" s="66"/>
      <c r="W57" s="66"/>
      <c r="X57" s="66"/>
      <c r="Y57" s="66"/>
      <c r="Z57" s="32"/>
      <c r="AA57" s="32"/>
      <c r="AB57" s="78" t="s">
        <v>514</v>
      </c>
      <c r="AC57" s="90"/>
      <c r="AD57" s="78" t="e">
        <f>VLOOKUP($AC57,デモテーブル[#All],2,FALSE)</f>
        <v>#N/A</v>
      </c>
      <c r="AE57" s="78"/>
      <c r="AF57" s="78"/>
      <c r="AG57" s="78"/>
      <c r="AH57" s="91"/>
      <c r="AI57" s="78"/>
      <c r="AJ57" s="78"/>
      <c r="AK57" s="92"/>
      <c r="AL57" s="78"/>
      <c r="AM57" s="78"/>
      <c r="AN57" s="78"/>
      <c r="AO57" s="78"/>
      <c r="AP57" s="93"/>
      <c r="AQ57" s="78"/>
      <c r="AR57" s="93"/>
      <c r="AS57" s="78"/>
      <c r="AT57" s="77"/>
      <c r="AU57" s="77"/>
      <c r="AV57" s="78" t="e">
        <f>VLOOKUP($AC57,デモテーブル[#All],3,FALSE)</f>
        <v>#N/A</v>
      </c>
      <c r="AW57" s="78" t="e">
        <f>VLOOKUP($AC57,デモテーブル[#All],4,FALSE)</f>
        <v>#N/A</v>
      </c>
      <c r="AX57" s="78" t="e">
        <f>VLOOKUP($AC57,デモテーブル[#All],5,FALSE)</f>
        <v>#N/A</v>
      </c>
      <c r="AY57" s="78" t="e">
        <f>VLOOKUP($AC57,デモテーブル[#All],6,FALSE)</f>
        <v>#N/A</v>
      </c>
      <c r="AZ57" s="78" t="e">
        <f>VLOOKUP($AC57,デモテーブル[#All],7,FALSE)</f>
        <v>#N/A</v>
      </c>
    </row>
    <row r="58" spans="2:52" ht="13.8" thickBot="1" x14ac:dyDescent="0.25">
      <c r="B58" s="10">
        <v>44819</v>
      </c>
      <c r="C58" s="135">
        <v>57</v>
      </c>
      <c r="D58" s="29" t="s">
        <v>146</v>
      </c>
      <c r="E58" s="80" t="s">
        <v>512</v>
      </c>
      <c r="F58" s="94" t="s">
        <v>505</v>
      </c>
      <c r="G58" s="81" t="s">
        <v>69</v>
      </c>
      <c r="H58" s="95" t="s">
        <v>515</v>
      </c>
      <c r="I58" s="96">
        <v>100002</v>
      </c>
      <c r="J58" s="81" t="s">
        <v>615</v>
      </c>
      <c r="K58" s="31"/>
      <c r="L58" s="81"/>
      <c r="M58" s="81"/>
      <c r="N58" s="81"/>
      <c r="O58" s="81"/>
      <c r="P58" s="81"/>
      <c r="Q58" s="80"/>
      <c r="R58" s="80"/>
      <c r="S58" s="80"/>
      <c r="T58" s="80"/>
      <c r="U58" s="80"/>
      <c r="V58" s="80"/>
      <c r="W58" s="80"/>
      <c r="X58" s="80"/>
      <c r="Y58" s="80"/>
      <c r="Z58" s="32"/>
      <c r="AA58" s="32"/>
      <c r="AB58" s="81"/>
      <c r="AC58" s="85" t="s">
        <v>516</v>
      </c>
      <c r="AD58" s="84" t="str">
        <f>VLOOKUP($AC58,デモテーブル[#All],2,FALSE)</f>
        <v>現預金・SBI証券・日本円</v>
      </c>
      <c r="AE58" s="81" t="s">
        <v>172</v>
      </c>
      <c r="AF58" s="81"/>
      <c r="AG58" s="81"/>
      <c r="AH58" s="97"/>
      <c r="AI58" s="81"/>
      <c r="AJ58" s="97"/>
      <c r="AK58" s="81"/>
      <c r="AL58" s="81"/>
      <c r="AM58" s="81"/>
      <c r="AN58" s="81"/>
      <c r="AO58" s="81"/>
      <c r="AP58" s="98">
        <f>I58</f>
        <v>100002</v>
      </c>
      <c r="AQ58" s="81"/>
      <c r="AR58" s="86"/>
      <c r="AS58" s="84">
        <f t="shared" si="8"/>
        <v>0</v>
      </c>
      <c r="AT58" s="33"/>
      <c r="AU58" s="33"/>
      <c r="AV58" s="81" t="str">
        <f>VLOOKUP($AC58,デモテーブル[#All],3,FALSE)</f>
        <v>2現金・米国債など</v>
      </c>
      <c r="AW58" s="81" t="str">
        <f>VLOOKUP($AC58,デモテーブル[#All],4,FALSE)</f>
        <v>2現金</v>
      </c>
      <c r="AX58" s="81" t="str">
        <f>VLOOKUP($AC58,デモテーブル[#All],5,FALSE)</f>
        <v>現預金</v>
      </c>
      <c r="AY58" s="81" t="str">
        <f>VLOOKUP($AC58,デモテーブル[#All],6,FALSE)</f>
        <v>現預金</v>
      </c>
      <c r="AZ58" s="81" t="str">
        <f>VLOOKUP($AC58,デモテーブル[#All],7,FALSE)</f>
        <v>01 日本円</v>
      </c>
    </row>
    <row r="59" spans="2:52" ht="13.8" thickBot="1" x14ac:dyDescent="0.25">
      <c r="B59" s="10">
        <v>44819</v>
      </c>
      <c r="C59" s="135">
        <v>58</v>
      </c>
      <c r="D59" s="29" t="s">
        <v>146</v>
      </c>
      <c r="E59" s="80" t="s">
        <v>512</v>
      </c>
      <c r="F59" s="81"/>
      <c r="G59" s="81" t="s">
        <v>69</v>
      </c>
      <c r="H59" s="95" t="s">
        <v>517</v>
      </c>
      <c r="I59" s="96">
        <v>15029.34</v>
      </c>
      <c r="J59" s="31" t="s">
        <v>616</v>
      </c>
      <c r="K59" s="31"/>
      <c r="L59" s="99" t="s">
        <v>518</v>
      </c>
      <c r="M59" s="100" t="s">
        <v>519</v>
      </c>
      <c r="N59" s="101">
        <v>115.27</v>
      </c>
      <c r="O59" s="31" t="s">
        <v>520</v>
      </c>
      <c r="P59" s="31"/>
      <c r="Q59" s="31" t="s">
        <v>614</v>
      </c>
      <c r="R59" s="80"/>
      <c r="S59" s="80"/>
      <c r="T59" s="80"/>
      <c r="U59" s="80"/>
      <c r="V59" s="80"/>
      <c r="W59" s="80"/>
      <c r="X59" s="80"/>
      <c r="Y59" s="80"/>
      <c r="Z59" s="162"/>
      <c r="AA59" s="162"/>
      <c r="AB59" s="81"/>
      <c r="AC59" s="85" t="s">
        <v>521</v>
      </c>
      <c r="AD59" s="84" t="str">
        <f>VLOOKUP($AC59,デモテーブル[#All],2,FALSE)</f>
        <v>現預金・SBI証券・米ドル</v>
      </c>
      <c r="AE59" s="81" t="s">
        <v>172</v>
      </c>
      <c r="AF59" s="81"/>
      <c r="AG59" s="81"/>
      <c r="AH59" s="97"/>
      <c r="AI59" s="81"/>
      <c r="AJ59" s="97"/>
      <c r="AK59" s="81"/>
      <c r="AL59" s="81"/>
      <c r="AM59" s="81"/>
      <c r="AN59" s="81"/>
      <c r="AO59" s="31" t="s">
        <v>614</v>
      </c>
      <c r="AP59" s="98">
        <f>I59*N59</f>
        <v>1732432.0218</v>
      </c>
      <c r="AQ59" s="81"/>
      <c r="AR59" s="86"/>
      <c r="AS59" s="84">
        <f t="shared" si="8"/>
        <v>0</v>
      </c>
      <c r="AT59" s="33"/>
      <c r="AU59" s="33"/>
      <c r="AV59" s="81" t="str">
        <f>VLOOKUP($AC59,デモテーブル[#All],3,FALSE)</f>
        <v>2現金・米国債など</v>
      </c>
      <c r="AW59" s="81" t="str">
        <f>VLOOKUP($AC59,デモテーブル[#All],4,FALSE)</f>
        <v>2現金</v>
      </c>
      <c r="AX59" s="81" t="str">
        <f>VLOOKUP($AC59,デモテーブル[#All],5,FALSE)</f>
        <v>現預金</v>
      </c>
      <c r="AY59" s="81" t="str">
        <f>VLOOKUP($AC59,デモテーブル[#All],6,FALSE)</f>
        <v>現預金</v>
      </c>
      <c r="AZ59" s="81" t="str">
        <f>VLOOKUP($AC59,デモテーブル[#All],7,FALSE)</f>
        <v>02 米ドル（円換算）</v>
      </c>
    </row>
    <row r="60" spans="2:52" x14ac:dyDescent="0.2">
      <c r="B60" s="10">
        <v>44819</v>
      </c>
      <c r="C60" s="135">
        <v>59</v>
      </c>
      <c r="D60" s="29" t="s">
        <v>146</v>
      </c>
      <c r="E60" s="80" t="s">
        <v>512</v>
      </c>
      <c r="F60" s="81"/>
      <c r="G60" s="81" t="s">
        <v>69</v>
      </c>
      <c r="H60" s="95"/>
      <c r="I60" s="96"/>
      <c r="J60" s="81" t="s">
        <v>522</v>
      </c>
      <c r="K60" s="81"/>
      <c r="L60" s="99" t="s">
        <v>518</v>
      </c>
      <c r="M60" s="100"/>
      <c r="N60" s="101"/>
      <c r="O60" s="81"/>
      <c r="P60" s="81"/>
      <c r="Q60" s="31" t="s">
        <v>614</v>
      </c>
      <c r="R60" s="80"/>
      <c r="S60" s="80"/>
      <c r="T60" s="80"/>
      <c r="U60" s="80"/>
      <c r="V60" s="80"/>
      <c r="W60" s="80"/>
      <c r="X60" s="80"/>
      <c r="Y60" s="80"/>
      <c r="Z60" s="32"/>
      <c r="AA60" s="32"/>
      <c r="AB60" s="81"/>
      <c r="AC60" s="85"/>
      <c r="AD60" s="84" t="e">
        <f>VLOOKUP($AC60,デモテーブル[#All],2,FALSE)</f>
        <v>#N/A</v>
      </c>
      <c r="AE60" s="81" t="s">
        <v>172</v>
      </c>
      <c r="AF60" s="81"/>
      <c r="AG60" s="81"/>
      <c r="AH60" s="97"/>
      <c r="AI60" s="81"/>
      <c r="AJ60" s="97"/>
      <c r="AK60" s="81"/>
      <c r="AL60" s="81"/>
      <c r="AM60" s="81"/>
      <c r="AN60" s="81"/>
      <c r="AO60" s="31" t="s">
        <v>614</v>
      </c>
      <c r="AP60" s="98">
        <f t="shared" ref="AP60" si="10">I60</f>
        <v>0</v>
      </c>
      <c r="AQ60" s="81"/>
      <c r="AR60" s="86"/>
      <c r="AS60" s="84" t="e">
        <f t="shared" si="8"/>
        <v>#DIV/0!</v>
      </c>
      <c r="AT60" s="33"/>
      <c r="AU60" s="33"/>
      <c r="AV60" s="81" t="e">
        <f>VLOOKUP($AC60,デモテーブル[#All],3,FALSE)</f>
        <v>#N/A</v>
      </c>
      <c r="AW60" s="81" t="e">
        <f>VLOOKUP($AC60,デモテーブル[#All],4,FALSE)</f>
        <v>#N/A</v>
      </c>
      <c r="AX60" s="81" t="e">
        <f>VLOOKUP($AC60,デモテーブル[#All],5,FALSE)</f>
        <v>#N/A</v>
      </c>
      <c r="AY60" s="81" t="e">
        <f>VLOOKUP($AC60,デモテーブル[#All],6,FALSE)</f>
        <v>#N/A</v>
      </c>
      <c r="AZ60" s="81" t="e">
        <f>VLOOKUP($AC60,デモテーブル[#All],7,FALSE)</f>
        <v>#N/A</v>
      </c>
    </row>
    <row r="61" spans="2:52" x14ac:dyDescent="0.2">
      <c r="B61" s="10">
        <v>44819</v>
      </c>
      <c r="C61" s="135">
        <v>60</v>
      </c>
      <c r="D61" s="29" t="s">
        <v>146</v>
      </c>
      <c r="E61" s="66" t="s">
        <v>512</v>
      </c>
      <c r="F61" s="102" t="s">
        <v>523</v>
      </c>
      <c r="G61" s="102"/>
      <c r="H61" s="103" t="s">
        <v>524</v>
      </c>
      <c r="I61" s="89" t="s">
        <v>120</v>
      </c>
      <c r="J61" s="102" t="s">
        <v>121</v>
      </c>
      <c r="K61" s="102" t="s">
        <v>122</v>
      </c>
      <c r="L61" s="104" t="s">
        <v>525</v>
      </c>
      <c r="M61" s="102" t="s">
        <v>124</v>
      </c>
      <c r="N61" s="102" t="s">
        <v>125</v>
      </c>
      <c r="O61" s="102" t="s">
        <v>126</v>
      </c>
      <c r="P61" s="71" t="s">
        <v>351</v>
      </c>
      <c r="Q61" s="66"/>
      <c r="R61" s="66"/>
      <c r="S61" s="66"/>
      <c r="T61" s="66"/>
      <c r="U61" s="66"/>
      <c r="V61" s="66"/>
      <c r="W61" s="66"/>
      <c r="X61" s="66"/>
      <c r="Y61" s="66"/>
      <c r="Z61" s="32"/>
      <c r="AA61" s="32"/>
      <c r="AB61" s="102" t="s">
        <v>526</v>
      </c>
      <c r="AC61" s="90"/>
      <c r="AD61" s="102" t="e">
        <f>VLOOKUP($AC61,デモテーブル[#All],2,FALSE)</f>
        <v>#N/A</v>
      </c>
      <c r="AE61" s="102"/>
      <c r="AF61" s="102"/>
      <c r="AG61" s="102"/>
      <c r="AH61" s="105"/>
      <c r="AI61" s="102"/>
      <c r="AJ61" s="105"/>
      <c r="AK61" s="102"/>
      <c r="AL61" s="102"/>
      <c r="AM61" s="102"/>
      <c r="AN61" s="102"/>
      <c r="AO61" s="102"/>
      <c r="AP61" s="106"/>
      <c r="AQ61" s="102"/>
      <c r="AR61" s="91"/>
      <c r="AS61" s="107"/>
      <c r="AT61" s="14"/>
      <c r="AU61" s="14"/>
      <c r="AV61" s="102" t="e">
        <f>VLOOKUP($AC61,デモテーブル[#All],3,FALSE)</f>
        <v>#N/A</v>
      </c>
      <c r="AW61" s="102" t="e">
        <f>VLOOKUP($AC61,デモテーブル[#All],4,FALSE)</f>
        <v>#N/A</v>
      </c>
      <c r="AX61" s="102" t="e">
        <f>VLOOKUP($AC61,デモテーブル[#All],5,FALSE)</f>
        <v>#N/A</v>
      </c>
      <c r="AY61" s="102" t="e">
        <f>VLOOKUP($AC61,デモテーブル[#All],6,FALSE)</f>
        <v>#N/A</v>
      </c>
      <c r="AZ61" s="102" t="e">
        <f>VLOOKUP($AC61,デモテーブル[#All],7,FALSE)</f>
        <v>#N/A</v>
      </c>
    </row>
    <row r="62" spans="2:52" ht="13.5" customHeight="1" x14ac:dyDescent="0.2">
      <c r="B62" s="10">
        <v>44819</v>
      </c>
      <c r="C62" s="135">
        <v>61</v>
      </c>
      <c r="D62" s="29" t="s">
        <v>146</v>
      </c>
      <c r="E62" s="108" t="s">
        <v>512</v>
      </c>
      <c r="F62" s="5" t="s">
        <v>504</v>
      </c>
      <c r="G62" s="109" t="e">
        <f t="shared" ref="G62:G125" si="11">LEFT(H61, FIND(" ", H61) - 1 )</f>
        <v>#VALUE!</v>
      </c>
      <c r="H62" s="4" t="s">
        <v>527</v>
      </c>
      <c r="I62" s="4" t="s">
        <v>528</v>
      </c>
      <c r="J62" s="4"/>
      <c r="K62" s="110"/>
      <c r="L62" s="111" t="s">
        <v>527</v>
      </c>
      <c r="M62" s="111" t="s">
        <v>528</v>
      </c>
      <c r="N62" s="111"/>
      <c r="O62" s="111"/>
      <c r="P62" s="112" t="s">
        <v>529</v>
      </c>
      <c r="Z62" s="7"/>
      <c r="AA62" s="7"/>
      <c r="AB62" s="4"/>
      <c r="AC62" s="113" t="e">
        <f t="shared" ref="AC62:AC125" si="12">G62</f>
        <v>#VALUE!</v>
      </c>
      <c r="AD62" s="4" t="e">
        <f>VLOOKUP($AC62,デモテーブル[#All],2,FALSE)</f>
        <v>#VALUE!</v>
      </c>
      <c r="AE62" s="4" t="s">
        <v>15</v>
      </c>
      <c r="AF62" s="4" t="str">
        <f t="shared" ref="AF62:AF125" si="13">H62</f>
        <v>1541 純プラ信 メールアラート画面へ</v>
      </c>
      <c r="AG62" s="4"/>
      <c r="AH62" s="114" t="str">
        <f t="shared" ref="AH62:AH125" si="14">I62</f>
        <v xml:space="preserve">現買 現売 </v>
      </c>
      <c r="AI62" s="4"/>
      <c r="AJ62" s="114">
        <f t="shared" ref="AJ62:AJ125" si="15">J62</f>
        <v>0</v>
      </c>
      <c r="AK62" s="4"/>
      <c r="AL62" s="4"/>
      <c r="AM62" s="4"/>
      <c r="AN62" s="4"/>
      <c r="AO62" s="4"/>
      <c r="AP62" s="115">
        <f t="shared" ref="AP62:AP125" si="16">K62</f>
        <v>0</v>
      </c>
      <c r="AQ62" s="4"/>
      <c r="AR62" s="116">
        <f t="shared" ref="AR62:AR125" si="17">O62</f>
        <v>0</v>
      </c>
      <c r="AS62" s="117" t="e">
        <f>AR62/(AP62-AR62)</f>
        <v>#DIV/0!</v>
      </c>
      <c r="AT62" s="13"/>
      <c r="AU62" s="13"/>
      <c r="AV62" s="4" t="e">
        <f>VLOOKUP($AC62,デモテーブル[#All],3,FALSE)</f>
        <v>#VALUE!</v>
      </c>
      <c r="AW62" s="4" t="e">
        <f>VLOOKUP($AC62,デモテーブル[#All],4,FALSE)</f>
        <v>#VALUE!</v>
      </c>
      <c r="AX62" s="4" t="e">
        <f>VLOOKUP($AC62,デモテーブル[#All],5,FALSE)</f>
        <v>#VALUE!</v>
      </c>
      <c r="AY62" s="4" t="e">
        <f>VLOOKUP($AC62,デモテーブル[#All],6,FALSE)</f>
        <v>#VALUE!</v>
      </c>
      <c r="AZ62" s="4" t="e">
        <f>VLOOKUP($AC62,デモテーブル[#All],7,FALSE)</f>
        <v>#VALUE!</v>
      </c>
    </row>
    <row r="63" spans="2:52" x14ac:dyDescent="0.2">
      <c r="B63" s="10">
        <v>44819</v>
      </c>
      <c r="C63" s="135">
        <v>62</v>
      </c>
      <c r="D63" s="29" t="s">
        <v>146</v>
      </c>
      <c r="E63" s="108" t="s">
        <v>512</v>
      </c>
      <c r="F63" s="5" t="s">
        <v>530</v>
      </c>
      <c r="G63" s="109" t="str">
        <f t="shared" si="11"/>
        <v>1541</v>
      </c>
      <c r="H63" s="4">
        <v>13</v>
      </c>
      <c r="I63" s="114">
        <v>3710</v>
      </c>
      <c r="J63" s="114">
        <v>3760</v>
      </c>
      <c r="K63" s="110">
        <v>48880</v>
      </c>
      <c r="L63" s="118">
        <v>13</v>
      </c>
      <c r="M63" s="118">
        <v>3710</v>
      </c>
      <c r="N63" s="118">
        <v>3760</v>
      </c>
      <c r="O63" s="118">
        <v>650</v>
      </c>
      <c r="Z63" s="7"/>
      <c r="AA63" s="7"/>
      <c r="AB63" s="4"/>
      <c r="AC63" s="113" t="str">
        <f t="shared" si="12"/>
        <v>1541</v>
      </c>
      <c r="AD63" s="4" t="str">
        <f>VLOOKUP($AC63,デモテーブル[#All],2,FALSE)</f>
        <v>純プラチナ上場信託</v>
      </c>
      <c r="AE63" s="4" t="s">
        <v>15</v>
      </c>
      <c r="AF63" s="4">
        <f t="shared" si="13"/>
        <v>13</v>
      </c>
      <c r="AG63" s="4"/>
      <c r="AH63" s="114">
        <f t="shared" si="14"/>
        <v>3710</v>
      </c>
      <c r="AI63" s="4"/>
      <c r="AJ63" s="114">
        <f t="shared" si="15"/>
        <v>3760</v>
      </c>
      <c r="AK63" s="4"/>
      <c r="AL63" s="4"/>
      <c r="AM63" s="4"/>
      <c r="AN63" s="4"/>
      <c r="AO63" s="4"/>
      <c r="AP63" s="115">
        <f t="shared" si="16"/>
        <v>48880</v>
      </c>
      <c r="AQ63" s="4"/>
      <c r="AR63" s="116">
        <f t="shared" si="17"/>
        <v>650</v>
      </c>
      <c r="AS63" s="117">
        <f t="shared" ref="AS63:AS126" si="18">AR63/(AP63-AR63)</f>
        <v>1.3477088948787063E-2</v>
      </c>
      <c r="AT63" s="13"/>
      <c r="AU63" s="13"/>
      <c r="AV63" s="4" t="str">
        <f>VLOOKUP($AC63,デモテーブル[#All],3,FALSE)</f>
        <v>3貴金属･ｺﾓ・仮通</v>
      </c>
      <c r="AW63" s="4" t="str">
        <f>VLOOKUP($AC63,デモテーブル[#All],4,FALSE)</f>
        <v>3貴金属</v>
      </c>
      <c r="AX63" s="4" t="str">
        <f>VLOOKUP($AC63,デモテーブル[#All],5,FALSE)</f>
        <v>プラチナ</v>
      </c>
      <c r="AY63" s="4" t="str">
        <f>VLOOKUP($AC63,デモテーブル[#All],6,FALSE)</f>
        <v>国内・プラチナ</v>
      </c>
      <c r="AZ63" s="4" t="str">
        <f>VLOOKUP($AC63,デモテーブル[#All],7,FALSE)</f>
        <v>01 日本円</v>
      </c>
    </row>
    <row r="64" spans="2:52" x14ac:dyDescent="0.2">
      <c r="B64" s="10">
        <v>44819</v>
      </c>
      <c r="C64" s="135">
        <v>63</v>
      </c>
      <c r="D64" s="29" t="s">
        <v>146</v>
      </c>
      <c r="E64" s="108" t="s">
        <v>512</v>
      </c>
      <c r="G64" s="109" t="e">
        <f t="shared" si="11"/>
        <v>#VALUE!</v>
      </c>
      <c r="H64" s="4" t="s">
        <v>531</v>
      </c>
      <c r="I64" s="4" t="s">
        <v>528</v>
      </c>
      <c r="J64" s="4"/>
      <c r="K64" s="110"/>
      <c r="L64" s="111" t="s">
        <v>531</v>
      </c>
      <c r="M64" s="111" t="s">
        <v>528</v>
      </c>
      <c r="N64" s="111"/>
      <c r="O64" s="111"/>
      <c r="Z64" s="7"/>
      <c r="AA64" s="7"/>
      <c r="AB64" s="4"/>
      <c r="AC64" s="113" t="e">
        <f t="shared" si="12"/>
        <v>#VALUE!</v>
      </c>
      <c r="AD64" s="4" t="e">
        <f>VLOOKUP($AC64,デモテーブル[#All],2,FALSE)</f>
        <v>#VALUE!</v>
      </c>
      <c r="AE64" s="4" t="s">
        <v>15</v>
      </c>
      <c r="AF64" s="4" t="str">
        <f t="shared" si="13"/>
        <v>9020 ＪＲ東 メールアラート画面へ</v>
      </c>
      <c r="AG64" s="4"/>
      <c r="AH64" s="114" t="str">
        <f t="shared" si="14"/>
        <v xml:space="preserve">現買 現売 </v>
      </c>
      <c r="AI64" s="4"/>
      <c r="AJ64" s="114">
        <f t="shared" si="15"/>
        <v>0</v>
      </c>
      <c r="AK64" s="4"/>
      <c r="AL64" s="4"/>
      <c r="AM64" s="4"/>
      <c r="AN64" s="4"/>
      <c r="AO64" s="4"/>
      <c r="AP64" s="115">
        <f t="shared" si="16"/>
        <v>0</v>
      </c>
      <c r="AQ64" s="4"/>
      <c r="AR64" s="116">
        <f t="shared" si="17"/>
        <v>0</v>
      </c>
      <c r="AS64" s="117" t="e">
        <f t="shared" si="18"/>
        <v>#DIV/0!</v>
      </c>
      <c r="AT64" s="13"/>
      <c r="AU64" s="13"/>
      <c r="AV64" s="4" t="e">
        <f>VLOOKUP($AC64,デモテーブル[#All],3,FALSE)</f>
        <v>#VALUE!</v>
      </c>
      <c r="AW64" s="4" t="e">
        <f>VLOOKUP($AC64,デモテーブル[#All],4,FALSE)</f>
        <v>#VALUE!</v>
      </c>
      <c r="AX64" s="4" t="e">
        <f>VLOOKUP($AC64,デモテーブル[#All],5,FALSE)</f>
        <v>#VALUE!</v>
      </c>
      <c r="AY64" s="4" t="e">
        <f>VLOOKUP($AC64,デモテーブル[#All],6,FALSE)</f>
        <v>#VALUE!</v>
      </c>
      <c r="AZ64" s="4" t="e">
        <f>VLOOKUP($AC64,デモテーブル[#All],7,FALSE)</f>
        <v>#VALUE!</v>
      </c>
    </row>
    <row r="65" spans="2:52" x14ac:dyDescent="0.2">
      <c r="B65" s="10">
        <v>44819</v>
      </c>
      <c r="C65" s="135">
        <v>64</v>
      </c>
      <c r="D65" s="29" t="s">
        <v>146</v>
      </c>
      <c r="E65" s="108" t="s">
        <v>512</v>
      </c>
      <c r="G65" s="109" t="str">
        <f t="shared" si="11"/>
        <v>9020</v>
      </c>
      <c r="H65" s="4">
        <v>9</v>
      </c>
      <c r="I65" s="114">
        <v>7749</v>
      </c>
      <c r="J65" s="114">
        <v>7269</v>
      </c>
      <c r="K65" s="110">
        <v>65421</v>
      </c>
      <c r="L65" s="118">
        <v>9</v>
      </c>
      <c r="M65" s="118">
        <v>7749</v>
      </c>
      <c r="N65" s="118">
        <v>7269</v>
      </c>
      <c r="O65" s="118">
        <v>-4320</v>
      </c>
      <c r="Z65" s="7"/>
      <c r="AA65" s="7"/>
      <c r="AB65" s="4"/>
      <c r="AC65" s="113" t="str">
        <f t="shared" si="12"/>
        <v>9020</v>
      </c>
      <c r="AD65" s="4" t="str">
        <f>VLOOKUP($AC65,デモテーブル[#All],2,FALSE)</f>
        <v>東日本旅客鉄道</v>
      </c>
      <c r="AE65" s="4" t="s">
        <v>15</v>
      </c>
      <c r="AF65" s="4">
        <f t="shared" si="13"/>
        <v>9</v>
      </c>
      <c r="AG65" s="4"/>
      <c r="AH65" s="114">
        <f t="shared" si="14"/>
        <v>7749</v>
      </c>
      <c r="AI65" s="4"/>
      <c r="AJ65" s="114">
        <f t="shared" si="15"/>
        <v>7269</v>
      </c>
      <c r="AK65" s="4"/>
      <c r="AL65" s="4"/>
      <c r="AM65" s="4"/>
      <c r="AN65" s="4"/>
      <c r="AO65" s="4"/>
      <c r="AP65" s="115">
        <f t="shared" si="16"/>
        <v>65421</v>
      </c>
      <c r="AQ65" s="4"/>
      <c r="AR65" s="116">
        <f t="shared" si="17"/>
        <v>-4320</v>
      </c>
      <c r="AS65" s="117">
        <f t="shared" si="18"/>
        <v>-6.1943476577622919E-2</v>
      </c>
      <c r="AT65" s="13"/>
      <c r="AU65" s="13"/>
      <c r="AV65" s="4" t="str">
        <f>VLOOKUP($AC65,デモテーブル[#All],3,FALSE)</f>
        <v>1株式・投信等</v>
      </c>
      <c r="AW65" s="4" t="str">
        <f>VLOOKUP($AC65,デモテーブル[#All],4,FALSE)</f>
        <v>1株式</v>
      </c>
      <c r="AX65" s="4" t="str">
        <f>VLOOKUP($AC65,デモテーブル[#All],5,FALSE)</f>
        <v>観光</v>
      </c>
      <c r="AY65" s="4" t="str">
        <f>VLOOKUP($AC65,デモテーブル[#All],6,FALSE)</f>
        <v>鉄道</v>
      </c>
      <c r="AZ65" s="4" t="str">
        <f>VLOOKUP($AC65,デモテーブル[#All],7,FALSE)</f>
        <v>01 日本円</v>
      </c>
    </row>
    <row r="66" spans="2:52" x14ac:dyDescent="0.2">
      <c r="B66" s="10">
        <v>44819</v>
      </c>
      <c r="C66" s="135">
        <v>65</v>
      </c>
      <c r="D66" s="29" t="s">
        <v>146</v>
      </c>
      <c r="E66" s="108" t="s">
        <v>512</v>
      </c>
      <c r="G66" s="109" t="e">
        <f t="shared" si="11"/>
        <v>#VALUE!</v>
      </c>
      <c r="H66" s="4" t="s">
        <v>532</v>
      </c>
      <c r="I66" s="4" t="s">
        <v>528</v>
      </c>
      <c r="J66" s="4"/>
      <c r="K66" s="110"/>
      <c r="L66" s="111" t="s">
        <v>532</v>
      </c>
      <c r="M66" s="111" t="s">
        <v>528</v>
      </c>
      <c r="N66" s="111"/>
      <c r="O66" s="111"/>
      <c r="Z66" s="7"/>
      <c r="AA66" s="7"/>
      <c r="AB66" s="4"/>
      <c r="AC66" s="113" t="e">
        <f t="shared" si="12"/>
        <v>#VALUE!</v>
      </c>
      <c r="AD66" s="4" t="e">
        <f>VLOOKUP($AC66,デモテーブル[#All],2,FALSE)</f>
        <v>#VALUE!</v>
      </c>
      <c r="AE66" s="4" t="s">
        <v>15</v>
      </c>
      <c r="AF66" s="4" t="str">
        <f t="shared" si="13"/>
        <v>9021 ＪＲ西 メールアラート画面へ</v>
      </c>
      <c r="AG66" s="4"/>
      <c r="AH66" s="114" t="str">
        <f t="shared" si="14"/>
        <v xml:space="preserve">現買 現売 </v>
      </c>
      <c r="AI66" s="4"/>
      <c r="AJ66" s="114">
        <f t="shared" si="15"/>
        <v>0</v>
      </c>
      <c r="AK66" s="4"/>
      <c r="AL66" s="4"/>
      <c r="AM66" s="4"/>
      <c r="AN66" s="4"/>
      <c r="AO66" s="4"/>
      <c r="AP66" s="115">
        <f t="shared" si="16"/>
        <v>0</v>
      </c>
      <c r="AQ66" s="4"/>
      <c r="AR66" s="116">
        <f t="shared" si="17"/>
        <v>0</v>
      </c>
      <c r="AS66" s="117" t="e">
        <f t="shared" si="18"/>
        <v>#DIV/0!</v>
      </c>
      <c r="AT66" s="13"/>
      <c r="AU66" s="13"/>
      <c r="AV66" s="4" t="e">
        <f>VLOOKUP($AC66,デモテーブル[#All],3,FALSE)</f>
        <v>#VALUE!</v>
      </c>
      <c r="AW66" s="4" t="e">
        <f>VLOOKUP($AC66,デモテーブル[#All],4,FALSE)</f>
        <v>#VALUE!</v>
      </c>
      <c r="AX66" s="4" t="e">
        <f>VLOOKUP($AC66,デモテーブル[#All],5,FALSE)</f>
        <v>#VALUE!</v>
      </c>
      <c r="AY66" s="4" t="e">
        <f>VLOOKUP($AC66,デモテーブル[#All],6,FALSE)</f>
        <v>#VALUE!</v>
      </c>
      <c r="AZ66" s="4" t="e">
        <f>VLOOKUP($AC66,デモテーブル[#All],7,FALSE)</f>
        <v>#VALUE!</v>
      </c>
    </row>
    <row r="67" spans="2:52" x14ac:dyDescent="0.2">
      <c r="B67" s="10">
        <v>44819</v>
      </c>
      <c r="C67" s="135">
        <v>66</v>
      </c>
      <c r="D67" s="29" t="s">
        <v>146</v>
      </c>
      <c r="E67" s="108" t="s">
        <v>512</v>
      </c>
      <c r="G67" s="109" t="str">
        <f t="shared" si="11"/>
        <v>9021</v>
      </c>
      <c r="H67" s="4">
        <v>10</v>
      </c>
      <c r="I67" s="114">
        <v>6343</v>
      </c>
      <c r="J67" s="114">
        <v>5185</v>
      </c>
      <c r="K67" s="110">
        <v>51850</v>
      </c>
      <c r="L67" s="118">
        <v>10</v>
      </c>
      <c r="M67" s="118">
        <v>6343</v>
      </c>
      <c r="N67" s="118">
        <v>5185</v>
      </c>
      <c r="O67" s="118">
        <v>-11580</v>
      </c>
      <c r="Z67" s="7"/>
      <c r="AA67" s="7"/>
      <c r="AB67" s="4"/>
      <c r="AC67" s="113" t="str">
        <f t="shared" si="12"/>
        <v>9021</v>
      </c>
      <c r="AD67" s="4" t="str">
        <f>VLOOKUP($AC67,デモテーブル[#All],2,FALSE)</f>
        <v>西日本旅客鉄道</v>
      </c>
      <c r="AE67" s="4" t="s">
        <v>15</v>
      </c>
      <c r="AF67" s="4">
        <f t="shared" si="13"/>
        <v>10</v>
      </c>
      <c r="AG67" s="4"/>
      <c r="AH67" s="114">
        <f t="shared" si="14"/>
        <v>6343</v>
      </c>
      <c r="AI67" s="4"/>
      <c r="AJ67" s="114">
        <f t="shared" si="15"/>
        <v>5185</v>
      </c>
      <c r="AK67" s="4"/>
      <c r="AL67" s="4"/>
      <c r="AM67" s="4"/>
      <c r="AN67" s="4"/>
      <c r="AO67" s="4"/>
      <c r="AP67" s="115">
        <f t="shared" si="16"/>
        <v>51850</v>
      </c>
      <c r="AQ67" s="4"/>
      <c r="AR67" s="116">
        <f t="shared" si="17"/>
        <v>-11580</v>
      </c>
      <c r="AS67" s="117">
        <f t="shared" si="18"/>
        <v>-0.18256345577802302</v>
      </c>
      <c r="AT67" s="13"/>
      <c r="AU67" s="13"/>
      <c r="AV67" s="4" t="str">
        <f>VLOOKUP($AC67,デモテーブル[#All],3,FALSE)</f>
        <v>1株式・投信等</v>
      </c>
      <c r="AW67" s="4" t="str">
        <f>VLOOKUP($AC67,デモテーブル[#All],4,FALSE)</f>
        <v>1株式</v>
      </c>
      <c r="AX67" s="4" t="str">
        <f>VLOOKUP($AC67,デモテーブル[#All],5,FALSE)</f>
        <v>観光</v>
      </c>
      <c r="AY67" s="4" t="str">
        <f>VLOOKUP($AC67,デモテーブル[#All],6,FALSE)</f>
        <v>鉄道</v>
      </c>
      <c r="AZ67" s="4" t="str">
        <f>VLOOKUP($AC67,デモテーブル[#All],7,FALSE)</f>
        <v>01 日本円</v>
      </c>
    </row>
    <row r="68" spans="2:52" x14ac:dyDescent="0.2">
      <c r="B68" s="10">
        <v>44819</v>
      </c>
      <c r="C68" s="135">
        <v>67</v>
      </c>
      <c r="D68" s="29" t="s">
        <v>146</v>
      </c>
      <c r="E68" s="108" t="s">
        <v>512</v>
      </c>
      <c r="G68" s="109" t="e">
        <f t="shared" si="11"/>
        <v>#VALUE!</v>
      </c>
      <c r="H68" s="4" t="s">
        <v>533</v>
      </c>
      <c r="I68" s="4" t="s">
        <v>528</v>
      </c>
      <c r="J68" s="4"/>
      <c r="K68" s="110"/>
      <c r="L68" s="111" t="s">
        <v>533</v>
      </c>
      <c r="M68" s="111" t="s">
        <v>528</v>
      </c>
      <c r="N68" s="111"/>
      <c r="O68" s="111"/>
      <c r="Z68" s="7"/>
      <c r="AA68" s="7"/>
      <c r="AB68" s="4"/>
      <c r="AC68" s="113" t="e">
        <f t="shared" si="12"/>
        <v>#VALUE!</v>
      </c>
      <c r="AD68" s="4" t="e">
        <f>VLOOKUP($AC68,デモテーブル[#All],2,FALSE)</f>
        <v>#VALUE!</v>
      </c>
      <c r="AE68" s="4" t="s">
        <v>15</v>
      </c>
      <c r="AF68" s="4" t="str">
        <f t="shared" si="13"/>
        <v>9022 ＪＲ東海 メールアラート画面へ</v>
      </c>
      <c r="AG68" s="4"/>
      <c r="AH68" s="114" t="str">
        <f t="shared" si="14"/>
        <v xml:space="preserve">現買 現売 </v>
      </c>
      <c r="AI68" s="4"/>
      <c r="AJ68" s="114">
        <f t="shared" si="15"/>
        <v>0</v>
      </c>
      <c r="AK68" s="4"/>
      <c r="AL68" s="4"/>
      <c r="AM68" s="4"/>
      <c r="AN68" s="4"/>
      <c r="AO68" s="4"/>
      <c r="AP68" s="115">
        <f t="shared" si="16"/>
        <v>0</v>
      </c>
      <c r="AQ68" s="4"/>
      <c r="AR68" s="116">
        <f t="shared" si="17"/>
        <v>0</v>
      </c>
      <c r="AS68" s="117" t="e">
        <f t="shared" si="18"/>
        <v>#DIV/0!</v>
      </c>
      <c r="AT68" s="13"/>
      <c r="AU68" s="13"/>
      <c r="AV68" s="4" t="e">
        <f>VLOOKUP($AC68,デモテーブル[#All],3,FALSE)</f>
        <v>#VALUE!</v>
      </c>
      <c r="AW68" s="4" t="e">
        <f>VLOOKUP($AC68,デモテーブル[#All],4,FALSE)</f>
        <v>#VALUE!</v>
      </c>
      <c r="AX68" s="4" t="e">
        <f>VLOOKUP($AC68,デモテーブル[#All],5,FALSE)</f>
        <v>#VALUE!</v>
      </c>
      <c r="AY68" s="4" t="e">
        <f>VLOOKUP($AC68,デモテーブル[#All],6,FALSE)</f>
        <v>#VALUE!</v>
      </c>
      <c r="AZ68" s="4" t="e">
        <f>VLOOKUP($AC68,デモテーブル[#All],7,FALSE)</f>
        <v>#VALUE!</v>
      </c>
    </row>
    <row r="69" spans="2:52" x14ac:dyDescent="0.2">
      <c r="B69" s="10">
        <v>44819</v>
      </c>
      <c r="C69" s="135">
        <v>68</v>
      </c>
      <c r="D69" s="29" t="s">
        <v>146</v>
      </c>
      <c r="E69" s="108" t="s">
        <v>512</v>
      </c>
      <c r="G69" s="109" t="str">
        <f t="shared" si="11"/>
        <v>9022</v>
      </c>
      <c r="H69" s="4">
        <v>5</v>
      </c>
      <c r="I69" s="114">
        <v>16881</v>
      </c>
      <c r="J69" s="114">
        <v>16350</v>
      </c>
      <c r="K69" s="110">
        <v>81750</v>
      </c>
      <c r="L69" s="118">
        <v>5</v>
      </c>
      <c r="M69" s="118">
        <v>16881</v>
      </c>
      <c r="N69" s="118">
        <v>16350</v>
      </c>
      <c r="O69" s="118">
        <v>-2655</v>
      </c>
      <c r="Z69" s="7"/>
      <c r="AA69" s="7"/>
      <c r="AB69" s="4"/>
      <c r="AC69" s="113" t="str">
        <f t="shared" si="12"/>
        <v>9022</v>
      </c>
      <c r="AD69" s="4" t="str">
        <f>VLOOKUP($AC69,デモテーブル[#All],2,FALSE)</f>
        <v>東海旅客鉄道</v>
      </c>
      <c r="AE69" s="4" t="s">
        <v>15</v>
      </c>
      <c r="AF69" s="4">
        <f t="shared" si="13"/>
        <v>5</v>
      </c>
      <c r="AG69" s="4"/>
      <c r="AH69" s="114">
        <f t="shared" si="14"/>
        <v>16881</v>
      </c>
      <c r="AI69" s="4"/>
      <c r="AJ69" s="114">
        <f t="shared" si="15"/>
        <v>16350</v>
      </c>
      <c r="AK69" s="4"/>
      <c r="AL69" s="4"/>
      <c r="AM69" s="4"/>
      <c r="AN69" s="4"/>
      <c r="AO69" s="4"/>
      <c r="AP69" s="115">
        <f t="shared" si="16"/>
        <v>81750</v>
      </c>
      <c r="AQ69" s="4"/>
      <c r="AR69" s="116">
        <f t="shared" si="17"/>
        <v>-2655</v>
      </c>
      <c r="AS69" s="117">
        <f t="shared" si="18"/>
        <v>-3.1455482495112846E-2</v>
      </c>
      <c r="AT69" s="13"/>
      <c r="AU69" s="13"/>
      <c r="AV69" s="4" t="str">
        <f>VLOOKUP($AC69,デモテーブル[#All],3,FALSE)</f>
        <v>1株式・投信等</v>
      </c>
      <c r="AW69" s="4" t="str">
        <f>VLOOKUP($AC69,デモテーブル[#All],4,FALSE)</f>
        <v>1株式</v>
      </c>
      <c r="AX69" s="4" t="str">
        <f>VLOOKUP($AC69,デモテーブル[#All],5,FALSE)</f>
        <v>観光</v>
      </c>
      <c r="AY69" s="4" t="str">
        <f>VLOOKUP($AC69,デモテーブル[#All],6,FALSE)</f>
        <v>鉄道</v>
      </c>
      <c r="AZ69" s="4" t="str">
        <f>VLOOKUP($AC69,デモテーブル[#All],7,FALSE)</f>
        <v>01 日本円</v>
      </c>
    </row>
    <row r="70" spans="2:52" x14ac:dyDescent="0.2">
      <c r="B70" s="10">
        <v>44819</v>
      </c>
      <c r="C70" s="135">
        <v>69</v>
      </c>
      <c r="D70" s="29" t="s">
        <v>146</v>
      </c>
      <c r="E70" s="108" t="s">
        <v>512</v>
      </c>
      <c r="G70" s="109" t="e">
        <f t="shared" si="11"/>
        <v>#VALUE!</v>
      </c>
      <c r="H70" s="4" t="s">
        <v>534</v>
      </c>
      <c r="I70" s="4" t="s">
        <v>528</v>
      </c>
      <c r="J70" s="4"/>
      <c r="K70" s="110"/>
      <c r="L70" s="111" t="s">
        <v>534</v>
      </c>
      <c r="M70" s="111" t="s">
        <v>528</v>
      </c>
      <c r="N70" s="111"/>
      <c r="O70" s="111"/>
      <c r="Z70" s="7"/>
      <c r="AA70" s="7"/>
      <c r="AB70" s="4"/>
      <c r="AC70" s="113" t="e">
        <f t="shared" si="12"/>
        <v>#VALUE!</v>
      </c>
      <c r="AD70" s="4" t="e">
        <f>VLOOKUP($AC70,デモテーブル[#All],2,FALSE)</f>
        <v>#VALUE!</v>
      </c>
      <c r="AE70" s="4" t="s">
        <v>15</v>
      </c>
      <c r="AF70" s="4" t="str">
        <f t="shared" si="13"/>
        <v>9142 ＪＲ九州 メールアラート画面へ</v>
      </c>
      <c r="AG70" s="4"/>
      <c r="AH70" s="114" t="str">
        <f t="shared" si="14"/>
        <v xml:space="preserve">現買 現売 </v>
      </c>
      <c r="AI70" s="4"/>
      <c r="AJ70" s="114">
        <f t="shared" si="15"/>
        <v>0</v>
      </c>
      <c r="AK70" s="4"/>
      <c r="AL70" s="4"/>
      <c r="AM70" s="4"/>
      <c r="AN70" s="4"/>
      <c r="AO70" s="4"/>
      <c r="AP70" s="115">
        <f t="shared" si="16"/>
        <v>0</v>
      </c>
      <c r="AQ70" s="4"/>
      <c r="AR70" s="116">
        <f t="shared" si="17"/>
        <v>0</v>
      </c>
      <c r="AS70" s="117" t="e">
        <f t="shared" si="18"/>
        <v>#DIV/0!</v>
      </c>
      <c r="AT70" s="13"/>
      <c r="AU70" s="13"/>
      <c r="AV70" s="4" t="e">
        <f>VLOOKUP($AC70,デモテーブル[#All],3,FALSE)</f>
        <v>#VALUE!</v>
      </c>
      <c r="AW70" s="4" t="e">
        <f>VLOOKUP($AC70,デモテーブル[#All],4,FALSE)</f>
        <v>#VALUE!</v>
      </c>
      <c r="AX70" s="4" t="e">
        <f>VLOOKUP($AC70,デモテーブル[#All],5,FALSE)</f>
        <v>#VALUE!</v>
      </c>
      <c r="AY70" s="4" t="e">
        <f>VLOOKUP($AC70,デモテーブル[#All],6,FALSE)</f>
        <v>#VALUE!</v>
      </c>
      <c r="AZ70" s="4" t="e">
        <f>VLOOKUP($AC70,デモテーブル[#All],7,FALSE)</f>
        <v>#VALUE!</v>
      </c>
    </row>
    <row r="71" spans="2:52" x14ac:dyDescent="0.2">
      <c r="B71" s="10">
        <v>44819</v>
      </c>
      <c r="C71" s="135">
        <v>70</v>
      </c>
      <c r="D71" s="29" t="s">
        <v>146</v>
      </c>
      <c r="E71" s="108" t="s">
        <v>512</v>
      </c>
      <c r="G71" s="109" t="str">
        <f t="shared" si="11"/>
        <v>9142</v>
      </c>
      <c r="H71" s="4">
        <v>23</v>
      </c>
      <c r="I71" s="114">
        <v>2548</v>
      </c>
      <c r="J71" s="114">
        <v>2626</v>
      </c>
      <c r="K71" s="110">
        <v>60398</v>
      </c>
      <c r="L71" s="118">
        <v>23</v>
      </c>
      <c r="M71" s="118">
        <v>2548</v>
      </c>
      <c r="N71" s="118">
        <v>2626</v>
      </c>
      <c r="O71" s="118">
        <v>1794</v>
      </c>
      <c r="Z71" s="7"/>
      <c r="AA71" s="7"/>
      <c r="AB71" s="4"/>
      <c r="AC71" s="113" t="str">
        <f t="shared" si="12"/>
        <v>9142</v>
      </c>
      <c r="AD71" s="4" t="str">
        <f>VLOOKUP($AC71,デモテーブル[#All],2,FALSE)</f>
        <v>九州旅客鉄道</v>
      </c>
      <c r="AE71" s="4" t="s">
        <v>15</v>
      </c>
      <c r="AF71" s="4">
        <f t="shared" si="13"/>
        <v>23</v>
      </c>
      <c r="AG71" s="4"/>
      <c r="AH71" s="114">
        <f t="shared" si="14"/>
        <v>2548</v>
      </c>
      <c r="AI71" s="4"/>
      <c r="AJ71" s="114">
        <f t="shared" si="15"/>
        <v>2626</v>
      </c>
      <c r="AK71" s="4"/>
      <c r="AL71" s="4"/>
      <c r="AM71" s="4"/>
      <c r="AN71" s="4"/>
      <c r="AO71" s="4"/>
      <c r="AP71" s="115">
        <f t="shared" si="16"/>
        <v>60398</v>
      </c>
      <c r="AQ71" s="4"/>
      <c r="AR71" s="116">
        <f t="shared" si="17"/>
        <v>1794</v>
      </c>
      <c r="AS71" s="117">
        <f t="shared" si="18"/>
        <v>3.0612244897959183E-2</v>
      </c>
      <c r="AT71" s="13"/>
      <c r="AU71" s="13"/>
      <c r="AV71" s="4" t="str">
        <f>VLOOKUP($AC71,デモテーブル[#All],3,FALSE)</f>
        <v>1株式・投信等</v>
      </c>
      <c r="AW71" s="4" t="str">
        <f>VLOOKUP($AC71,デモテーブル[#All],4,FALSE)</f>
        <v>1株式</v>
      </c>
      <c r="AX71" s="4" t="str">
        <f>VLOOKUP($AC71,デモテーブル[#All],5,FALSE)</f>
        <v>観光</v>
      </c>
      <c r="AY71" s="4" t="str">
        <f>VLOOKUP($AC71,デモテーブル[#All],6,FALSE)</f>
        <v>鉄道</v>
      </c>
      <c r="AZ71" s="4" t="str">
        <f>VLOOKUP($AC71,デモテーブル[#All],7,FALSE)</f>
        <v>01 日本円</v>
      </c>
    </row>
    <row r="72" spans="2:52" x14ac:dyDescent="0.2">
      <c r="B72" s="10">
        <v>44819</v>
      </c>
      <c r="C72" s="135">
        <v>71</v>
      </c>
      <c r="D72" s="29" t="s">
        <v>146</v>
      </c>
      <c r="E72" s="108" t="s">
        <v>512</v>
      </c>
      <c r="G72" s="109" t="e">
        <f t="shared" si="11"/>
        <v>#VALUE!</v>
      </c>
      <c r="H72" s="4" t="s">
        <v>535</v>
      </c>
      <c r="I72" s="4" t="s">
        <v>528</v>
      </c>
      <c r="J72" s="4"/>
      <c r="K72" s="110"/>
      <c r="L72" s="111" t="s">
        <v>535</v>
      </c>
      <c r="M72" s="111" t="s">
        <v>528</v>
      </c>
      <c r="N72" s="111"/>
      <c r="O72" s="111"/>
      <c r="Z72" s="7"/>
      <c r="AA72" s="7"/>
      <c r="AB72" s="4"/>
      <c r="AC72" s="113" t="e">
        <f t="shared" si="12"/>
        <v>#VALUE!</v>
      </c>
      <c r="AD72" s="4" t="e">
        <f>VLOOKUP($AC72,デモテーブル[#All],2,FALSE)</f>
        <v>#VALUE!</v>
      </c>
      <c r="AE72" s="4" t="s">
        <v>15</v>
      </c>
      <c r="AF72" s="4" t="str">
        <f t="shared" si="13"/>
        <v>9201 ＪＡＬ メールアラート画面へ</v>
      </c>
      <c r="AG72" s="4"/>
      <c r="AH72" s="114" t="str">
        <f t="shared" si="14"/>
        <v xml:space="preserve">現買 現売 </v>
      </c>
      <c r="AI72" s="4"/>
      <c r="AJ72" s="114">
        <f t="shared" si="15"/>
        <v>0</v>
      </c>
      <c r="AK72" s="4"/>
      <c r="AL72" s="4"/>
      <c r="AM72" s="4"/>
      <c r="AN72" s="4"/>
      <c r="AO72" s="4"/>
      <c r="AP72" s="115">
        <f t="shared" si="16"/>
        <v>0</v>
      </c>
      <c r="AQ72" s="4"/>
      <c r="AR72" s="116">
        <f t="shared" si="17"/>
        <v>0</v>
      </c>
      <c r="AS72" s="117" t="e">
        <f t="shared" si="18"/>
        <v>#DIV/0!</v>
      </c>
      <c r="AT72" s="13"/>
      <c r="AU72" s="13"/>
      <c r="AV72" s="4" t="e">
        <f>VLOOKUP($AC72,デモテーブル[#All],3,FALSE)</f>
        <v>#VALUE!</v>
      </c>
      <c r="AW72" s="4" t="e">
        <f>VLOOKUP($AC72,デモテーブル[#All],4,FALSE)</f>
        <v>#VALUE!</v>
      </c>
      <c r="AX72" s="4" t="e">
        <f>VLOOKUP($AC72,デモテーブル[#All],5,FALSE)</f>
        <v>#VALUE!</v>
      </c>
      <c r="AY72" s="4" t="e">
        <f>VLOOKUP($AC72,デモテーブル[#All],6,FALSE)</f>
        <v>#VALUE!</v>
      </c>
      <c r="AZ72" s="4" t="e">
        <f>VLOOKUP($AC72,デモテーブル[#All],7,FALSE)</f>
        <v>#VALUE!</v>
      </c>
    </row>
    <row r="73" spans="2:52" x14ac:dyDescent="0.2">
      <c r="B73" s="10">
        <v>44819</v>
      </c>
      <c r="C73" s="135">
        <v>72</v>
      </c>
      <c r="D73" s="29" t="s">
        <v>146</v>
      </c>
      <c r="E73" s="108" t="s">
        <v>512</v>
      </c>
      <c r="G73" s="109" t="str">
        <f t="shared" si="11"/>
        <v>9201</v>
      </c>
      <c r="H73" s="4">
        <v>19</v>
      </c>
      <c r="I73" s="114">
        <v>2266</v>
      </c>
      <c r="J73" s="114">
        <v>2365</v>
      </c>
      <c r="K73" s="110">
        <v>44935</v>
      </c>
      <c r="L73" s="118">
        <v>19</v>
      </c>
      <c r="M73" s="118">
        <v>2266</v>
      </c>
      <c r="N73" s="118">
        <v>2365</v>
      </c>
      <c r="O73" s="118">
        <v>1881</v>
      </c>
      <c r="Z73" s="7"/>
      <c r="AA73" s="7"/>
      <c r="AB73" s="4"/>
      <c r="AC73" s="113" t="str">
        <f t="shared" si="12"/>
        <v>9201</v>
      </c>
      <c r="AD73" s="4" t="str">
        <f>VLOOKUP($AC73,デモテーブル[#All],2,FALSE)</f>
        <v>日本航空</v>
      </c>
      <c r="AE73" s="4" t="s">
        <v>15</v>
      </c>
      <c r="AF73" s="4">
        <f t="shared" si="13"/>
        <v>19</v>
      </c>
      <c r="AG73" s="4"/>
      <c r="AH73" s="114">
        <f t="shared" si="14"/>
        <v>2266</v>
      </c>
      <c r="AI73" s="4"/>
      <c r="AJ73" s="114">
        <f t="shared" si="15"/>
        <v>2365</v>
      </c>
      <c r="AK73" s="4"/>
      <c r="AL73" s="4"/>
      <c r="AM73" s="4"/>
      <c r="AN73" s="4"/>
      <c r="AO73" s="4"/>
      <c r="AP73" s="115">
        <f t="shared" si="16"/>
        <v>44935</v>
      </c>
      <c r="AQ73" s="4"/>
      <c r="AR73" s="116">
        <f t="shared" si="17"/>
        <v>1881</v>
      </c>
      <c r="AS73" s="117">
        <f t="shared" si="18"/>
        <v>4.3689320388349516E-2</v>
      </c>
      <c r="AT73" s="13"/>
      <c r="AU73" s="13"/>
      <c r="AV73" s="4" t="str">
        <f>VLOOKUP($AC73,デモテーブル[#All],3,FALSE)</f>
        <v>1株式・投信等</v>
      </c>
      <c r="AW73" s="4" t="str">
        <f>VLOOKUP($AC73,デモテーブル[#All],4,FALSE)</f>
        <v>1株式</v>
      </c>
      <c r="AX73" s="4" t="str">
        <f>VLOOKUP($AC73,デモテーブル[#All],5,FALSE)</f>
        <v>観光</v>
      </c>
      <c r="AY73" s="4" t="str">
        <f>VLOOKUP($AC73,デモテーブル[#All],6,FALSE)</f>
        <v>航空</v>
      </c>
      <c r="AZ73" s="4" t="str">
        <f>VLOOKUP($AC73,デモテーブル[#All],7,FALSE)</f>
        <v>01 日本円</v>
      </c>
    </row>
    <row r="74" spans="2:52" x14ac:dyDescent="0.2">
      <c r="B74" s="10">
        <v>44819</v>
      </c>
      <c r="C74" s="135">
        <v>73</v>
      </c>
      <c r="D74" s="29" t="s">
        <v>146</v>
      </c>
      <c r="E74" s="108" t="s">
        <v>512</v>
      </c>
      <c r="G74" s="109" t="e">
        <f t="shared" si="11"/>
        <v>#VALUE!</v>
      </c>
      <c r="H74" s="4" t="s">
        <v>536</v>
      </c>
      <c r="I74" s="4" t="s">
        <v>528</v>
      </c>
      <c r="J74" s="4"/>
      <c r="K74" s="110"/>
      <c r="L74" s="111" t="s">
        <v>536</v>
      </c>
      <c r="M74" s="111" t="s">
        <v>528</v>
      </c>
      <c r="N74" s="111"/>
      <c r="O74" s="111"/>
      <c r="Z74" s="7"/>
      <c r="AA74" s="7"/>
      <c r="AB74" s="4"/>
      <c r="AC74" s="113" t="e">
        <f t="shared" si="12"/>
        <v>#VALUE!</v>
      </c>
      <c r="AD74" s="4" t="e">
        <f>VLOOKUP($AC74,デモテーブル[#All],2,FALSE)</f>
        <v>#VALUE!</v>
      </c>
      <c r="AE74" s="4" t="s">
        <v>15</v>
      </c>
      <c r="AF74" s="4" t="str">
        <f t="shared" si="13"/>
        <v>9202 ＡＮＡ メールアラート画面へ</v>
      </c>
      <c r="AG74" s="4"/>
      <c r="AH74" s="114" t="str">
        <f t="shared" si="14"/>
        <v xml:space="preserve">現買 現売 </v>
      </c>
      <c r="AI74" s="4"/>
      <c r="AJ74" s="114">
        <f t="shared" si="15"/>
        <v>0</v>
      </c>
      <c r="AK74" s="4"/>
      <c r="AL74" s="4"/>
      <c r="AM74" s="4"/>
      <c r="AN74" s="4"/>
      <c r="AO74" s="4"/>
      <c r="AP74" s="115">
        <f t="shared" si="16"/>
        <v>0</v>
      </c>
      <c r="AQ74" s="4"/>
      <c r="AR74" s="116">
        <f t="shared" si="17"/>
        <v>0</v>
      </c>
      <c r="AS74" s="117" t="e">
        <f t="shared" si="18"/>
        <v>#DIV/0!</v>
      </c>
      <c r="AT74" s="13"/>
      <c r="AU74" s="13"/>
      <c r="AV74" s="4" t="e">
        <f>VLOOKUP($AC74,デモテーブル[#All],3,FALSE)</f>
        <v>#VALUE!</v>
      </c>
      <c r="AW74" s="4" t="e">
        <f>VLOOKUP($AC74,デモテーブル[#All],4,FALSE)</f>
        <v>#VALUE!</v>
      </c>
      <c r="AX74" s="4" t="e">
        <f>VLOOKUP($AC74,デモテーブル[#All],5,FALSE)</f>
        <v>#VALUE!</v>
      </c>
      <c r="AY74" s="4" t="e">
        <f>VLOOKUP($AC74,デモテーブル[#All],6,FALSE)</f>
        <v>#VALUE!</v>
      </c>
      <c r="AZ74" s="4" t="e">
        <f>VLOOKUP($AC74,デモテーブル[#All],7,FALSE)</f>
        <v>#VALUE!</v>
      </c>
    </row>
    <row r="75" spans="2:52" x14ac:dyDescent="0.2">
      <c r="B75" s="10">
        <v>44819</v>
      </c>
      <c r="C75" s="135">
        <v>74</v>
      </c>
      <c r="D75" s="29" t="s">
        <v>146</v>
      </c>
      <c r="E75" s="108" t="s">
        <v>512</v>
      </c>
      <c r="G75" s="109" t="str">
        <f t="shared" si="11"/>
        <v>9202</v>
      </c>
      <c r="H75" s="4">
        <v>22</v>
      </c>
      <c r="I75" s="114">
        <v>2418</v>
      </c>
      <c r="J75" s="114">
        <v>2630</v>
      </c>
      <c r="K75" s="110">
        <v>57860</v>
      </c>
      <c r="L75" s="118">
        <v>22</v>
      </c>
      <c r="M75" s="118">
        <v>2418</v>
      </c>
      <c r="N75" s="118">
        <v>2630</v>
      </c>
      <c r="O75" s="118">
        <v>4664</v>
      </c>
      <c r="Z75" s="7"/>
      <c r="AA75" s="7"/>
      <c r="AB75" s="4"/>
      <c r="AC75" s="113" t="str">
        <f t="shared" si="12"/>
        <v>9202</v>
      </c>
      <c r="AD75" s="4" t="str">
        <f>VLOOKUP($AC75,デモテーブル[#All],2,FALSE)</f>
        <v>ＡＮＡホールディングス</v>
      </c>
      <c r="AE75" s="4" t="s">
        <v>15</v>
      </c>
      <c r="AF75" s="4">
        <f t="shared" si="13"/>
        <v>22</v>
      </c>
      <c r="AG75" s="4"/>
      <c r="AH75" s="114">
        <f t="shared" si="14"/>
        <v>2418</v>
      </c>
      <c r="AI75" s="4"/>
      <c r="AJ75" s="114">
        <f t="shared" si="15"/>
        <v>2630</v>
      </c>
      <c r="AK75" s="4"/>
      <c r="AL75" s="4"/>
      <c r="AM75" s="4"/>
      <c r="AN75" s="4"/>
      <c r="AO75" s="4"/>
      <c r="AP75" s="115">
        <f t="shared" si="16"/>
        <v>57860</v>
      </c>
      <c r="AQ75" s="4"/>
      <c r="AR75" s="116">
        <f t="shared" si="17"/>
        <v>4664</v>
      </c>
      <c r="AS75" s="117">
        <f t="shared" si="18"/>
        <v>8.7675765095119929E-2</v>
      </c>
      <c r="AT75" s="13"/>
      <c r="AU75" s="13"/>
      <c r="AV75" s="4" t="str">
        <f>VLOOKUP($AC75,デモテーブル[#All],3,FALSE)</f>
        <v>1株式・投信等</v>
      </c>
      <c r="AW75" s="4" t="str">
        <f>VLOOKUP($AC75,デモテーブル[#All],4,FALSE)</f>
        <v>1株式</v>
      </c>
      <c r="AX75" s="4" t="str">
        <f>VLOOKUP($AC75,デモテーブル[#All],5,FALSE)</f>
        <v>観光</v>
      </c>
      <c r="AY75" s="4" t="str">
        <f>VLOOKUP($AC75,デモテーブル[#All],6,FALSE)</f>
        <v>航空</v>
      </c>
      <c r="AZ75" s="4" t="str">
        <f>VLOOKUP($AC75,デモテーブル[#All],7,FALSE)</f>
        <v>01 日本円</v>
      </c>
    </row>
    <row r="76" spans="2:52" x14ac:dyDescent="0.2">
      <c r="B76" s="10">
        <v>44819</v>
      </c>
      <c r="C76" s="135">
        <v>75</v>
      </c>
      <c r="D76" s="29" t="s">
        <v>146</v>
      </c>
      <c r="E76" s="108" t="s">
        <v>512</v>
      </c>
      <c r="G76" s="109" t="e">
        <f t="shared" si="11"/>
        <v>#VALUE!</v>
      </c>
      <c r="H76" s="4"/>
      <c r="I76" s="4"/>
      <c r="J76" s="4"/>
      <c r="K76" s="110"/>
      <c r="L76" s="111"/>
      <c r="M76" s="111"/>
      <c r="N76" s="111"/>
      <c r="O76" s="111"/>
      <c r="Z76" s="7"/>
      <c r="AA76" s="7"/>
      <c r="AB76" s="4"/>
      <c r="AC76" s="113" t="e">
        <f t="shared" si="12"/>
        <v>#VALUE!</v>
      </c>
      <c r="AD76" s="4" t="e">
        <f>VLOOKUP($AC76,デモテーブル[#All],2,FALSE)</f>
        <v>#VALUE!</v>
      </c>
      <c r="AE76" s="4" t="s">
        <v>15</v>
      </c>
      <c r="AF76" s="4">
        <f t="shared" si="13"/>
        <v>0</v>
      </c>
      <c r="AG76" s="4"/>
      <c r="AH76" s="114">
        <f t="shared" si="14"/>
        <v>0</v>
      </c>
      <c r="AI76" s="4"/>
      <c r="AJ76" s="114">
        <f t="shared" si="15"/>
        <v>0</v>
      </c>
      <c r="AK76" s="4"/>
      <c r="AL76" s="4"/>
      <c r="AM76" s="4"/>
      <c r="AN76" s="4"/>
      <c r="AO76" s="4"/>
      <c r="AP76" s="115">
        <f t="shared" si="16"/>
        <v>0</v>
      </c>
      <c r="AQ76" s="4"/>
      <c r="AR76" s="116">
        <f t="shared" si="17"/>
        <v>0</v>
      </c>
      <c r="AS76" s="117" t="e">
        <f t="shared" si="18"/>
        <v>#DIV/0!</v>
      </c>
      <c r="AT76" s="13"/>
      <c r="AU76" s="13"/>
      <c r="AV76" s="4" t="e">
        <f>VLOOKUP($AC76,デモテーブル[#All],3,FALSE)</f>
        <v>#VALUE!</v>
      </c>
      <c r="AW76" s="4" t="e">
        <f>VLOOKUP($AC76,デモテーブル[#All],4,FALSE)</f>
        <v>#VALUE!</v>
      </c>
      <c r="AX76" s="4" t="e">
        <f>VLOOKUP($AC76,デモテーブル[#All],5,FALSE)</f>
        <v>#VALUE!</v>
      </c>
      <c r="AY76" s="4" t="e">
        <f>VLOOKUP($AC76,デモテーブル[#All],6,FALSE)</f>
        <v>#VALUE!</v>
      </c>
      <c r="AZ76" s="4" t="e">
        <f>VLOOKUP($AC76,デモテーブル[#All],7,FALSE)</f>
        <v>#VALUE!</v>
      </c>
    </row>
    <row r="77" spans="2:52" x14ac:dyDescent="0.2">
      <c r="B77" s="10">
        <v>44819</v>
      </c>
      <c r="C77" s="135">
        <v>76</v>
      </c>
      <c r="D77" s="29" t="s">
        <v>146</v>
      </c>
      <c r="E77" s="108" t="s">
        <v>512</v>
      </c>
      <c r="G77" s="109" t="e">
        <f t="shared" si="11"/>
        <v>#VALUE!</v>
      </c>
      <c r="H77" s="4"/>
      <c r="I77" s="4"/>
      <c r="J77" s="4"/>
      <c r="K77" s="110"/>
      <c r="L77" s="111"/>
      <c r="M77" s="111"/>
      <c r="N77" s="111"/>
      <c r="O77" s="111"/>
      <c r="Z77" s="7"/>
      <c r="AA77" s="7"/>
      <c r="AB77" s="4"/>
      <c r="AC77" s="113" t="e">
        <f t="shared" si="12"/>
        <v>#VALUE!</v>
      </c>
      <c r="AD77" s="4" t="e">
        <f>VLOOKUP($AC77,デモテーブル[#All],2,FALSE)</f>
        <v>#VALUE!</v>
      </c>
      <c r="AE77" s="4" t="s">
        <v>15</v>
      </c>
      <c r="AF77" s="4">
        <f t="shared" si="13"/>
        <v>0</v>
      </c>
      <c r="AG77" s="4"/>
      <c r="AH77" s="114">
        <f t="shared" si="14"/>
        <v>0</v>
      </c>
      <c r="AI77" s="4"/>
      <c r="AJ77" s="114">
        <f t="shared" si="15"/>
        <v>0</v>
      </c>
      <c r="AK77" s="4"/>
      <c r="AL77" s="4"/>
      <c r="AM77" s="4"/>
      <c r="AN77" s="4"/>
      <c r="AO77" s="4"/>
      <c r="AP77" s="115">
        <f t="shared" si="16"/>
        <v>0</v>
      </c>
      <c r="AQ77" s="4"/>
      <c r="AR77" s="116">
        <f t="shared" si="17"/>
        <v>0</v>
      </c>
      <c r="AS77" s="117" t="e">
        <f t="shared" si="18"/>
        <v>#DIV/0!</v>
      </c>
      <c r="AT77" s="13"/>
      <c r="AU77" s="13"/>
      <c r="AV77" s="4" t="e">
        <f>VLOOKUP($AC77,デモテーブル[#All],3,FALSE)</f>
        <v>#VALUE!</v>
      </c>
      <c r="AW77" s="4" t="e">
        <f>VLOOKUP($AC77,デモテーブル[#All],4,FALSE)</f>
        <v>#VALUE!</v>
      </c>
      <c r="AX77" s="4" t="e">
        <f>VLOOKUP($AC77,デモテーブル[#All],5,FALSE)</f>
        <v>#VALUE!</v>
      </c>
      <c r="AY77" s="4" t="e">
        <f>VLOOKUP($AC77,デモテーブル[#All],6,FALSE)</f>
        <v>#VALUE!</v>
      </c>
      <c r="AZ77" s="4" t="e">
        <f>VLOOKUP($AC77,デモテーブル[#All],7,FALSE)</f>
        <v>#VALUE!</v>
      </c>
    </row>
    <row r="78" spans="2:52" x14ac:dyDescent="0.2">
      <c r="B78" s="10">
        <v>44819</v>
      </c>
      <c r="C78" s="135">
        <v>77</v>
      </c>
      <c r="D78" s="29" t="s">
        <v>146</v>
      </c>
      <c r="E78" s="108" t="s">
        <v>512</v>
      </c>
      <c r="G78" s="109" t="e">
        <f t="shared" si="11"/>
        <v>#VALUE!</v>
      </c>
      <c r="H78" s="4"/>
      <c r="I78" s="4"/>
      <c r="J78" s="4"/>
      <c r="K78" s="110"/>
      <c r="L78" s="111"/>
      <c r="M78" s="111"/>
      <c r="N78" s="111"/>
      <c r="O78" s="111"/>
      <c r="Z78" s="7"/>
      <c r="AA78" s="7"/>
      <c r="AB78" s="4"/>
      <c r="AC78" s="113" t="e">
        <f t="shared" si="12"/>
        <v>#VALUE!</v>
      </c>
      <c r="AD78" s="4" t="e">
        <f>VLOOKUP($AC78,デモテーブル[#All],2,FALSE)</f>
        <v>#VALUE!</v>
      </c>
      <c r="AE78" s="4" t="s">
        <v>15</v>
      </c>
      <c r="AF78" s="4">
        <f t="shared" si="13"/>
        <v>0</v>
      </c>
      <c r="AG78" s="4"/>
      <c r="AH78" s="114">
        <f t="shared" si="14"/>
        <v>0</v>
      </c>
      <c r="AI78" s="4"/>
      <c r="AJ78" s="114">
        <f t="shared" si="15"/>
        <v>0</v>
      </c>
      <c r="AK78" s="4"/>
      <c r="AL78" s="4"/>
      <c r="AM78" s="4"/>
      <c r="AN78" s="4"/>
      <c r="AO78" s="4"/>
      <c r="AP78" s="115">
        <f t="shared" si="16"/>
        <v>0</v>
      </c>
      <c r="AQ78" s="4"/>
      <c r="AR78" s="116">
        <f t="shared" si="17"/>
        <v>0</v>
      </c>
      <c r="AS78" s="117" t="e">
        <f t="shared" si="18"/>
        <v>#DIV/0!</v>
      </c>
      <c r="AT78" s="13"/>
      <c r="AU78" s="13"/>
      <c r="AV78" s="4" t="e">
        <f>VLOOKUP($AC78,デモテーブル[#All],3,FALSE)</f>
        <v>#VALUE!</v>
      </c>
      <c r="AW78" s="4" t="e">
        <f>VLOOKUP($AC78,デモテーブル[#All],4,FALSE)</f>
        <v>#VALUE!</v>
      </c>
      <c r="AX78" s="4" t="e">
        <f>VLOOKUP($AC78,デモテーブル[#All],5,FALSE)</f>
        <v>#VALUE!</v>
      </c>
      <c r="AY78" s="4" t="e">
        <f>VLOOKUP($AC78,デモテーブル[#All],6,FALSE)</f>
        <v>#VALUE!</v>
      </c>
      <c r="AZ78" s="4" t="e">
        <f>VLOOKUP($AC78,デモテーブル[#All],7,FALSE)</f>
        <v>#VALUE!</v>
      </c>
    </row>
    <row r="79" spans="2:52" x14ac:dyDescent="0.2">
      <c r="B79" s="10">
        <v>44819</v>
      </c>
      <c r="C79" s="135">
        <v>78</v>
      </c>
      <c r="D79" s="29" t="s">
        <v>146</v>
      </c>
      <c r="E79" s="108" t="s">
        <v>512</v>
      </c>
      <c r="G79" s="109" t="e">
        <f t="shared" si="11"/>
        <v>#VALUE!</v>
      </c>
      <c r="H79" s="4"/>
      <c r="I79" s="4"/>
      <c r="J79" s="4"/>
      <c r="K79" s="110"/>
      <c r="L79" s="111"/>
      <c r="M79" s="111"/>
      <c r="N79" s="111"/>
      <c r="O79" s="111"/>
      <c r="Z79" s="7"/>
      <c r="AA79" s="7"/>
      <c r="AB79" s="4"/>
      <c r="AC79" s="113" t="e">
        <f t="shared" si="12"/>
        <v>#VALUE!</v>
      </c>
      <c r="AD79" s="4" t="e">
        <f>VLOOKUP($AC79,デモテーブル[#All],2,FALSE)</f>
        <v>#VALUE!</v>
      </c>
      <c r="AE79" s="4" t="s">
        <v>15</v>
      </c>
      <c r="AF79" s="4">
        <f t="shared" si="13"/>
        <v>0</v>
      </c>
      <c r="AG79" s="4"/>
      <c r="AH79" s="114">
        <f t="shared" si="14"/>
        <v>0</v>
      </c>
      <c r="AI79" s="4"/>
      <c r="AJ79" s="114">
        <f t="shared" si="15"/>
        <v>0</v>
      </c>
      <c r="AK79" s="4"/>
      <c r="AL79" s="4"/>
      <c r="AM79" s="4"/>
      <c r="AN79" s="4"/>
      <c r="AO79" s="4"/>
      <c r="AP79" s="115">
        <f t="shared" si="16"/>
        <v>0</v>
      </c>
      <c r="AQ79" s="4"/>
      <c r="AR79" s="116">
        <f t="shared" si="17"/>
        <v>0</v>
      </c>
      <c r="AS79" s="117" t="e">
        <f t="shared" si="18"/>
        <v>#DIV/0!</v>
      </c>
      <c r="AT79" s="13"/>
      <c r="AU79" s="13"/>
      <c r="AV79" s="4" t="e">
        <f>VLOOKUP($AC79,デモテーブル[#All],3,FALSE)</f>
        <v>#VALUE!</v>
      </c>
      <c r="AW79" s="4" t="e">
        <f>VLOOKUP($AC79,デモテーブル[#All],4,FALSE)</f>
        <v>#VALUE!</v>
      </c>
      <c r="AX79" s="4" t="e">
        <f>VLOOKUP($AC79,デモテーブル[#All],5,FALSE)</f>
        <v>#VALUE!</v>
      </c>
      <c r="AY79" s="4" t="e">
        <f>VLOOKUP($AC79,デモテーブル[#All],6,FALSE)</f>
        <v>#VALUE!</v>
      </c>
      <c r="AZ79" s="4" t="e">
        <f>VLOOKUP($AC79,デモテーブル[#All],7,FALSE)</f>
        <v>#VALUE!</v>
      </c>
    </row>
    <row r="80" spans="2:52" x14ac:dyDescent="0.2">
      <c r="B80" s="10">
        <v>44819</v>
      </c>
      <c r="C80" s="135">
        <v>79</v>
      </c>
      <c r="D80" s="29" t="s">
        <v>146</v>
      </c>
      <c r="E80" s="108" t="s">
        <v>512</v>
      </c>
      <c r="G80" s="109" t="e">
        <f t="shared" si="11"/>
        <v>#VALUE!</v>
      </c>
      <c r="H80" s="4"/>
      <c r="I80" s="4"/>
      <c r="J80" s="4"/>
      <c r="K80" s="110"/>
      <c r="L80" s="111"/>
      <c r="M80" s="111"/>
      <c r="N80" s="111"/>
      <c r="O80" s="111"/>
      <c r="Z80" s="7"/>
      <c r="AA80" s="7"/>
      <c r="AB80" s="4"/>
      <c r="AC80" s="113" t="e">
        <f t="shared" si="12"/>
        <v>#VALUE!</v>
      </c>
      <c r="AD80" s="4" t="e">
        <f>VLOOKUP($AC80,デモテーブル[#All],2,FALSE)</f>
        <v>#VALUE!</v>
      </c>
      <c r="AE80" s="4" t="s">
        <v>15</v>
      </c>
      <c r="AF80" s="4">
        <f t="shared" si="13"/>
        <v>0</v>
      </c>
      <c r="AG80" s="4"/>
      <c r="AH80" s="114">
        <f t="shared" si="14"/>
        <v>0</v>
      </c>
      <c r="AI80" s="4"/>
      <c r="AJ80" s="114">
        <f t="shared" si="15"/>
        <v>0</v>
      </c>
      <c r="AK80" s="4"/>
      <c r="AL80" s="4"/>
      <c r="AM80" s="4"/>
      <c r="AN80" s="4"/>
      <c r="AO80" s="4"/>
      <c r="AP80" s="115">
        <f t="shared" si="16"/>
        <v>0</v>
      </c>
      <c r="AQ80" s="4"/>
      <c r="AR80" s="116">
        <f t="shared" si="17"/>
        <v>0</v>
      </c>
      <c r="AS80" s="117" t="e">
        <f t="shared" si="18"/>
        <v>#DIV/0!</v>
      </c>
      <c r="AT80" s="13"/>
      <c r="AU80" s="13"/>
      <c r="AV80" s="4" t="e">
        <f>VLOOKUP($AC80,デモテーブル[#All],3,FALSE)</f>
        <v>#VALUE!</v>
      </c>
      <c r="AW80" s="4" t="e">
        <f>VLOOKUP($AC80,デモテーブル[#All],4,FALSE)</f>
        <v>#VALUE!</v>
      </c>
      <c r="AX80" s="4" t="e">
        <f>VLOOKUP($AC80,デモテーブル[#All],5,FALSE)</f>
        <v>#VALUE!</v>
      </c>
      <c r="AY80" s="4" t="e">
        <f>VLOOKUP($AC80,デモテーブル[#All],6,FALSE)</f>
        <v>#VALUE!</v>
      </c>
      <c r="AZ80" s="4" t="e">
        <f>VLOOKUP($AC80,デモテーブル[#All],7,FALSE)</f>
        <v>#VALUE!</v>
      </c>
    </row>
    <row r="81" spans="2:52" x14ac:dyDescent="0.2">
      <c r="B81" s="10">
        <v>44819</v>
      </c>
      <c r="C81" s="135">
        <v>80</v>
      </c>
      <c r="D81" s="29" t="s">
        <v>146</v>
      </c>
      <c r="E81" s="108" t="s">
        <v>512</v>
      </c>
      <c r="G81" s="109" t="e">
        <f t="shared" si="11"/>
        <v>#VALUE!</v>
      </c>
      <c r="H81" s="4"/>
      <c r="I81" s="4"/>
      <c r="J81" s="4"/>
      <c r="K81" s="110"/>
      <c r="L81" s="111"/>
      <c r="M81" s="111"/>
      <c r="N81" s="111"/>
      <c r="O81" s="111"/>
      <c r="Z81" s="7"/>
      <c r="AA81" s="7"/>
      <c r="AB81" s="4"/>
      <c r="AC81" s="113" t="e">
        <f t="shared" si="12"/>
        <v>#VALUE!</v>
      </c>
      <c r="AD81" s="4" t="e">
        <f>VLOOKUP($AC81,デモテーブル[#All],2,FALSE)</f>
        <v>#VALUE!</v>
      </c>
      <c r="AE81" s="4" t="s">
        <v>15</v>
      </c>
      <c r="AF81" s="4">
        <f t="shared" si="13"/>
        <v>0</v>
      </c>
      <c r="AG81" s="4"/>
      <c r="AH81" s="114">
        <f t="shared" si="14"/>
        <v>0</v>
      </c>
      <c r="AI81" s="4"/>
      <c r="AJ81" s="114">
        <f t="shared" si="15"/>
        <v>0</v>
      </c>
      <c r="AK81" s="4"/>
      <c r="AL81" s="4"/>
      <c r="AM81" s="4"/>
      <c r="AN81" s="4"/>
      <c r="AO81" s="4"/>
      <c r="AP81" s="115">
        <f t="shared" si="16"/>
        <v>0</v>
      </c>
      <c r="AQ81" s="4"/>
      <c r="AR81" s="116">
        <f t="shared" si="17"/>
        <v>0</v>
      </c>
      <c r="AS81" s="117" t="e">
        <f t="shared" si="18"/>
        <v>#DIV/0!</v>
      </c>
      <c r="AT81" s="13"/>
      <c r="AU81" s="13"/>
      <c r="AV81" s="4" t="e">
        <f>VLOOKUP($AC81,デモテーブル[#All],3,FALSE)</f>
        <v>#VALUE!</v>
      </c>
      <c r="AW81" s="4" t="e">
        <f>VLOOKUP($AC81,デモテーブル[#All],4,FALSE)</f>
        <v>#VALUE!</v>
      </c>
      <c r="AX81" s="4" t="e">
        <f>VLOOKUP($AC81,デモテーブル[#All],5,FALSE)</f>
        <v>#VALUE!</v>
      </c>
      <c r="AY81" s="4" t="e">
        <f>VLOOKUP($AC81,デモテーブル[#All],6,FALSE)</f>
        <v>#VALUE!</v>
      </c>
      <c r="AZ81" s="4" t="e">
        <f>VLOOKUP($AC81,デモテーブル[#All],7,FALSE)</f>
        <v>#VALUE!</v>
      </c>
    </row>
    <row r="82" spans="2:52" x14ac:dyDescent="0.2">
      <c r="B82" s="10">
        <v>44819</v>
      </c>
      <c r="C82" s="135">
        <v>81</v>
      </c>
      <c r="D82" s="29" t="s">
        <v>146</v>
      </c>
      <c r="E82" s="108" t="s">
        <v>512</v>
      </c>
      <c r="G82" s="109" t="e">
        <f t="shared" si="11"/>
        <v>#VALUE!</v>
      </c>
      <c r="H82" s="4"/>
      <c r="I82" s="4"/>
      <c r="J82" s="4"/>
      <c r="K82" s="110"/>
      <c r="L82" s="111"/>
      <c r="M82" s="111"/>
      <c r="N82" s="111"/>
      <c r="O82" s="111"/>
      <c r="Z82" s="7"/>
      <c r="AA82" s="7"/>
      <c r="AB82" s="4"/>
      <c r="AC82" s="113" t="e">
        <f t="shared" si="12"/>
        <v>#VALUE!</v>
      </c>
      <c r="AD82" s="4" t="e">
        <f>VLOOKUP($AC82,デモテーブル[#All],2,FALSE)</f>
        <v>#VALUE!</v>
      </c>
      <c r="AE82" s="4" t="s">
        <v>15</v>
      </c>
      <c r="AF82" s="4">
        <f t="shared" si="13"/>
        <v>0</v>
      </c>
      <c r="AG82" s="4"/>
      <c r="AH82" s="114">
        <f t="shared" si="14"/>
        <v>0</v>
      </c>
      <c r="AI82" s="4"/>
      <c r="AJ82" s="114">
        <f t="shared" si="15"/>
        <v>0</v>
      </c>
      <c r="AK82" s="4"/>
      <c r="AL82" s="4"/>
      <c r="AM82" s="4"/>
      <c r="AN82" s="4"/>
      <c r="AO82" s="4"/>
      <c r="AP82" s="115">
        <f t="shared" si="16"/>
        <v>0</v>
      </c>
      <c r="AQ82" s="4"/>
      <c r="AR82" s="116">
        <f t="shared" si="17"/>
        <v>0</v>
      </c>
      <c r="AS82" s="117" t="e">
        <f t="shared" si="18"/>
        <v>#DIV/0!</v>
      </c>
      <c r="AT82" s="13"/>
      <c r="AU82" s="13"/>
      <c r="AV82" s="4" t="e">
        <f>VLOOKUP($AC82,デモテーブル[#All],3,FALSE)</f>
        <v>#VALUE!</v>
      </c>
      <c r="AW82" s="4" t="e">
        <f>VLOOKUP($AC82,デモテーブル[#All],4,FALSE)</f>
        <v>#VALUE!</v>
      </c>
      <c r="AX82" s="4" t="e">
        <f>VLOOKUP($AC82,デモテーブル[#All],5,FALSE)</f>
        <v>#VALUE!</v>
      </c>
      <c r="AY82" s="4" t="e">
        <f>VLOOKUP($AC82,デモテーブル[#All],6,FALSE)</f>
        <v>#VALUE!</v>
      </c>
      <c r="AZ82" s="4" t="e">
        <f>VLOOKUP($AC82,デモテーブル[#All],7,FALSE)</f>
        <v>#VALUE!</v>
      </c>
    </row>
    <row r="83" spans="2:52" x14ac:dyDescent="0.2">
      <c r="B83" s="10">
        <v>44819</v>
      </c>
      <c r="C83" s="135">
        <v>82</v>
      </c>
      <c r="D83" s="29" t="s">
        <v>146</v>
      </c>
      <c r="E83" s="108" t="s">
        <v>512</v>
      </c>
      <c r="G83" s="109" t="e">
        <f t="shared" si="11"/>
        <v>#VALUE!</v>
      </c>
      <c r="H83" s="4"/>
      <c r="I83" s="4"/>
      <c r="J83" s="4"/>
      <c r="K83" s="110"/>
      <c r="L83" s="111"/>
      <c r="M83" s="111"/>
      <c r="N83" s="111"/>
      <c r="O83" s="111"/>
      <c r="Z83" s="7"/>
      <c r="AA83" s="7"/>
      <c r="AB83" s="4"/>
      <c r="AC83" s="113" t="e">
        <f t="shared" si="12"/>
        <v>#VALUE!</v>
      </c>
      <c r="AD83" s="4" t="e">
        <f>VLOOKUP($AC83,デモテーブル[#All],2,FALSE)</f>
        <v>#VALUE!</v>
      </c>
      <c r="AE83" s="4" t="s">
        <v>15</v>
      </c>
      <c r="AF83" s="4">
        <f t="shared" si="13"/>
        <v>0</v>
      </c>
      <c r="AG83" s="4"/>
      <c r="AH83" s="114">
        <f t="shared" si="14"/>
        <v>0</v>
      </c>
      <c r="AI83" s="4"/>
      <c r="AJ83" s="114">
        <f t="shared" si="15"/>
        <v>0</v>
      </c>
      <c r="AK83" s="4"/>
      <c r="AL83" s="4"/>
      <c r="AM83" s="4"/>
      <c r="AN83" s="4"/>
      <c r="AO83" s="4"/>
      <c r="AP83" s="115">
        <f t="shared" si="16"/>
        <v>0</v>
      </c>
      <c r="AQ83" s="4"/>
      <c r="AR83" s="116">
        <f t="shared" si="17"/>
        <v>0</v>
      </c>
      <c r="AS83" s="117" t="e">
        <f t="shared" si="18"/>
        <v>#DIV/0!</v>
      </c>
      <c r="AT83" s="13"/>
      <c r="AU83" s="13"/>
      <c r="AV83" s="4" t="e">
        <f>VLOOKUP($AC83,デモテーブル[#All],3,FALSE)</f>
        <v>#VALUE!</v>
      </c>
      <c r="AW83" s="4" t="e">
        <f>VLOOKUP($AC83,デモテーブル[#All],4,FALSE)</f>
        <v>#VALUE!</v>
      </c>
      <c r="AX83" s="4" t="e">
        <f>VLOOKUP($AC83,デモテーブル[#All],5,FALSE)</f>
        <v>#VALUE!</v>
      </c>
      <c r="AY83" s="4" t="e">
        <f>VLOOKUP($AC83,デモテーブル[#All],6,FALSE)</f>
        <v>#VALUE!</v>
      </c>
      <c r="AZ83" s="4" t="e">
        <f>VLOOKUP($AC83,デモテーブル[#All],7,FALSE)</f>
        <v>#VALUE!</v>
      </c>
    </row>
    <row r="84" spans="2:52" x14ac:dyDescent="0.2">
      <c r="B84" s="10">
        <v>44819</v>
      </c>
      <c r="C84" s="135">
        <v>83</v>
      </c>
      <c r="D84" s="29" t="s">
        <v>146</v>
      </c>
      <c r="E84" s="108" t="s">
        <v>512</v>
      </c>
      <c r="G84" s="109" t="e">
        <f t="shared" si="11"/>
        <v>#VALUE!</v>
      </c>
      <c r="H84" s="4"/>
      <c r="I84" s="4"/>
      <c r="J84" s="4"/>
      <c r="K84" s="110"/>
      <c r="L84" s="111"/>
      <c r="M84" s="111"/>
      <c r="N84" s="111"/>
      <c r="O84" s="111"/>
      <c r="Z84" s="7"/>
      <c r="AA84" s="7"/>
      <c r="AB84" s="4"/>
      <c r="AC84" s="113" t="e">
        <f t="shared" si="12"/>
        <v>#VALUE!</v>
      </c>
      <c r="AD84" s="4" t="e">
        <f>VLOOKUP($AC84,デモテーブル[#All],2,FALSE)</f>
        <v>#VALUE!</v>
      </c>
      <c r="AE84" s="4" t="s">
        <v>15</v>
      </c>
      <c r="AF84" s="4">
        <f t="shared" si="13"/>
        <v>0</v>
      </c>
      <c r="AG84" s="4"/>
      <c r="AH84" s="114">
        <f t="shared" si="14"/>
        <v>0</v>
      </c>
      <c r="AI84" s="4"/>
      <c r="AJ84" s="114">
        <f t="shared" si="15"/>
        <v>0</v>
      </c>
      <c r="AK84" s="4"/>
      <c r="AL84" s="4"/>
      <c r="AM84" s="4"/>
      <c r="AN84" s="4"/>
      <c r="AO84" s="4"/>
      <c r="AP84" s="115">
        <f t="shared" si="16"/>
        <v>0</v>
      </c>
      <c r="AQ84" s="4"/>
      <c r="AR84" s="116">
        <f t="shared" si="17"/>
        <v>0</v>
      </c>
      <c r="AS84" s="117" t="e">
        <f t="shared" si="18"/>
        <v>#DIV/0!</v>
      </c>
      <c r="AT84" s="13"/>
      <c r="AU84" s="13"/>
      <c r="AV84" s="4" t="e">
        <f>VLOOKUP($AC84,デモテーブル[#All],3,FALSE)</f>
        <v>#VALUE!</v>
      </c>
      <c r="AW84" s="4" t="e">
        <f>VLOOKUP($AC84,デモテーブル[#All],4,FALSE)</f>
        <v>#VALUE!</v>
      </c>
      <c r="AX84" s="4" t="e">
        <f>VLOOKUP($AC84,デモテーブル[#All],5,FALSE)</f>
        <v>#VALUE!</v>
      </c>
      <c r="AY84" s="4" t="e">
        <f>VLOOKUP($AC84,デモテーブル[#All],6,FALSE)</f>
        <v>#VALUE!</v>
      </c>
      <c r="AZ84" s="4" t="e">
        <f>VLOOKUP($AC84,デモテーブル[#All],7,FALSE)</f>
        <v>#VALUE!</v>
      </c>
    </row>
    <row r="85" spans="2:52" x14ac:dyDescent="0.2">
      <c r="B85" s="10">
        <v>44819</v>
      </c>
      <c r="C85" s="135">
        <v>84</v>
      </c>
      <c r="D85" s="29" t="s">
        <v>146</v>
      </c>
      <c r="E85" s="108" t="s">
        <v>512</v>
      </c>
      <c r="G85" s="109" t="e">
        <f t="shared" si="11"/>
        <v>#VALUE!</v>
      </c>
      <c r="H85" s="4"/>
      <c r="I85" s="4"/>
      <c r="J85" s="4"/>
      <c r="K85" s="110"/>
      <c r="L85" s="111"/>
      <c r="M85" s="111"/>
      <c r="N85" s="111"/>
      <c r="O85" s="111"/>
      <c r="Z85" s="7"/>
      <c r="AA85" s="7"/>
      <c r="AB85" s="4"/>
      <c r="AC85" s="113" t="e">
        <f t="shared" si="12"/>
        <v>#VALUE!</v>
      </c>
      <c r="AD85" s="4" t="e">
        <f>VLOOKUP($AC85,デモテーブル[#All],2,FALSE)</f>
        <v>#VALUE!</v>
      </c>
      <c r="AE85" s="4" t="s">
        <v>15</v>
      </c>
      <c r="AF85" s="4">
        <f t="shared" si="13"/>
        <v>0</v>
      </c>
      <c r="AG85" s="4"/>
      <c r="AH85" s="114">
        <f t="shared" si="14"/>
        <v>0</v>
      </c>
      <c r="AI85" s="4"/>
      <c r="AJ85" s="114">
        <f t="shared" si="15"/>
        <v>0</v>
      </c>
      <c r="AK85" s="4"/>
      <c r="AL85" s="4"/>
      <c r="AM85" s="4"/>
      <c r="AN85" s="4"/>
      <c r="AO85" s="4"/>
      <c r="AP85" s="115">
        <f t="shared" si="16"/>
        <v>0</v>
      </c>
      <c r="AQ85" s="4"/>
      <c r="AR85" s="116">
        <f t="shared" si="17"/>
        <v>0</v>
      </c>
      <c r="AS85" s="117" t="e">
        <f t="shared" si="18"/>
        <v>#DIV/0!</v>
      </c>
      <c r="AT85" s="13"/>
      <c r="AU85" s="13"/>
      <c r="AV85" s="4" t="e">
        <f>VLOOKUP($AC85,デモテーブル[#All],3,FALSE)</f>
        <v>#VALUE!</v>
      </c>
      <c r="AW85" s="4" t="e">
        <f>VLOOKUP($AC85,デモテーブル[#All],4,FALSE)</f>
        <v>#VALUE!</v>
      </c>
      <c r="AX85" s="4" t="e">
        <f>VLOOKUP($AC85,デモテーブル[#All],5,FALSE)</f>
        <v>#VALUE!</v>
      </c>
      <c r="AY85" s="4" t="e">
        <f>VLOOKUP($AC85,デモテーブル[#All],6,FALSE)</f>
        <v>#VALUE!</v>
      </c>
      <c r="AZ85" s="4" t="e">
        <f>VLOOKUP($AC85,デモテーブル[#All],7,FALSE)</f>
        <v>#VALUE!</v>
      </c>
    </row>
    <row r="86" spans="2:52" x14ac:dyDescent="0.2">
      <c r="B86" s="10">
        <v>44819</v>
      </c>
      <c r="C86" s="135">
        <v>85</v>
      </c>
      <c r="D86" s="29" t="s">
        <v>146</v>
      </c>
      <c r="E86" s="108" t="s">
        <v>512</v>
      </c>
      <c r="G86" s="109" t="e">
        <f t="shared" si="11"/>
        <v>#VALUE!</v>
      </c>
      <c r="H86" s="4"/>
      <c r="I86" s="4"/>
      <c r="J86" s="4"/>
      <c r="K86" s="110"/>
      <c r="L86" s="111"/>
      <c r="M86" s="111"/>
      <c r="N86" s="111"/>
      <c r="O86" s="111"/>
      <c r="Z86" s="7"/>
      <c r="AA86" s="7"/>
      <c r="AB86" s="4"/>
      <c r="AC86" s="113" t="e">
        <f t="shared" si="12"/>
        <v>#VALUE!</v>
      </c>
      <c r="AD86" s="4" t="e">
        <f>VLOOKUP($AC86,デモテーブル[#All],2,FALSE)</f>
        <v>#VALUE!</v>
      </c>
      <c r="AE86" s="4" t="s">
        <v>15</v>
      </c>
      <c r="AF86" s="4">
        <f t="shared" si="13"/>
        <v>0</v>
      </c>
      <c r="AG86" s="4"/>
      <c r="AH86" s="114">
        <f t="shared" si="14"/>
        <v>0</v>
      </c>
      <c r="AI86" s="4"/>
      <c r="AJ86" s="114">
        <f t="shared" si="15"/>
        <v>0</v>
      </c>
      <c r="AK86" s="4"/>
      <c r="AL86" s="4"/>
      <c r="AM86" s="4"/>
      <c r="AN86" s="4"/>
      <c r="AO86" s="4"/>
      <c r="AP86" s="115">
        <f t="shared" si="16"/>
        <v>0</v>
      </c>
      <c r="AQ86" s="4"/>
      <c r="AR86" s="116">
        <f t="shared" si="17"/>
        <v>0</v>
      </c>
      <c r="AS86" s="117" t="e">
        <f t="shared" si="18"/>
        <v>#DIV/0!</v>
      </c>
      <c r="AT86" s="13"/>
      <c r="AU86" s="13"/>
      <c r="AV86" s="4" t="e">
        <f>VLOOKUP($AC86,デモテーブル[#All],3,FALSE)</f>
        <v>#VALUE!</v>
      </c>
      <c r="AW86" s="4" t="e">
        <f>VLOOKUP($AC86,デモテーブル[#All],4,FALSE)</f>
        <v>#VALUE!</v>
      </c>
      <c r="AX86" s="4" t="e">
        <f>VLOOKUP($AC86,デモテーブル[#All],5,FALSE)</f>
        <v>#VALUE!</v>
      </c>
      <c r="AY86" s="4" t="e">
        <f>VLOOKUP($AC86,デモテーブル[#All],6,FALSE)</f>
        <v>#VALUE!</v>
      </c>
      <c r="AZ86" s="4" t="e">
        <f>VLOOKUP($AC86,デモテーブル[#All],7,FALSE)</f>
        <v>#VALUE!</v>
      </c>
    </row>
    <row r="87" spans="2:52" x14ac:dyDescent="0.2">
      <c r="B87" s="10">
        <v>44819</v>
      </c>
      <c r="C87" s="135">
        <v>86</v>
      </c>
      <c r="D87" s="29" t="s">
        <v>146</v>
      </c>
      <c r="E87" s="108" t="s">
        <v>512</v>
      </c>
      <c r="G87" s="109" t="e">
        <f t="shared" si="11"/>
        <v>#VALUE!</v>
      </c>
      <c r="H87" s="4"/>
      <c r="I87" s="4"/>
      <c r="J87" s="4"/>
      <c r="K87" s="110"/>
      <c r="L87" s="111"/>
      <c r="M87" s="111"/>
      <c r="N87" s="111"/>
      <c r="O87" s="111"/>
      <c r="Z87" s="7"/>
      <c r="AA87" s="7"/>
      <c r="AB87" s="4"/>
      <c r="AC87" s="113" t="e">
        <f t="shared" si="12"/>
        <v>#VALUE!</v>
      </c>
      <c r="AD87" s="4" t="e">
        <f>VLOOKUP($AC87,デモテーブル[#All],2,FALSE)</f>
        <v>#VALUE!</v>
      </c>
      <c r="AE87" s="4" t="s">
        <v>15</v>
      </c>
      <c r="AF87" s="4">
        <f t="shared" si="13"/>
        <v>0</v>
      </c>
      <c r="AG87" s="4"/>
      <c r="AH87" s="114">
        <f t="shared" si="14"/>
        <v>0</v>
      </c>
      <c r="AI87" s="4"/>
      <c r="AJ87" s="114">
        <f t="shared" si="15"/>
        <v>0</v>
      </c>
      <c r="AK87" s="4"/>
      <c r="AL87" s="4"/>
      <c r="AM87" s="4"/>
      <c r="AN87" s="4"/>
      <c r="AO87" s="4"/>
      <c r="AP87" s="115">
        <f t="shared" si="16"/>
        <v>0</v>
      </c>
      <c r="AQ87" s="4"/>
      <c r="AR87" s="116">
        <f t="shared" si="17"/>
        <v>0</v>
      </c>
      <c r="AS87" s="117" t="e">
        <f t="shared" si="18"/>
        <v>#DIV/0!</v>
      </c>
      <c r="AT87" s="13"/>
      <c r="AU87" s="13"/>
      <c r="AV87" s="4" t="e">
        <f>VLOOKUP($AC87,デモテーブル[#All],3,FALSE)</f>
        <v>#VALUE!</v>
      </c>
      <c r="AW87" s="4" t="e">
        <f>VLOOKUP($AC87,デモテーブル[#All],4,FALSE)</f>
        <v>#VALUE!</v>
      </c>
      <c r="AX87" s="4" t="e">
        <f>VLOOKUP($AC87,デモテーブル[#All],5,FALSE)</f>
        <v>#VALUE!</v>
      </c>
      <c r="AY87" s="4" t="e">
        <f>VLOOKUP($AC87,デモテーブル[#All],6,FALSE)</f>
        <v>#VALUE!</v>
      </c>
      <c r="AZ87" s="4" t="e">
        <f>VLOOKUP($AC87,デモテーブル[#All],7,FALSE)</f>
        <v>#VALUE!</v>
      </c>
    </row>
    <row r="88" spans="2:52" x14ac:dyDescent="0.2">
      <c r="B88" s="10">
        <v>44819</v>
      </c>
      <c r="C88" s="135">
        <v>87</v>
      </c>
      <c r="D88" s="29" t="s">
        <v>146</v>
      </c>
      <c r="E88" s="108" t="s">
        <v>512</v>
      </c>
      <c r="G88" s="109" t="e">
        <f t="shared" si="11"/>
        <v>#VALUE!</v>
      </c>
      <c r="H88" s="4"/>
      <c r="I88" s="4"/>
      <c r="J88" s="4"/>
      <c r="K88" s="110"/>
      <c r="L88" s="111"/>
      <c r="M88" s="111"/>
      <c r="N88" s="111"/>
      <c r="O88" s="111"/>
      <c r="Z88" s="7"/>
      <c r="AA88" s="7"/>
      <c r="AB88" s="4"/>
      <c r="AC88" s="113" t="e">
        <f t="shared" si="12"/>
        <v>#VALUE!</v>
      </c>
      <c r="AD88" s="4" t="e">
        <f>VLOOKUP($AC88,デモテーブル[#All],2,FALSE)</f>
        <v>#VALUE!</v>
      </c>
      <c r="AE88" s="4" t="s">
        <v>15</v>
      </c>
      <c r="AF88" s="4">
        <f t="shared" si="13"/>
        <v>0</v>
      </c>
      <c r="AG88" s="4"/>
      <c r="AH88" s="114">
        <f t="shared" si="14"/>
        <v>0</v>
      </c>
      <c r="AI88" s="4"/>
      <c r="AJ88" s="114">
        <f t="shared" si="15"/>
        <v>0</v>
      </c>
      <c r="AK88" s="4"/>
      <c r="AL88" s="4"/>
      <c r="AM88" s="4"/>
      <c r="AN88" s="4"/>
      <c r="AO88" s="4"/>
      <c r="AP88" s="115">
        <f t="shared" si="16"/>
        <v>0</v>
      </c>
      <c r="AQ88" s="4"/>
      <c r="AR88" s="116">
        <f t="shared" si="17"/>
        <v>0</v>
      </c>
      <c r="AS88" s="117" t="e">
        <f t="shared" si="18"/>
        <v>#DIV/0!</v>
      </c>
      <c r="AT88" s="13"/>
      <c r="AU88" s="13"/>
      <c r="AV88" s="4" t="e">
        <f>VLOOKUP($AC88,デモテーブル[#All],3,FALSE)</f>
        <v>#VALUE!</v>
      </c>
      <c r="AW88" s="4" t="e">
        <f>VLOOKUP($AC88,デモテーブル[#All],4,FALSE)</f>
        <v>#VALUE!</v>
      </c>
      <c r="AX88" s="4" t="e">
        <f>VLOOKUP($AC88,デモテーブル[#All],5,FALSE)</f>
        <v>#VALUE!</v>
      </c>
      <c r="AY88" s="4" t="e">
        <f>VLOOKUP($AC88,デモテーブル[#All],6,FALSE)</f>
        <v>#VALUE!</v>
      </c>
      <c r="AZ88" s="4" t="e">
        <f>VLOOKUP($AC88,デモテーブル[#All],7,FALSE)</f>
        <v>#VALUE!</v>
      </c>
    </row>
    <row r="89" spans="2:52" x14ac:dyDescent="0.2">
      <c r="B89" s="10">
        <v>44819</v>
      </c>
      <c r="C89" s="135">
        <v>88</v>
      </c>
      <c r="D89" s="29" t="s">
        <v>146</v>
      </c>
      <c r="E89" s="108" t="s">
        <v>512</v>
      </c>
      <c r="G89" s="109" t="e">
        <f t="shared" si="11"/>
        <v>#VALUE!</v>
      </c>
      <c r="H89" s="4"/>
      <c r="I89" s="4"/>
      <c r="J89" s="4"/>
      <c r="K89" s="110"/>
      <c r="L89" s="111"/>
      <c r="M89" s="111"/>
      <c r="N89" s="111"/>
      <c r="O89" s="111"/>
      <c r="Z89" s="7"/>
      <c r="AA89" s="7"/>
      <c r="AB89" s="4"/>
      <c r="AC89" s="113" t="e">
        <f t="shared" si="12"/>
        <v>#VALUE!</v>
      </c>
      <c r="AD89" s="4" t="e">
        <f>VLOOKUP($AC89,デモテーブル[#All],2,FALSE)</f>
        <v>#VALUE!</v>
      </c>
      <c r="AE89" s="4" t="s">
        <v>15</v>
      </c>
      <c r="AF89" s="4">
        <f t="shared" si="13"/>
        <v>0</v>
      </c>
      <c r="AG89" s="4"/>
      <c r="AH89" s="114">
        <f t="shared" si="14"/>
        <v>0</v>
      </c>
      <c r="AI89" s="4"/>
      <c r="AJ89" s="114">
        <f t="shared" si="15"/>
        <v>0</v>
      </c>
      <c r="AK89" s="4"/>
      <c r="AL89" s="4"/>
      <c r="AM89" s="4"/>
      <c r="AN89" s="4"/>
      <c r="AO89" s="4"/>
      <c r="AP89" s="115">
        <f t="shared" si="16"/>
        <v>0</v>
      </c>
      <c r="AQ89" s="4"/>
      <c r="AR89" s="116">
        <f t="shared" si="17"/>
        <v>0</v>
      </c>
      <c r="AS89" s="117" t="e">
        <f t="shared" si="18"/>
        <v>#DIV/0!</v>
      </c>
      <c r="AT89" s="13"/>
      <c r="AU89" s="13"/>
      <c r="AV89" s="4" t="e">
        <f>VLOOKUP($AC89,デモテーブル[#All],3,FALSE)</f>
        <v>#VALUE!</v>
      </c>
      <c r="AW89" s="4" t="e">
        <f>VLOOKUP($AC89,デモテーブル[#All],4,FALSE)</f>
        <v>#VALUE!</v>
      </c>
      <c r="AX89" s="4" t="e">
        <f>VLOOKUP($AC89,デモテーブル[#All],5,FALSE)</f>
        <v>#VALUE!</v>
      </c>
      <c r="AY89" s="4" t="e">
        <f>VLOOKUP($AC89,デモテーブル[#All],6,FALSE)</f>
        <v>#VALUE!</v>
      </c>
      <c r="AZ89" s="4" t="e">
        <f>VLOOKUP($AC89,デモテーブル[#All],7,FALSE)</f>
        <v>#VALUE!</v>
      </c>
    </row>
    <row r="90" spans="2:52" x14ac:dyDescent="0.2">
      <c r="B90" s="10">
        <v>44819</v>
      </c>
      <c r="C90" s="135">
        <v>89</v>
      </c>
      <c r="D90" s="29" t="s">
        <v>146</v>
      </c>
      <c r="E90" s="108" t="s">
        <v>512</v>
      </c>
      <c r="G90" s="109" t="e">
        <f t="shared" si="11"/>
        <v>#VALUE!</v>
      </c>
      <c r="H90" s="4"/>
      <c r="I90" s="4"/>
      <c r="J90" s="4"/>
      <c r="K90" s="110"/>
      <c r="L90" s="111"/>
      <c r="M90" s="111"/>
      <c r="N90" s="111"/>
      <c r="O90" s="111"/>
      <c r="Z90" s="7"/>
      <c r="AA90" s="7"/>
      <c r="AB90" s="4"/>
      <c r="AC90" s="113" t="e">
        <f t="shared" si="12"/>
        <v>#VALUE!</v>
      </c>
      <c r="AD90" s="4" t="e">
        <f>VLOOKUP($AC90,デモテーブル[#All],2,FALSE)</f>
        <v>#VALUE!</v>
      </c>
      <c r="AE90" s="4" t="s">
        <v>15</v>
      </c>
      <c r="AF90" s="4">
        <f t="shared" si="13"/>
        <v>0</v>
      </c>
      <c r="AG90" s="4"/>
      <c r="AH90" s="114">
        <f t="shared" si="14"/>
        <v>0</v>
      </c>
      <c r="AI90" s="4"/>
      <c r="AJ90" s="114">
        <f t="shared" si="15"/>
        <v>0</v>
      </c>
      <c r="AK90" s="4"/>
      <c r="AL90" s="4"/>
      <c r="AM90" s="4"/>
      <c r="AN90" s="4"/>
      <c r="AO90" s="4"/>
      <c r="AP90" s="115">
        <f t="shared" si="16"/>
        <v>0</v>
      </c>
      <c r="AQ90" s="4"/>
      <c r="AR90" s="116">
        <f t="shared" si="17"/>
        <v>0</v>
      </c>
      <c r="AS90" s="117" t="e">
        <f t="shared" si="18"/>
        <v>#DIV/0!</v>
      </c>
      <c r="AT90" s="13"/>
      <c r="AU90" s="13"/>
      <c r="AV90" s="4" t="e">
        <f>VLOOKUP($AC90,デモテーブル[#All],3,FALSE)</f>
        <v>#VALUE!</v>
      </c>
      <c r="AW90" s="4" t="e">
        <f>VLOOKUP($AC90,デモテーブル[#All],4,FALSE)</f>
        <v>#VALUE!</v>
      </c>
      <c r="AX90" s="4" t="e">
        <f>VLOOKUP($AC90,デモテーブル[#All],5,FALSE)</f>
        <v>#VALUE!</v>
      </c>
      <c r="AY90" s="4" t="e">
        <f>VLOOKUP($AC90,デモテーブル[#All],6,FALSE)</f>
        <v>#VALUE!</v>
      </c>
      <c r="AZ90" s="4" t="e">
        <f>VLOOKUP($AC90,デモテーブル[#All],7,FALSE)</f>
        <v>#VALUE!</v>
      </c>
    </row>
    <row r="91" spans="2:52" x14ac:dyDescent="0.2">
      <c r="B91" s="10">
        <v>44819</v>
      </c>
      <c r="C91" s="135">
        <v>90</v>
      </c>
      <c r="D91" s="29" t="s">
        <v>146</v>
      </c>
      <c r="E91" s="108" t="s">
        <v>512</v>
      </c>
      <c r="G91" s="109" t="e">
        <f t="shared" si="11"/>
        <v>#VALUE!</v>
      </c>
      <c r="H91" s="4"/>
      <c r="I91" s="4"/>
      <c r="J91" s="4"/>
      <c r="K91" s="110"/>
      <c r="L91" s="111"/>
      <c r="M91" s="111"/>
      <c r="N91" s="111"/>
      <c r="O91" s="111"/>
      <c r="Z91" s="7"/>
      <c r="AA91" s="7"/>
      <c r="AB91" s="4"/>
      <c r="AC91" s="113" t="e">
        <f t="shared" si="12"/>
        <v>#VALUE!</v>
      </c>
      <c r="AD91" s="4" t="e">
        <f>VLOOKUP($AC91,デモテーブル[#All],2,FALSE)</f>
        <v>#VALUE!</v>
      </c>
      <c r="AE91" s="4" t="s">
        <v>15</v>
      </c>
      <c r="AF91" s="4">
        <f t="shared" si="13"/>
        <v>0</v>
      </c>
      <c r="AG91" s="4"/>
      <c r="AH91" s="114">
        <f t="shared" si="14"/>
        <v>0</v>
      </c>
      <c r="AI91" s="4"/>
      <c r="AJ91" s="114">
        <f t="shared" si="15"/>
        <v>0</v>
      </c>
      <c r="AK91" s="4"/>
      <c r="AL91" s="4"/>
      <c r="AM91" s="4"/>
      <c r="AN91" s="4"/>
      <c r="AO91" s="4"/>
      <c r="AP91" s="115">
        <f t="shared" si="16"/>
        <v>0</v>
      </c>
      <c r="AQ91" s="4"/>
      <c r="AR91" s="116">
        <f t="shared" si="17"/>
        <v>0</v>
      </c>
      <c r="AS91" s="117" t="e">
        <f t="shared" si="18"/>
        <v>#DIV/0!</v>
      </c>
      <c r="AT91" s="13"/>
      <c r="AU91" s="13"/>
      <c r="AV91" s="4" t="e">
        <f>VLOOKUP($AC91,デモテーブル[#All],3,FALSE)</f>
        <v>#VALUE!</v>
      </c>
      <c r="AW91" s="4" t="e">
        <f>VLOOKUP($AC91,デモテーブル[#All],4,FALSE)</f>
        <v>#VALUE!</v>
      </c>
      <c r="AX91" s="4" t="e">
        <f>VLOOKUP($AC91,デモテーブル[#All],5,FALSE)</f>
        <v>#VALUE!</v>
      </c>
      <c r="AY91" s="4" t="e">
        <f>VLOOKUP($AC91,デモテーブル[#All],6,FALSE)</f>
        <v>#VALUE!</v>
      </c>
      <c r="AZ91" s="4" t="e">
        <f>VLOOKUP($AC91,デモテーブル[#All],7,FALSE)</f>
        <v>#VALUE!</v>
      </c>
    </row>
    <row r="92" spans="2:52" x14ac:dyDescent="0.2">
      <c r="B92" s="10">
        <v>44819</v>
      </c>
      <c r="C92" s="135">
        <v>91</v>
      </c>
      <c r="D92" s="29" t="s">
        <v>146</v>
      </c>
      <c r="E92" s="108" t="s">
        <v>512</v>
      </c>
      <c r="G92" s="109" t="e">
        <f t="shared" si="11"/>
        <v>#VALUE!</v>
      </c>
      <c r="H92" s="4"/>
      <c r="I92" s="4"/>
      <c r="J92" s="4"/>
      <c r="K92" s="110"/>
      <c r="L92" s="111"/>
      <c r="M92" s="111"/>
      <c r="N92" s="111"/>
      <c r="O92" s="111"/>
      <c r="Z92" s="7"/>
      <c r="AA92" s="7"/>
      <c r="AB92" s="4"/>
      <c r="AC92" s="113" t="e">
        <f t="shared" si="12"/>
        <v>#VALUE!</v>
      </c>
      <c r="AD92" s="4" t="e">
        <f>VLOOKUP($AC92,デモテーブル[#All],2,FALSE)</f>
        <v>#VALUE!</v>
      </c>
      <c r="AE92" s="4" t="s">
        <v>15</v>
      </c>
      <c r="AF92" s="4">
        <f t="shared" si="13"/>
        <v>0</v>
      </c>
      <c r="AG92" s="4"/>
      <c r="AH92" s="114">
        <f t="shared" si="14"/>
        <v>0</v>
      </c>
      <c r="AI92" s="4"/>
      <c r="AJ92" s="114">
        <f t="shared" si="15"/>
        <v>0</v>
      </c>
      <c r="AK92" s="4"/>
      <c r="AL92" s="4"/>
      <c r="AM92" s="4"/>
      <c r="AN92" s="4"/>
      <c r="AO92" s="4"/>
      <c r="AP92" s="115">
        <f t="shared" si="16"/>
        <v>0</v>
      </c>
      <c r="AQ92" s="4"/>
      <c r="AR92" s="116">
        <f t="shared" si="17"/>
        <v>0</v>
      </c>
      <c r="AS92" s="117" t="e">
        <f t="shared" si="18"/>
        <v>#DIV/0!</v>
      </c>
      <c r="AT92" s="13"/>
      <c r="AU92" s="13"/>
      <c r="AV92" s="4" t="e">
        <f>VLOOKUP($AC92,デモテーブル[#All],3,FALSE)</f>
        <v>#VALUE!</v>
      </c>
      <c r="AW92" s="4" t="e">
        <f>VLOOKUP($AC92,デモテーブル[#All],4,FALSE)</f>
        <v>#VALUE!</v>
      </c>
      <c r="AX92" s="4" t="e">
        <f>VLOOKUP($AC92,デモテーブル[#All],5,FALSE)</f>
        <v>#VALUE!</v>
      </c>
      <c r="AY92" s="4" t="e">
        <f>VLOOKUP($AC92,デモテーブル[#All],6,FALSE)</f>
        <v>#VALUE!</v>
      </c>
      <c r="AZ92" s="4" t="e">
        <f>VLOOKUP($AC92,デモテーブル[#All],7,FALSE)</f>
        <v>#VALUE!</v>
      </c>
    </row>
    <row r="93" spans="2:52" x14ac:dyDescent="0.2">
      <c r="B93" s="10">
        <v>44819</v>
      </c>
      <c r="C93" s="135">
        <v>92</v>
      </c>
      <c r="D93" s="29" t="s">
        <v>146</v>
      </c>
      <c r="E93" s="108" t="s">
        <v>512</v>
      </c>
      <c r="G93" s="109" t="e">
        <f t="shared" si="11"/>
        <v>#VALUE!</v>
      </c>
      <c r="H93" s="4"/>
      <c r="I93" s="4"/>
      <c r="J93" s="4"/>
      <c r="K93" s="110"/>
      <c r="L93" s="111"/>
      <c r="M93" s="111"/>
      <c r="N93" s="111"/>
      <c r="O93" s="111"/>
      <c r="Z93" s="7"/>
      <c r="AA93" s="7"/>
      <c r="AB93" s="4"/>
      <c r="AC93" s="113" t="e">
        <f t="shared" si="12"/>
        <v>#VALUE!</v>
      </c>
      <c r="AD93" s="4" t="e">
        <f>VLOOKUP($AC93,デモテーブル[#All],2,FALSE)</f>
        <v>#VALUE!</v>
      </c>
      <c r="AE93" s="4" t="s">
        <v>15</v>
      </c>
      <c r="AF93" s="4">
        <f t="shared" si="13"/>
        <v>0</v>
      </c>
      <c r="AG93" s="4"/>
      <c r="AH93" s="114">
        <f t="shared" si="14"/>
        <v>0</v>
      </c>
      <c r="AI93" s="4"/>
      <c r="AJ93" s="114">
        <f t="shared" si="15"/>
        <v>0</v>
      </c>
      <c r="AK93" s="4"/>
      <c r="AL93" s="4"/>
      <c r="AM93" s="4"/>
      <c r="AN93" s="4"/>
      <c r="AO93" s="4"/>
      <c r="AP93" s="115">
        <f t="shared" si="16"/>
        <v>0</v>
      </c>
      <c r="AQ93" s="4"/>
      <c r="AR93" s="116">
        <f t="shared" si="17"/>
        <v>0</v>
      </c>
      <c r="AS93" s="117" t="e">
        <f t="shared" si="18"/>
        <v>#DIV/0!</v>
      </c>
      <c r="AT93" s="13"/>
      <c r="AU93" s="13"/>
      <c r="AV93" s="4" t="e">
        <f>VLOOKUP($AC93,デモテーブル[#All],3,FALSE)</f>
        <v>#VALUE!</v>
      </c>
      <c r="AW93" s="4" t="e">
        <f>VLOOKUP($AC93,デモテーブル[#All],4,FALSE)</f>
        <v>#VALUE!</v>
      </c>
      <c r="AX93" s="4" t="e">
        <f>VLOOKUP($AC93,デモテーブル[#All],5,FALSE)</f>
        <v>#VALUE!</v>
      </c>
      <c r="AY93" s="4" t="e">
        <f>VLOOKUP($AC93,デモテーブル[#All],6,FALSE)</f>
        <v>#VALUE!</v>
      </c>
      <c r="AZ93" s="4" t="e">
        <f>VLOOKUP($AC93,デモテーブル[#All],7,FALSE)</f>
        <v>#VALUE!</v>
      </c>
    </row>
    <row r="94" spans="2:52" x14ac:dyDescent="0.2">
      <c r="B94" s="10">
        <v>44819</v>
      </c>
      <c r="C94" s="135">
        <v>93</v>
      </c>
      <c r="D94" s="29" t="s">
        <v>146</v>
      </c>
      <c r="E94" s="108" t="s">
        <v>512</v>
      </c>
      <c r="G94" s="109" t="e">
        <f t="shared" si="11"/>
        <v>#VALUE!</v>
      </c>
      <c r="H94" s="4"/>
      <c r="I94" s="4"/>
      <c r="J94" s="4"/>
      <c r="K94" s="110"/>
      <c r="L94" s="111"/>
      <c r="M94" s="111"/>
      <c r="N94" s="111"/>
      <c r="O94" s="111"/>
      <c r="Z94" s="7"/>
      <c r="AA94" s="7"/>
      <c r="AB94" s="4"/>
      <c r="AC94" s="113" t="e">
        <f t="shared" si="12"/>
        <v>#VALUE!</v>
      </c>
      <c r="AD94" s="4" t="e">
        <f>VLOOKUP($AC94,デモテーブル[#All],2,FALSE)</f>
        <v>#VALUE!</v>
      </c>
      <c r="AE94" s="4" t="s">
        <v>15</v>
      </c>
      <c r="AF94" s="4">
        <f t="shared" si="13"/>
        <v>0</v>
      </c>
      <c r="AG94" s="4"/>
      <c r="AH94" s="114">
        <f t="shared" si="14"/>
        <v>0</v>
      </c>
      <c r="AI94" s="4"/>
      <c r="AJ94" s="114">
        <f t="shared" si="15"/>
        <v>0</v>
      </c>
      <c r="AK94" s="4"/>
      <c r="AL94" s="4"/>
      <c r="AM94" s="4"/>
      <c r="AN94" s="4"/>
      <c r="AO94" s="4"/>
      <c r="AP94" s="115">
        <f t="shared" si="16"/>
        <v>0</v>
      </c>
      <c r="AQ94" s="4"/>
      <c r="AR94" s="116">
        <f t="shared" si="17"/>
        <v>0</v>
      </c>
      <c r="AS94" s="117" t="e">
        <f t="shared" si="18"/>
        <v>#DIV/0!</v>
      </c>
      <c r="AT94" s="13"/>
      <c r="AU94" s="13"/>
      <c r="AV94" s="4" t="e">
        <f>VLOOKUP($AC94,デモテーブル[#All],3,FALSE)</f>
        <v>#VALUE!</v>
      </c>
      <c r="AW94" s="4" t="e">
        <f>VLOOKUP($AC94,デモテーブル[#All],4,FALSE)</f>
        <v>#VALUE!</v>
      </c>
      <c r="AX94" s="4" t="e">
        <f>VLOOKUP($AC94,デモテーブル[#All],5,FALSE)</f>
        <v>#VALUE!</v>
      </c>
      <c r="AY94" s="4" t="e">
        <f>VLOOKUP($AC94,デモテーブル[#All],6,FALSE)</f>
        <v>#VALUE!</v>
      </c>
      <c r="AZ94" s="4" t="e">
        <f>VLOOKUP($AC94,デモテーブル[#All],7,FALSE)</f>
        <v>#VALUE!</v>
      </c>
    </row>
    <row r="95" spans="2:52" x14ac:dyDescent="0.2">
      <c r="B95" s="10">
        <v>44819</v>
      </c>
      <c r="C95" s="135">
        <v>94</v>
      </c>
      <c r="D95" s="29" t="s">
        <v>146</v>
      </c>
      <c r="E95" s="108" t="s">
        <v>512</v>
      </c>
      <c r="G95" s="109" t="e">
        <f t="shared" si="11"/>
        <v>#VALUE!</v>
      </c>
      <c r="H95" s="4"/>
      <c r="I95" s="4"/>
      <c r="J95" s="4"/>
      <c r="K95" s="110"/>
      <c r="L95" s="111"/>
      <c r="M95" s="111"/>
      <c r="N95" s="111"/>
      <c r="O95" s="111"/>
      <c r="Z95" s="7"/>
      <c r="AA95" s="7"/>
      <c r="AB95" s="4"/>
      <c r="AC95" s="113" t="e">
        <f t="shared" si="12"/>
        <v>#VALUE!</v>
      </c>
      <c r="AD95" s="4" t="e">
        <f>VLOOKUP($AC95,デモテーブル[#All],2,FALSE)</f>
        <v>#VALUE!</v>
      </c>
      <c r="AE95" s="4" t="s">
        <v>15</v>
      </c>
      <c r="AF95" s="4">
        <f t="shared" si="13"/>
        <v>0</v>
      </c>
      <c r="AG95" s="4"/>
      <c r="AH95" s="114">
        <f t="shared" si="14"/>
        <v>0</v>
      </c>
      <c r="AI95" s="4"/>
      <c r="AJ95" s="114">
        <f t="shared" si="15"/>
        <v>0</v>
      </c>
      <c r="AK95" s="4"/>
      <c r="AL95" s="4"/>
      <c r="AM95" s="4"/>
      <c r="AN95" s="4"/>
      <c r="AO95" s="4"/>
      <c r="AP95" s="115">
        <f t="shared" si="16"/>
        <v>0</v>
      </c>
      <c r="AQ95" s="4"/>
      <c r="AR95" s="116">
        <f t="shared" si="17"/>
        <v>0</v>
      </c>
      <c r="AS95" s="117" t="e">
        <f t="shared" si="18"/>
        <v>#DIV/0!</v>
      </c>
      <c r="AT95" s="13"/>
      <c r="AU95" s="13"/>
      <c r="AV95" s="4" t="e">
        <f>VLOOKUP($AC95,デモテーブル[#All],3,FALSE)</f>
        <v>#VALUE!</v>
      </c>
      <c r="AW95" s="4" t="e">
        <f>VLOOKUP($AC95,デモテーブル[#All],4,FALSE)</f>
        <v>#VALUE!</v>
      </c>
      <c r="AX95" s="4" t="e">
        <f>VLOOKUP($AC95,デモテーブル[#All],5,FALSE)</f>
        <v>#VALUE!</v>
      </c>
      <c r="AY95" s="4" t="e">
        <f>VLOOKUP($AC95,デモテーブル[#All],6,FALSE)</f>
        <v>#VALUE!</v>
      </c>
      <c r="AZ95" s="4" t="e">
        <f>VLOOKUP($AC95,デモテーブル[#All],7,FALSE)</f>
        <v>#VALUE!</v>
      </c>
    </row>
    <row r="96" spans="2:52" x14ac:dyDescent="0.2">
      <c r="B96" s="10">
        <v>44819</v>
      </c>
      <c r="C96" s="135">
        <v>95</v>
      </c>
      <c r="D96" s="29" t="s">
        <v>146</v>
      </c>
      <c r="E96" s="108" t="s">
        <v>512</v>
      </c>
      <c r="G96" s="109" t="e">
        <f t="shared" si="11"/>
        <v>#VALUE!</v>
      </c>
      <c r="H96" s="114"/>
      <c r="I96" s="114"/>
      <c r="J96" s="114"/>
      <c r="K96" s="110"/>
      <c r="L96" s="118"/>
      <c r="M96" s="118"/>
      <c r="N96" s="118"/>
      <c r="O96" s="118"/>
      <c r="Z96" s="7"/>
      <c r="AA96" s="7"/>
      <c r="AB96" s="4"/>
      <c r="AC96" s="113" t="e">
        <f t="shared" si="12"/>
        <v>#VALUE!</v>
      </c>
      <c r="AD96" s="4" t="e">
        <f>VLOOKUP($AC96,デモテーブル[#All],2,FALSE)</f>
        <v>#VALUE!</v>
      </c>
      <c r="AE96" s="4" t="s">
        <v>15</v>
      </c>
      <c r="AF96" s="4">
        <f t="shared" si="13"/>
        <v>0</v>
      </c>
      <c r="AG96" s="4"/>
      <c r="AH96" s="114">
        <f t="shared" si="14"/>
        <v>0</v>
      </c>
      <c r="AI96" s="4"/>
      <c r="AJ96" s="114">
        <f t="shared" si="15"/>
        <v>0</v>
      </c>
      <c r="AK96" s="4"/>
      <c r="AL96" s="4"/>
      <c r="AM96" s="4"/>
      <c r="AN96" s="4"/>
      <c r="AO96" s="4"/>
      <c r="AP96" s="115">
        <f t="shared" si="16"/>
        <v>0</v>
      </c>
      <c r="AQ96" s="4"/>
      <c r="AR96" s="116">
        <f t="shared" si="17"/>
        <v>0</v>
      </c>
      <c r="AS96" s="117" t="e">
        <f t="shared" si="18"/>
        <v>#DIV/0!</v>
      </c>
      <c r="AT96" s="13"/>
      <c r="AU96" s="13"/>
      <c r="AV96" s="4" t="e">
        <f>VLOOKUP($AC96,デモテーブル[#All],3,FALSE)</f>
        <v>#VALUE!</v>
      </c>
      <c r="AW96" s="4" t="e">
        <f>VLOOKUP($AC96,デモテーブル[#All],4,FALSE)</f>
        <v>#VALUE!</v>
      </c>
      <c r="AX96" s="4" t="e">
        <f>VLOOKUP($AC96,デモテーブル[#All],5,FALSE)</f>
        <v>#VALUE!</v>
      </c>
      <c r="AY96" s="4" t="e">
        <f>VLOOKUP($AC96,デモテーブル[#All],6,FALSE)</f>
        <v>#VALUE!</v>
      </c>
      <c r="AZ96" s="4" t="e">
        <f>VLOOKUP($AC96,デモテーブル[#All],7,FALSE)</f>
        <v>#VALUE!</v>
      </c>
    </row>
    <row r="97" spans="2:52" x14ac:dyDescent="0.2">
      <c r="B97" s="10">
        <v>44819</v>
      </c>
      <c r="C97" s="135">
        <v>96</v>
      </c>
      <c r="D97" s="29" t="s">
        <v>146</v>
      </c>
      <c r="E97" s="108" t="s">
        <v>512</v>
      </c>
      <c r="G97" s="109" t="e">
        <f t="shared" si="11"/>
        <v>#VALUE!</v>
      </c>
      <c r="H97" s="4"/>
      <c r="I97" s="4"/>
      <c r="J97" s="4"/>
      <c r="K97" s="110"/>
      <c r="L97" s="111"/>
      <c r="M97" s="111"/>
      <c r="N97" s="111"/>
      <c r="O97" s="111"/>
      <c r="Z97" s="7"/>
      <c r="AA97" s="7"/>
      <c r="AB97" s="4"/>
      <c r="AC97" s="113" t="e">
        <f t="shared" si="12"/>
        <v>#VALUE!</v>
      </c>
      <c r="AD97" s="4" t="e">
        <f>VLOOKUP($AC97,デモテーブル[#All],2,FALSE)</f>
        <v>#VALUE!</v>
      </c>
      <c r="AE97" s="4" t="s">
        <v>15</v>
      </c>
      <c r="AF97" s="4">
        <f t="shared" si="13"/>
        <v>0</v>
      </c>
      <c r="AG97" s="4"/>
      <c r="AH97" s="114">
        <f t="shared" si="14"/>
        <v>0</v>
      </c>
      <c r="AI97" s="4"/>
      <c r="AJ97" s="114">
        <f t="shared" si="15"/>
        <v>0</v>
      </c>
      <c r="AK97" s="4"/>
      <c r="AL97" s="4"/>
      <c r="AM97" s="4"/>
      <c r="AN97" s="4"/>
      <c r="AO97" s="4"/>
      <c r="AP97" s="115">
        <f t="shared" si="16"/>
        <v>0</v>
      </c>
      <c r="AQ97" s="4"/>
      <c r="AR97" s="116">
        <f t="shared" si="17"/>
        <v>0</v>
      </c>
      <c r="AS97" s="117" t="e">
        <f t="shared" si="18"/>
        <v>#DIV/0!</v>
      </c>
      <c r="AT97" s="13"/>
      <c r="AU97" s="13"/>
      <c r="AV97" s="4" t="e">
        <f>VLOOKUP($AC97,デモテーブル[#All],3,FALSE)</f>
        <v>#VALUE!</v>
      </c>
      <c r="AW97" s="4" t="e">
        <f>VLOOKUP($AC97,デモテーブル[#All],4,FALSE)</f>
        <v>#VALUE!</v>
      </c>
      <c r="AX97" s="4" t="e">
        <f>VLOOKUP($AC97,デモテーブル[#All],5,FALSE)</f>
        <v>#VALUE!</v>
      </c>
      <c r="AY97" s="4" t="e">
        <f>VLOOKUP($AC97,デモテーブル[#All],6,FALSE)</f>
        <v>#VALUE!</v>
      </c>
      <c r="AZ97" s="4" t="e">
        <f>VLOOKUP($AC97,デモテーブル[#All],7,FALSE)</f>
        <v>#VALUE!</v>
      </c>
    </row>
    <row r="98" spans="2:52" x14ac:dyDescent="0.2">
      <c r="B98" s="10">
        <v>44819</v>
      </c>
      <c r="C98" s="135">
        <v>97</v>
      </c>
      <c r="D98" s="29" t="s">
        <v>146</v>
      </c>
      <c r="E98" s="108" t="s">
        <v>512</v>
      </c>
      <c r="G98" s="109" t="e">
        <f t="shared" si="11"/>
        <v>#VALUE!</v>
      </c>
      <c r="H98" s="104" t="s">
        <v>524</v>
      </c>
      <c r="I98" s="114"/>
      <c r="J98" s="114"/>
      <c r="K98" s="110"/>
      <c r="L98" s="104" t="s">
        <v>525</v>
      </c>
      <c r="M98" s="118"/>
      <c r="N98" s="118"/>
      <c r="O98" s="118"/>
      <c r="Z98" s="7"/>
      <c r="AA98" s="7"/>
      <c r="AB98" s="4"/>
      <c r="AC98" s="113" t="e">
        <f t="shared" si="12"/>
        <v>#VALUE!</v>
      </c>
      <c r="AD98" s="4" t="e">
        <f>VLOOKUP($AC98,デモテーブル[#All],2,FALSE)</f>
        <v>#VALUE!</v>
      </c>
      <c r="AE98" s="4" t="s">
        <v>15</v>
      </c>
      <c r="AF98" s="4" t="str">
        <f t="shared" si="13"/>
        <v>●↓評価額(円）</v>
      </c>
      <c r="AG98" s="4"/>
      <c r="AH98" s="114">
        <f t="shared" si="14"/>
        <v>0</v>
      </c>
      <c r="AI98" s="4"/>
      <c r="AJ98" s="114">
        <f t="shared" si="15"/>
        <v>0</v>
      </c>
      <c r="AK98" s="4"/>
      <c r="AL98" s="4"/>
      <c r="AM98" s="4"/>
      <c r="AN98" s="4"/>
      <c r="AO98" s="4"/>
      <c r="AP98" s="115">
        <f t="shared" si="16"/>
        <v>0</v>
      </c>
      <c r="AQ98" s="4"/>
      <c r="AR98" s="116">
        <f t="shared" si="17"/>
        <v>0</v>
      </c>
      <c r="AS98" s="117" t="e">
        <f t="shared" si="18"/>
        <v>#DIV/0!</v>
      </c>
      <c r="AT98" s="13"/>
      <c r="AU98" s="13"/>
      <c r="AV98" s="4" t="e">
        <f>VLOOKUP($AC98,デモテーブル[#All],3,FALSE)</f>
        <v>#VALUE!</v>
      </c>
      <c r="AW98" s="4" t="e">
        <f>VLOOKUP($AC98,デモテーブル[#All],4,FALSE)</f>
        <v>#VALUE!</v>
      </c>
      <c r="AX98" s="4" t="e">
        <f>VLOOKUP($AC98,デモテーブル[#All],5,FALSE)</f>
        <v>#VALUE!</v>
      </c>
      <c r="AY98" s="4" t="e">
        <f>VLOOKUP($AC98,デモテーブル[#All],6,FALSE)</f>
        <v>#VALUE!</v>
      </c>
      <c r="AZ98" s="4" t="e">
        <f>VLOOKUP($AC98,デモテーブル[#All],7,FALSE)</f>
        <v>#VALUE!</v>
      </c>
    </row>
    <row r="99" spans="2:52" x14ac:dyDescent="0.2">
      <c r="B99" s="10">
        <v>44819</v>
      </c>
      <c r="C99" s="135">
        <v>98</v>
      </c>
      <c r="D99" s="29" t="s">
        <v>146</v>
      </c>
      <c r="E99" s="108" t="s">
        <v>512</v>
      </c>
      <c r="F99" s="5" t="s">
        <v>504</v>
      </c>
      <c r="G99" s="109" t="e">
        <f t="shared" si="11"/>
        <v>#VALUE!</v>
      </c>
      <c r="H99" s="119" t="s">
        <v>537</v>
      </c>
      <c r="I99" s="120"/>
      <c r="J99" s="121"/>
      <c r="K99" s="122"/>
      <c r="L99" s="120" t="s">
        <v>537</v>
      </c>
      <c r="M99" s="120"/>
      <c r="N99" s="121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7"/>
      <c r="AA99" s="7"/>
      <c r="AB99" s="120"/>
      <c r="AC99" s="120" t="e">
        <f t="shared" si="12"/>
        <v>#VALUE!</v>
      </c>
      <c r="AD99" s="120" t="e">
        <f>VLOOKUP($AC99,デモテーブル[#All],2,FALSE)</f>
        <v>#VALUE!</v>
      </c>
      <c r="AE99" s="123" t="s">
        <v>481</v>
      </c>
      <c r="AF99" s="120" t="str">
        <f t="shared" si="13"/>
        <v>投資信託（金額/つみたてNISA預り）</v>
      </c>
      <c r="AG99" s="120"/>
      <c r="AH99" s="120">
        <f t="shared" si="14"/>
        <v>0</v>
      </c>
      <c r="AI99" s="120"/>
      <c r="AJ99" s="120">
        <f t="shared" si="15"/>
        <v>0</v>
      </c>
      <c r="AK99" s="120"/>
      <c r="AL99" s="120"/>
      <c r="AM99" s="120"/>
      <c r="AN99" s="120"/>
      <c r="AO99" s="120"/>
      <c r="AP99" s="120">
        <f t="shared" si="16"/>
        <v>0</v>
      </c>
      <c r="AQ99" s="120"/>
      <c r="AR99" s="120">
        <f t="shared" si="17"/>
        <v>0</v>
      </c>
      <c r="AS99" s="120" t="e">
        <f t="shared" si="18"/>
        <v>#DIV/0!</v>
      </c>
      <c r="AT99" s="13"/>
      <c r="AU99" s="13"/>
      <c r="AV99" s="120" t="e">
        <f>VLOOKUP($AC99,デモテーブル[#All],3,FALSE)</f>
        <v>#VALUE!</v>
      </c>
      <c r="AW99" s="120" t="e">
        <f>VLOOKUP($AC99,デモテーブル[#All],4,FALSE)</f>
        <v>#VALUE!</v>
      </c>
      <c r="AX99" s="120" t="e">
        <f>VLOOKUP($AC99,デモテーブル[#All],5,FALSE)</f>
        <v>#VALUE!</v>
      </c>
      <c r="AY99" s="120" t="e">
        <f>VLOOKUP($AC99,デモテーブル[#All],6,FALSE)</f>
        <v>#VALUE!</v>
      </c>
      <c r="AZ99" s="120" t="e">
        <f>VLOOKUP($AC99,デモテーブル[#All],7,FALSE)</f>
        <v>#VALUE!</v>
      </c>
    </row>
    <row r="100" spans="2:52" x14ac:dyDescent="0.2">
      <c r="B100" s="10">
        <v>44819</v>
      </c>
      <c r="C100" s="135">
        <v>99</v>
      </c>
      <c r="D100" s="29" t="s">
        <v>146</v>
      </c>
      <c r="E100" s="108" t="s">
        <v>512</v>
      </c>
      <c r="F100" s="5" t="s">
        <v>538</v>
      </c>
      <c r="G100" s="109" t="e">
        <f t="shared" si="11"/>
        <v>#VALUE!</v>
      </c>
      <c r="H100" s="119" t="s">
        <v>539</v>
      </c>
      <c r="I100" s="119" t="s">
        <v>540</v>
      </c>
      <c r="J100" s="119" t="s">
        <v>541</v>
      </c>
      <c r="K100" s="122" t="s">
        <v>352</v>
      </c>
      <c r="L100" s="119" t="s">
        <v>539</v>
      </c>
      <c r="M100" s="119" t="s">
        <v>540</v>
      </c>
      <c r="N100" s="119" t="s">
        <v>541</v>
      </c>
      <c r="O100" s="119" t="s">
        <v>353</v>
      </c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7"/>
      <c r="AA100" s="7"/>
      <c r="AB100" s="120"/>
      <c r="AC100" s="120" t="e">
        <f t="shared" si="12"/>
        <v>#VALUE!</v>
      </c>
      <c r="AD100" s="120" t="e">
        <f>VLOOKUP($AC100,デモテーブル[#All],2,FALSE)</f>
        <v>#VALUE!</v>
      </c>
      <c r="AE100" s="123" t="s">
        <v>481</v>
      </c>
      <c r="AF100" s="120" t="str">
        <f t="shared" si="13"/>
        <v>保有口数</v>
      </c>
      <c r="AG100" s="120"/>
      <c r="AH100" s="120" t="str">
        <f t="shared" si="14"/>
        <v>取得単価</v>
      </c>
      <c r="AI100" s="120"/>
      <c r="AJ100" s="120" t="str">
        <f t="shared" si="15"/>
        <v>基準価額</v>
      </c>
      <c r="AK100" s="120"/>
      <c r="AL100" s="120"/>
      <c r="AM100" s="120"/>
      <c r="AN100" s="120"/>
      <c r="AO100" s="120"/>
      <c r="AP100" s="120" t="str">
        <f t="shared" si="16"/>
        <v>評価額</v>
      </c>
      <c r="AQ100" s="120"/>
      <c r="AR100" s="120" t="str">
        <f t="shared" si="17"/>
        <v>評価損益</v>
      </c>
      <c r="AS100" s="120" t="e">
        <f t="shared" si="18"/>
        <v>#VALUE!</v>
      </c>
      <c r="AT100" s="13"/>
      <c r="AU100" s="13"/>
      <c r="AV100" s="119" t="e">
        <f>VLOOKUP($AC100,デモテーブル[#All],3,FALSE)</f>
        <v>#VALUE!</v>
      </c>
      <c r="AW100" s="119" t="e">
        <f>VLOOKUP($AC100,デモテーブル[#All],4,FALSE)</f>
        <v>#VALUE!</v>
      </c>
      <c r="AX100" s="119" t="e">
        <f>VLOOKUP($AC100,デモテーブル[#All],5,FALSE)</f>
        <v>#VALUE!</v>
      </c>
      <c r="AY100" s="119" t="e">
        <f>VLOOKUP($AC100,デモテーブル[#All],6,FALSE)</f>
        <v>#VALUE!</v>
      </c>
      <c r="AZ100" s="119" t="e">
        <f>VLOOKUP($AC100,デモテーブル[#All],7,FALSE)</f>
        <v>#VALUE!</v>
      </c>
    </row>
    <row r="101" spans="2:52" x14ac:dyDescent="0.2">
      <c r="B101" s="10">
        <v>44819</v>
      </c>
      <c r="C101" s="135">
        <v>100</v>
      </c>
      <c r="D101" s="29" t="s">
        <v>146</v>
      </c>
      <c r="E101" s="108" t="s">
        <v>512</v>
      </c>
      <c r="F101" s="5" t="s">
        <v>542</v>
      </c>
      <c r="G101" s="109" t="e">
        <f t="shared" si="11"/>
        <v>#VALUE!</v>
      </c>
      <c r="H101" s="119" t="s">
        <v>543</v>
      </c>
      <c r="I101" s="120" t="s">
        <v>544</v>
      </c>
      <c r="J101" s="120"/>
      <c r="K101" s="122"/>
      <c r="L101" s="119" t="s">
        <v>543</v>
      </c>
      <c r="M101" s="120" t="s">
        <v>544</v>
      </c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7"/>
      <c r="AA101" s="7"/>
      <c r="AB101" s="120"/>
      <c r="AC101" s="120" t="e">
        <f t="shared" si="12"/>
        <v>#VALUE!</v>
      </c>
      <c r="AD101" s="120" t="e">
        <f>VLOOKUP($AC101,デモテーブル[#All],2,FALSE)</f>
        <v>#VALUE!</v>
      </c>
      <c r="AE101" s="123" t="s">
        <v>481</v>
      </c>
      <c r="AF101" s="120" t="str">
        <f t="shared" si="13"/>
        <v>三菱ＵＦＪ国際－ｅＭＡＸＩＳ　Ｓｌｉｍ　全世界株式（オール・カントリー） メールアラート画面へ</v>
      </c>
      <c r="AG101" s="120"/>
      <c r="AH101" s="120" t="str">
        <f t="shared" si="14"/>
        <v xml:space="preserve">積立 売却 </v>
      </c>
      <c r="AI101" s="120"/>
      <c r="AJ101" s="120">
        <f t="shared" si="15"/>
        <v>0</v>
      </c>
      <c r="AK101" s="120"/>
      <c r="AL101" s="120"/>
      <c r="AM101" s="120"/>
      <c r="AN101" s="120"/>
      <c r="AO101" s="120"/>
      <c r="AP101" s="120">
        <f t="shared" si="16"/>
        <v>0</v>
      </c>
      <c r="AQ101" s="120"/>
      <c r="AR101" s="120">
        <f t="shared" si="17"/>
        <v>0</v>
      </c>
      <c r="AS101" s="120" t="e">
        <f t="shared" si="18"/>
        <v>#DIV/0!</v>
      </c>
      <c r="AT101" s="13"/>
      <c r="AU101" s="13"/>
      <c r="AV101" s="120" t="e">
        <f>VLOOKUP($AC101,デモテーブル[#All],3,FALSE)</f>
        <v>#VALUE!</v>
      </c>
      <c r="AW101" s="120" t="e">
        <f>VLOOKUP($AC101,デモテーブル[#All],4,FALSE)</f>
        <v>#VALUE!</v>
      </c>
      <c r="AX101" s="120" t="e">
        <f>VLOOKUP($AC101,デモテーブル[#All],5,FALSE)</f>
        <v>#VALUE!</v>
      </c>
      <c r="AY101" s="120" t="e">
        <f>VLOOKUP($AC101,デモテーブル[#All],6,FALSE)</f>
        <v>#VALUE!</v>
      </c>
      <c r="AZ101" s="120" t="e">
        <f>VLOOKUP($AC101,デモテーブル[#All],7,FALSE)</f>
        <v>#VALUE!</v>
      </c>
    </row>
    <row r="102" spans="2:52" x14ac:dyDescent="0.2">
      <c r="B102" s="10">
        <v>44819</v>
      </c>
      <c r="C102" s="135">
        <v>101</v>
      </c>
      <c r="D102" s="29" t="s">
        <v>146</v>
      </c>
      <c r="E102" s="108" t="s">
        <v>512</v>
      </c>
      <c r="G102" s="109" t="str">
        <f t="shared" si="11"/>
        <v>三菱ＵＦＪ国際－ｅＭＡＸＩＳ　Ｓｌｉｍ　全世界株式（オール・カントリー）</v>
      </c>
      <c r="H102" s="120">
        <v>474098</v>
      </c>
      <c r="I102" s="120">
        <v>13344</v>
      </c>
      <c r="J102" s="120">
        <v>15929</v>
      </c>
      <c r="K102" s="122">
        <v>755190</v>
      </c>
      <c r="L102" s="120">
        <v>474098</v>
      </c>
      <c r="M102" s="120">
        <v>13344</v>
      </c>
      <c r="N102" s="120">
        <v>15929</v>
      </c>
      <c r="O102" s="120">
        <v>122554</v>
      </c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7"/>
      <c r="AA102" s="7"/>
      <c r="AB102" s="120"/>
      <c r="AC102" s="120" t="str">
        <f t="shared" si="12"/>
        <v>三菱ＵＦＪ国際－ｅＭＡＸＩＳ　Ｓｌｉｍ　全世界株式（オール・カントリー）</v>
      </c>
      <c r="AD102" s="120" t="str">
        <f>VLOOKUP($AC102,デモテーブル[#All],2,FALSE)</f>
        <v>三菱ＵＦＪ国際－ｅＭＡＸＩＳ　Ｓｌｉｍ　全世界株式（オール・カントリー）</v>
      </c>
      <c r="AE102" s="123" t="s">
        <v>481</v>
      </c>
      <c r="AF102" s="120">
        <f t="shared" si="13"/>
        <v>474098</v>
      </c>
      <c r="AG102" s="120"/>
      <c r="AH102" s="120">
        <f t="shared" si="14"/>
        <v>13344</v>
      </c>
      <c r="AI102" s="120"/>
      <c r="AJ102" s="120">
        <f t="shared" si="15"/>
        <v>15929</v>
      </c>
      <c r="AK102" s="120"/>
      <c r="AL102" s="120"/>
      <c r="AM102" s="120"/>
      <c r="AN102" s="120"/>
      <c r="AO102" s="120"/>
      <c r="AP102" s="120">
        <f t="shared" si="16"/>
        <v>755190</v>
      </c>
      <c r="AQ102" s="120"/>
      <c r="AR102" s="120">
        <f t="shared" si="17"/>
        <v>122554</v>
      </c>
      <c r="AS102" s="120">
        <f t="shared" si="18"/>
        <v>0.19371961127725895</v>
      </c>
      <c r="AT102" s="13"/>
      <c r="AU102" s="13"/>
      <c r="AV102" s="120" t="str">
        <f>VLOOKUP($AC102,デモテーブル[#All],3,FALSE)</f>
        <v>1株式・投信等</v>
      </c>
      <c r="AW102" s="120" t="str">
        <f>VLOOKUP($AC102,デモテーブル[#All],4,FALSE)</f>
        <v>1投信</v>
      </c>
      <c r="AX102" s="120" t="str">
        <f>VLOOKUP($AC102,デモテーブル[#All],5,FALSE)</f>
        <v>指数</v>
      </c>
      <c r="AY102" s="120" t="str">
        <f>VLOOKUP($AC102,デモテーブル[#All],6,FALSE)</f>
        <v>全世界指数</v>
      </c>
      <c r="AZ102" s="120" t="str">
        <f>VLOOKUP($AC102,デモテーブル[#All],7,FALSE)</f>
        <v>01 日本円</v>
      </c>
    </row>
    <row r="103" spans="2:52" x14ac:dyDescent="0.2">
      <c r="B103" s="10">
        <v>44819</v>
      </c>
      <c r="C103" s="135">
        <v>102</v>
      </c>
      <c r="D103" s="29" t="s">
        <v>146</v>
      </c>
      <c r="E103" s="108" t="s">
        <v>512</v>
      </c>
      <c r="G103" s="109" t="e">
        <f t="shared" si="11"/>
        <v>#VALUE!</v>
      </c>
      <c r="H103" s="119" t="s">
        <v>545</v>
      </c>
      <c r="I103" s="120" t="s">
        <v>544</v>
      </c>
      <c r="J103" s="120"/>
      <c r="K103" s="122"/>
      <c r="L103" s="120" t="s">
        <v>545</v>
      </c>
      <c r="M103" s="120" t="s">
        <v>544</v>
      </c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7"/>
      <c r="AA103" s="7"/>
      <c r="AB103" s="120"/>
      <c r="AC103" s="120" t="e">
        <f t="shared" si="12"/>
        <v>#VALUE!</v>
      </c>
      <c r="AD103" s="120" t="e">
        <f>VLOOKUP($AC103,デモテーブル[#All],2,FALSE)</f>
        <v>#VALUE!</v>
      </c>
      <c r="AE103" s="123" t="s">
        <v>481</v>
      </c>
      <c r="AF103" s="120" t="str">
        <f t="shared" si="13"/>
        <v>ＳＢＩ－ＳＢＩ・Ｖ・Ｓ＆Ｐ５００インデックス・ファンド メールアラート画面へ</v>
      </c>
      <c r="AG103" s="120"/>
      <c r="AH103" s="120" t="str">
        <f t="shared" si="14"/>
        <v xml:space="preserve">積立 売却 </v>
      </c>
      <c r="AI103" s="120"/>
      <c r="AJ103" s="120">
        <f t="shared" si="15"/>
        <v>0</v>
      </c>
      <c r="AK103" s="120"/>
      <c r="AL103" s="120"/>
      <c r="AM103" s="120"/>
      <c r="AN103" s="120"/>
      <c r="AO103" s="120"/>
      <c r="AP103" s="120">
        <f t="shared" si="16"/>
        <v>0</v>
      </c>
      <c r="AQ103" s="120"/>
      <c r="AR103" s="120">
        <f t="shared" si="17"/>
        <v>0</v>
      </c>
      <c r="AS103" s="120" t="e">
        <f t="shared" si="18"/>
        <v>#DIV/0!</v>
      </c>
      <c r="AT103" s="13"/>
      <c r="AU103" s="13"/>
      <c r="AV103" s="120" t="e">
        <f>VLOOKUP($AC103,デモテーブル[#All],3,FALSE)</f>
        <v>#VALUE!</v>
      </c>
      <c r="AW103" s="120" t="e">
        <f>VLOOKUP($AC103,デモテーブル[#All],4,FALSE)</f>
        <v>#VALUE!</v>
      </c>
      <c r="AX103" s="120" t="e">
        <f>VLOOKUP($AC103,デモテーブル[#All],5,FALSE)</f>
        <v>#VALUE!</v>
      </c>
      <c r="AY103" s="120" t="e">
        <f>VLOOKUP($AC103,デモテーブル[#All],6,FALSE)</f>
        <v>#VALUE!</v>
      </c>
      <c r="AZ103" s="120" t="e">
        <f>VLOOKUP($AC103,デモテーブル[#All],7,FALSE)</f>
        <v>#VALUE!</v>
      </c>
    </row>
    <row r="104" spans="2:52" x14ac:dyDescent="0.2">
      <c r="B104" s="10">
        <v>44819</v>
      </c>
      <c r="C104" s="135">
        <v>103</v>
      </c>
      <c r="D104" s="29" t="s">
        <v>146</v>
      </c>
      <c r="E104" s="108" t="s">
        <v>512</v>
      </c>
      <c r="F104" s="5"/>
      <c r="G104" s="109" t="str">
        <f t="shared" si="11"/>
        <v>ＳＢＩ－ＳＢＩ・Ｖ・Ｓ＆Ｐ５００インデックス・ファンド</v>
      </c>
      <c r="H104" s="120">
        <v>208955</v>
      </c>
      <c r="I104" s="120">
        <v>11201</v>
      </c>
      <c r="J104" s="120">
        <v>16110</v>
      </c>
      <c r="K104" s="122">
        <v>336626</v>
      </c>
      <c r="L104" s="120">
        <v>208955</v>
      </c>
      <c r="M104" s="120">
        <v>11201</v>
      </c>
      <c r="N104" s="120">
        <v>16110</v>
      </c>
      <c r="O104" s="120">
        <v>102576</v>
      </c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7"/>
      <c r="AA104" s="7"/>
      <c r="AB104" s="120"/>
      <c r="AC104" s="120" t="str">
        <f t="shared" si="12"/>
        <v>ＳＢＩ－ＳＢＩ・Ｖ・Ｓ＆Ｐ５００インデックス・ファンド</v>
      </c>
      <c r="AD104" s="120" t="str">
        <f>VLOOKUP($AC104,デモテーブル[#All],2,FALSE)</f>
        <v>ＳＢＩ－ＳＢＩ・Ｖ・Ｓ＆Ｐ５００インデックス・ファンド</v>
      </c>
      <c r="AE104" s="123" t="s">
        <v>481</v>
      </c>
      <c r="AF104" s="120">
        <f t="shared" si="13"/>
        <v>208955</v>
      </c>
      <c r="AG104" s="120"/>
      <c r="AH104" s="120">
        <f t="shared" si="14"/>
        <v>11201</v>
      </c>
      <c r="AI104" s="120"/>
      <c r="AJ104" s="120">
        <f t="shared" si="15"/>
        <v>16110</v>
      </c>
      <c r="AK104" s="120"/>
      <c r="AL104" s="120"/>
      <c r="AM104" s="120"/>
      <c r="AN104" s="120"/>
      <c r="AO104" s="120"/>
      <c r="AP104" s="120">
        <f t="shared" si="16"/>
        <v>336626</v>
      </c>
      <c r="AQ104" s="120"/>
      <c r="AR104" s="120">
        <f t="shared" si="17"/>
        <v>102576</v>
      </c>
      <c r="AS104" s="120">
        <f t="shared" si="18"/>
        <v>0.43826532792138434</v>
      </c>
      <c r="AT104" s="13"/>
      <c r="AU104" s="13"/>
      <c r="AV104" s="120" t="str">
        <f>VLOOKUP($AC104,デモテーブル[#All],3,FALSE)</f>
        <v>1株式・投信等</v>
      </c>
      <c r="AW104" s="120" t="str">
        <f>VLOOKUP($AC104,デモテーブル[#All],4,FALSE)</f>
        <v>1投信</v>
      </c>
      <c r="AX104" s="120" t="str">
        <f>VLOOKUP($AC104,デモテーブル[#All],5,FALSE)</f>
        <v>指数</v>
      </c>
      <c r="AY104" s="120" t="str">
        <f>VLOOKUP($AC104,デモテーブル[#All],6,FALSE)</f>
        <v>SP500指数</v>
      </c>
      <c r="AZ104" s="120" t="str">
        <f>VLOOKUP($AC104,デモテーブル[#All],7,FALSE)</f>
        <v>01 日本円</v>
      </c>
    </row>
    <row r="105" spans="2:52" x14ac:dyDescent="0.2">
      <c r="B105" s="10">
        <v>44819</v>
      </c>
      <c r="C105" s="135">
        <v>104</v>
      </c>
      <c r="D105" s="29" t="s">
        <v>146</v>
      </c>
      <c r="E105" s="108" t="s">
        <v>512</v>
      </c>
      <c r="G105" s="109" t="e">
        <f t="shared" si="11"/>
        <v>#VALUE!</v>
      </c>
      <c r="H105" s="4"/>
      <c r="I105" s="114"/>
      <c r="J105" s="124"/>
      <c r="K105" s="110"/>
      <c r="L105" s="118"/>
      <c r="M105" s="118"/>
      <c r="N105" s="118"/>
      <c r="O105" s="118"/>
      <c r="Z105" s="7"/>
      <c r="AA105" s="7"/>
      <c r="AB105" s="4"/>
      <c r="AC105" s="114" t="e">
        <f t="shared" si="12"/>
        <v>#VALUE!</v>
      </c>
      <c r="AD105" s="124" t="e">
        <f>VLOOKUP($AC105,デモテーブル[#All],2,FALSE)</f>
        <v>#VALUE!</v>
      </c>
      <c r="AE105" s="110" t="s">
        <v>15</v>
      </c>
      <c r="AF105" s="4">
        <f t="shared" si="13"/>
        <v>0</v>
      </c>
      <c r="AG105" s="4"/>
      <c r="AH105" s="114">
        <f t="shared" si="14"/>
        <v>0</v>
      </c>
      <c r="AI105" s="4"/>
      <c r="AJ105" s="114">
        <f t="shared" si="15"/>
        <v>0</v>
      </c>
      <c r="AK105" s="4"/>
      <c r="AL105" s="4"/>
      <c r="AM105" s="4"/>
      <c r="AN105" s="4"/>
      <c r="AO105" s="4"/>
      <c r="AP105" s="115">
        <f t="shared" si="16"/>
        <v>0</v>
      </c>
      <c r="AQ105" s="4"/>
      <c r="AR105" s="116">
        <f t="shared" si="17"/>
        <v>0</v>
      </c>
      <c r="AS105" s="117" t="e">
        <f t="shared" si="18"/>
        <v>#DIV/0!</v>
      </c>
      <c r="AT105" s="13"/>
      <c r="AU105" s="13"/>
      <c r="AV105" s="4" t="e">
        <f>VLOOKUP($AC105,デモテーブル[#All],3,FALSE)</f>
        <v>#VALUE!</v>
      </c>
      <c r="AW105" s="4" t="e">
        <f>VLOOKUP($AC105,デモテーブル[#All],4,FALSE)</f>
        <v>#VALUE!</v>
      </c>
      <c r="AX105" s="4" t="e">
        <f>VLOOKUP($AC105,デモテーブル[#All],5,FALSE)</f>
        <v>#VALUE!</v>
      </c>
      <c r="AY105" s="4" t="e">
        <f>VLOOKUP($AC105,デモテーブル[#All],6,FALSE)</f>
        <v>#VALUE!</v>
      </c>
      <c r="AZ105" s="4" t="e">
        <f>VLOOKUP($AC105,デモテーブル[#All],7,FALSE)</f>
        <v>#VALUE!</v>
      </c>
    </row>
    <row r="106" spans="2:52" x14ac:dyDescent="0.2">
      <c r="B106" s="10">
        <v>44819</v>
      </c>
      <c r="C106" s="135">
        <v>105</v>
      </c>
      <c r="D106" s="29" t="s">
        <v>146</v>
      </c>
      <c r="E106" s="108" t="s">
        <v>512</v>
      </c>
      <c r="G106" s="109" t="e">
        <f t="shared" si="11"/>
        <v>#VALUE!</v>
      </c>
      <c r="H106" s="114"/>
      <c r="I106" s="114"/>
      <c r="J106" s="114"/>
      <c r="K106" s="110"/>
      <c r="L106" s="118"/>
      <c r="M106" s="118"/>
      <c r="N106" s="118"/>
      <c r="O106" s="118"/>
      <c r="Z106" s="7"/>
      <c r="AA106" s="7"/>
      <c r="AB106" s="114"/>
      <c r="AC106" s="114" t="e">
        <f t="shared" si="12"/>
        <v>#VALUE!</v>
      </c>
      <c r="AD106" s="114" t="e">
        <f>VLOOKUP($AC106,デモテーブル[#All],2,FALSE)</f>
        <v>#VALUE!</v>
      </c>
      <c r="AE106" s="110" t="s">
        <v>15</v>
      </c>
      <c r="AF106" s="4">
        <f t="shared" si="13"/>
        <v>0</v>
      </c>
      <c r="AG106" s="4"/>
      <c r="AH106" s="114">
        <f t="shared" si="14"/>
        <v>0</v>
      </c>
      <c r="AI106" s="4"/>
      <c r="AJ106" s="114">
        <f t="shared" si="15"/>
        <v>0</v>
      </c>
      <c r="AK106" s="4"/>
      <c r="AL106" s="4"/>
      <c r="AM106" s="4"/>
      <c r="AN106" s="4"/>
      <c r="AO106" s="4"/>
      <c r="AP106" s="115">
        <f t="shared" si="16"/>
        <v>0</v>
      </c>
      <c r="AQ106" s="4"/>
      <c r="AR106" s="116">
        <f t="shared" si="17"/>
        <v>0</v>
      </c>
      <c r="AS106" s="117" t="e">
        <f t="shared" si="18"/>
        <v>#DIV/0!</v>
      </c>
      <c r="AT106" s="13"/>
      <c r="AU106" s="13"/>
      <c r="AV106" s="4" t="e">
        <f>VLOOKUP($AC106,デモテーブル[#All],3,FALSE)</f>
        <v>#VALUE!</v>
      </c>
      <c r="AW106" s="4" t="e">
        <f>VLOOKUP($AC106,デモテーブル[#All],4,FALSE)</f>
        <v>#VALUE!</v>
      </c>
      <c r="AX106" s="4" t="e">
        <f>VLOOKUP($AC106,デモテーブル[#All],5,FALSE)</f>
        <v>#VALUE!</v>
      </c>
      <c r="AY106" s="4" t="e">
        <f>VLOOKUP($AC106,デモテーブル[#All],6,FALSE)</f>
        <v>#VALUE!</v>
      </c>
      <c r="AZ106" s="4" t="e">
        <f>VLOOKUP($AC106,デモテーブル[#All],7,FALSE)</f>
        <v>#VALUE!</v>
      </c>
    </row>
    <row r="107" spans="2:52" x14ac:dyDescent="0.2">
      <c r="B107" s="10">
        <v>44819</v>
      </c>
      <c r="C107" s="135">
        <v>106</v>
      </c>
      <c r="D107" s="29" t="s">
        <v>146</v>
      </c>
      <c r="E107" s="108" t="s">
        <v>512</v>
      </c>
      <c r="G107" s="109" t="e">
        <f t="shared" si="11"/>
        <v>#VALUE!</v>
      </c>
      <c r="H107" s="114"/>
      <c r="I107" s="114"/>
      <c r="J107" s="114"/>
      <c r="K107" s="110"/>
      <c r="L107" s="118"/>
      <c r="M107" s="118"/>
      <c r="N107" s="118"/>
      <c r="O107" s="118"/>
      <c r="Z107" s="7"/>
      <c r="AA107" s="7"/>
      <c r="AB107" s="114"/>
      <c r="AC107" s="114" t="e">
        <f t="shared" si="12"/>
        <v>#VALUE!</v>
      </c>
      <c r="AD107" s="114" t="e">
        <f>VLOOKUP($AC107,デモテーブル[#All],2,FALSE)</f>
        <v>#VALUE!</v>
      </c>
      <c r="AE107" s="110" t="s">
        <v>15</v>
      </c>
      <c r="AF107" s="4">
        <f t="shared" si="13"/>
        <v>0</v>
      </c>
      <c r="AG107" s="4"/>
      <c r="AH107" s="114">
        <f t="shared" si="14"/>
        <v>0</v>
      </c>
      <c r="AI107" s="4"/>
      <c r="AJ107" s="114">
        <f t="shared" si="15"/>
        <v>0</v>
      </c>
      <c r="AK107" s="4"/>
      <c r="AL107" s="4"/>
      <c r="AM107" s="4"/>
      <c r="AN107" s="4"/>
      <c r="AO107" s="4"/>
      <c r="AP107" s="115">
        <f t="shared" si="16"/>
        <v>0</v>
      </c>
      <c r="AQ107" s="4"/>
      <c r="AR107" s="116">
        <f t="shared" si="17"/>
        <v>0</v>
      </c>
      <c r="AS107" s="117" t="e">
        <f t="shared" si="18"/>
        <v>#DIV/0!</v>
      </c>
      <c r="AT107" s="13"/>
      <c r="AU107" s="13"/>
      <c r="AV107" s="4" t="e">
        <f>VLOOKUP($AC107,デモテーブル[#All],3,FALSE)</f>
        <v>#VALUE!</v>
      </c>
      <c r="AW107" s="4" t="e">
        <f>VLOOKUP($AC107,デモテーブル[#All],4,FALSE)</f>
        <v>#VALUE!</v>
      </c>
      <c r="AX107" s="4" t="e">
        <f>VLOOKUP($AC107,デモテーブル[#All],5,FALSE)</f>
        <v>#VALUE!</v>
      </c>
      <c r="AY107" s="4" t="e">
        <f>VLOOKUP($AC107,デモテーブル[#All],6,FALSE)</f>
        <v>#VALUE!</v>
      </c>
      <c r="AZ107" s="4" t="e">
        <f>VLOOKUP($AC107,デモテーブル[#All],7,FALSE)</f>
        <v>#VALUE!</v>
      </c>
    </row>
    <row r="108" spans="2:52" x14ac:dyDescent="0.2">
      <c r="B108" s="10">
        <v>44819</v>
      </c>
      <c r="C108" s="135">
        <v>107</v>
      </c>
      <c r="D108" s="29" t="s">
        <v>146</v>
      </c>
      <c r="E108" s="108" t="s">
        <v>512</v>
      </c>
      <c r="G108" s="109" t="e">
        <f t="shared" si="11"/>
        <v>#VALUE!</v>
      </c>
      <c r="H108" s="114"/>
      <c r="I108" s="114"/>
      <c r="J108" s="114"/>
      <c r="K108" s="110"/>
      <c r="L108" s="118"/>
      <c r="M108" s="118"/>
      <c r="N108" s="118"/>
      <c r="O108" s="118"/>
      <c r="Z108" s="7"/>
      <c r="AA108" s="7"/>
      <c r="AB108" s="114"/>
      <c r="AC108" s="114" t="e">
        <f t="shared" si="12"/>
        <v>#VALUE!</v>
      </c>
      <c r="AD108" s="114" t="e">
        <f>VLOOKUP($AC108,デモテーブル[#All],2,FALSE)</f>
        <v>#VALUE!</v>
      </c>
      <c r="AE108" s="110" t="s">
        <v>15</v>
      </c>
      <c r="AF108" s="4">
        <f t="shared" si="13"/>
        <v>0</v>
      </c>
      <c r="AG108" s="4"/>
      <c r="AH108" s="114">
        <f t="shared" si="14"/>
        <v>0</v>
      </c>
      <c r="AI108" s="4"/>
      <c r="AJ108" s="114">
        <f t="shared" si="15"/>
        <v>0</v>
      </c>
      <c r="AK108" s="4"/>
      <c r="AL108" s="4"/>
      <c r="AM108" s="4"/>
      <c r="AN108" s="4"/>
      <c r="AO108" s="4"/>
      <c r="AP108" s="115">
        <f t="shared" si="16"/>
        <v>0</v>
      </c>
      <c r="AQ108" s="4"/>
      <c r="AR108" s="116">
        <f t="shared" si="17"/>
        <v>0</v>
      </c>
      <c r="AS108" s="117" t="e">
        <f t="shared" si="18"/>
        <v>#DIV/0!</v>
      </c>
      <c r="AT108" s="13"/>
      <c r="AU108" s="13"/>
      <c r="AV108" s="4" t="e">
        <f>VLOOKUP($AC108,デモテーブル[#All],3,FALSE)</f>
        <v>#VALUE!</v>
      </c>
      <c r="AW108" s="4" t="e">
        <f>VLOOKUP($AC108,デモテーブル[#All],4,FALSE)</f>
        <v>#VALUE!</v>
      </c>
      <c r="AX108" s="4" t="e">
        <f>VLOOKUP($AC108,デモテーブル[#All],5,FALSE)</f>
        <v>#VALUE!</v>
      </c>
      <c r="AY108" s="4" t="e">
        <f>VLOOKUP($AC108,デモテーブル[#All],6,FALSE)</f>
        <v>#VALUE!</v>
      </c>
      <c r="AZ108" s="4" t="e">
        <f>VLOOKUP($AC108,デモテーブル[#All],7,FALSE)</f>
        <v>#VALUE!</v>
      </c>
    </row>
    <row r="109" spans="2:52" x14ac:dyDescent="0.2">
      <c r="B109" s="10">
        <v>44819</v>
      </c>
      <c r="C109" s="135">
        <v>108</v>
      </c>
      <c r="D109" s="29" t="s">
        <v>146</v>
      </c>
      <c r="E109" s="108" t="s">
        <v>512</v>
      </c>
      <c r="G109" s="109" t="e">
        <f t="shared" si="11"/>
        <v>#VALUE!</v>
      </c>
      <c r="H109" s="114"/>
      <c r="I109" s="114"/>
      <c r="J109" s="114"/>
      <c r="K109" s="110"/>
      <c r="L109" s="118"/>
      <c r="M109" s="118"/>
      <c r="N109" s="118"/>
      <c r="O109" s="118"/>
      <c r="Z109" s="7"/>
      <c r="AA109" s="7"/>
      <c r="AB109" s="114"/>
      <c r="AC109" s="114" t="e">
        <f t="shared" si="12"/>
        <v>#VALUE!</v>
      </c>
      <c r="AD109" s="114" t="e">
        <f>VLOOKUP($AC109,デモテーブル[#All],2,FALSE)</f>
        <v>#VALUE!</v>
      </c>
      <c r="AE109" s="110" t="s">
        <v>15</v>
      </c>
      <c r="AF109" s="4">
        <f t="shared" si="13"/>
        <v>0</v>
      </c>
      <c r="AG109" s="4"/>
      <c r="AH109" s="114">
        <f t="shared" si="14"/>
        <v>0</v>
      </c>
      <c r="AI109" s="4"/>
      <c r="AJ109" s="114">
        <f t="shared" si="15"/>
        <v>0</v>
      </c>
      <c r="AK109" s="4"/>
      <c r="AL109" s="4"/>
      <c r="AM109" s="4"/>
      <c r="AN109" s="4"/>
      <c r="AO109" s="4"/>
      <c r="AP109" s="115">
        <f t="shared" si="16"/>
        <v>0</v>
      </c>
      <c r="AQ109" s="4"/>
      <c r="AR109" s="116">
        <f t="shared" si="17"/>
        <v>0</v>
      </c>
      <c r="AS109" s="117" t="e">
        <f t="shared" si="18"/>
        <v>#DIV/0!</v>
      </c>
      <c r="AT109" s="13"/>
      <c r="AU109" s="13"/>
      <c r="AV109" s="4" t="e">
        <f>VLOOKUP($AC109,デモテーブル[#All],3,FALSE)</f>
        <v>#VALUE!</v>
      </c>
      <c r="AW109" s="4" t="e">
        <f>VLOOKUP($AC109,デモテーブル[#All],4,FALSE)</f>
        <v>#VALUE!</v>
      </c>
      <c r="AX109" s="4" t="e">
        <f>VLOOKUP($AC109,デモテーブル[#All],5,FALSE)</f>
        <v>#VALUE!</v>
      </c>
      <c r="AY109" s="4" t="e">
        <f>VLOOKUP($AC109,デモテーブル[#All],6,FALSE)</f>
        <v>#VALUE!</v>
      </c>
      <c r="AZ109" s="4" t="e">
        <f>VLOOKUP($AC109,デモテーブル[#All],7,FALSE)</f>
        <v>#VALUE!</v>
      </c>
    </row>
    <row r="110" spans="2:52" x14ac:dyDescent="0.2">
      <c r="B110" s="10">
        <v>44819</v>
      </c>
      <c r="C110" s="135">
        <v>109</v>
      </c>
      <c r="D110" s="29" t="s">
        <v>146</v>
      </c>
      <c r="E110" s="108" t="s">
        <v>512</v>
      </c>
      <c r="G110" s="109" t="e">
        <f t="shared" si="11"/>
        <v>#VALUE!</v>
      </c>
      <c r="H110" s="104" t="s">
        <v>524</v>
      </c>
      <c r="I110" s="114"/>
      <c r="J110" s="114"/>
      <c r="K110" s="110"/>
      <c r="L110" s="104" t="s">
        <v>525</v>
      </c>
      <c r="M110" s="118"/>
      <c r="N110" s="118"/>
      <c r="O110" s="118"/>
      <c r="Z110" s="7"/>
      <c r="AA110" s="7"/>
      <c r="AB110" s="104"/>
      <c r="AC110" s="114" t="e">
        <f t="shared" si="12"/>
        <v>#VALUE!</v>
      </c>
      <c r="AD110" s="114" t="e">
        <f>VLOOKUP($AC110,デモテーブル[#All],2,FALSE)</f>
        <v>#VALUE!</v>
      </c>
      <c r="AE110" s="110" t="s">
        <v>15</v>
      </c>
      <c r="AF110" s="4" t="str">
        <f t="shared" si="13"/>
        <v>●↓評価額(円）</v>
      </c>
      <c r="AG110" s="4"/>
      <c r="AH110" s="114">
        <f t="shared" si="14"/>
        <v>0</v>
      </c>
      <c r="AI110" s="4"/>
      <c r="AJ110" s="114">
        <f t="shared" si="15"/>
        <v>0</v>
      </c>
      <c r="AK110" s="4"/>
      <c r="AL110" s="4"/>
      <c r="AM110" s="4"/>
      <c r="AN110" s="4"/>
      <c r="AO110" s="4"/>
      <c r="AP110" s="115">
        <f t="shared" si="16"/>
        <v>0</v>
      </c>
      <c r="AQ110" s="4"/>
      <c r="AR110" s="116">
        <f t="shared" si="17"/>
        <v>0</v>
      </c>
      <c r="AS110" s="117" t="e">
        <f t="shared" si="18"/>
        <v>#DIV/0!</v>
      </c>
      <c r="AT110" s="13"/>
      <c r="AU110" s="13"/>
      <c r="AV110" s="4" t="e">
        <f>VLOOKUP($AC110,デモテーブル[#All],3,FALSE)</f>
        <v>#VALUE!</v>
      </c>
      <c r="AW110" s="4" t="e">
        <f>VLOOKUP($AC110,デモテーブル[#All],4,FALSE)</f>
        <v>#VALUE!</v>
      </c>
      <c r="AX110" s="4" t="e">
        <f>VLOOKUP($AC110,デモテーブル[#All],5,FALSE)</f>
        <v>#VALUE!</v>
      </c>
      <c r="AY110" s="4" t="e">
        <f>VLOOKUP($AC110,デモテーブル[#All],6,FALSE)</f>
        <v>#VALUE!</v>
      </c>
      <c r="AZ110" s="4" t="e">
        <f>VLOOKUP($AC110,デモテーブル[#All],7,FALSE)</f>
        <v>#VALUE!</v>
      </c>
    </row>
    <row r="111" spans="2:52" x14ac:dyDescent="0.2">
      <c r="B111" s="10">
        <v>44819</v>
      </c>
      <c r="C111" s="135">
        <v>110</v>
      </c>
      <c r="D111" s="29" t="s">
        <v>146</v>
      </c>
      <c r="E111" s="108" t="s">
        <v>512</v>
      </c>
      <c r="F111" s="5" t="s">
        <v>504</v>
      </c>
      <c r="G111" s="109" t="e">
        <f t="shared" si="11"/>
        <v>#VALUE!</v>
      </c>
      <c r="H111" s="125" t="s">
        <v>546</v>
      </c>
      <c r="I111" s="125" t="s">
        <v>547</v>
      </c>
      <c r="J111" s="125"/>
      <c r="K111" s="126"/>
      <c r="L111" s="127" t="s">
        <v>546</v>
      </c>
      <c r="M111" s="128" t="s">
        <v>547</v>
      </c>
      <c r="N111" s="128"/>
      <c r="O111" s="128"/>
      <c r="P111" s="112" t="s">
        <v>548</v>
      </c>
      <c r="Z111" s="7"/>
      <c r="AA111" s="7"/>
      <c r="AB111" s="12"/>
      <c r="AC111" s="129" t="e">
        <f t="shared" si="12"/>
        <v>#VALUE!</v>
      </c>
      <c r="AD111" s="12" t="e">
        <f>VLOOKUP($AC111,デモテーブル[#All],2,FALSE)</f>
        <v>#VALUE!</v>
      </c>
      <c r="AE111" s="12" t="s">
        <v>15</v>
      </c>
      <c r="AF111" s="12" t="str">
        <f t="shared" si="13"/>
        <v>AAL アメリカン エアラインズ グループ</v>
      </c>
      <c r="AG111" s="12"/>
      <c r="AH111" s="130" t="str">
        <f t="shared" si="14"/>
        <v xml:space="preserve">現買  現売  定期  </v>
      </c>
      <c r="AI111" s="12"/>
      <c r="AJ111" s="130">
        <f t="shared" si="15"/>
        <v>0</v>
      </c>
      <c r="AK111" s="12"/>
      <c r="AL111" s="12"/>
      <c r="AM111" s="12"/>
      <c r="AN111" s="12"/>
      <c r="AO111" s="12"/>
      <c r="AP111" s="131">
        <f t="shared" si="16"/>
        <v>0</v>
      </c>
      <c r="AQ111" s="12"/>
      <c r="AR111" s="132">
        <f t="shared" si="17"/>
        <v>0</v>
      </c>
      <c r="AS111" s="133" t="e">
        <f t="shared" si="18"/>
        <v>#DIV/0!</v>
      </c>
      <c r="AT111" s="13"/>
      <c r="AU111" s="13"/>
      <c r="AV111" s="12" t="e">
        <f>VLOOKUP($AC111,デモテーブル[#All],3,FALSE)</f>
        <v>#VALUE!</v>
      </c>
      <c r="AW111" s="12" t="e">
        <f>VLOOKUP($AC111,デモテーブル[#All],4,FALSE)</f>
        <v>#VALUE!</v>
      </c>
      <c r="AX111" s="12" t="e">
        <f>VLOOKUP($AC111,デモテーブル[#All],5,FALSE)</f>
        <v>#VALUE!</v>
      </c>
      <c r="AY111" s="12" t="e">
        <f>VLOOKUP($AC111,デモテーブル[#All],6,FALSE)</f>
        <v>#VALUE!</v>
      </c>
      <c r="AZ111" s="12" t="e">
        <f>VLOOKUP($AC111,デモテーブル[#All],7,FALSE)</f>
        <v>#VALUE!</v>
      </c>
    </row>
    <row r="112" spans="2:52" x14ac:dyDescent="0.2">
      <c r="B112" s="10">
        <v>44819</v>
      </c>
      <c r="C112" s="135">
        <v>111</v>
      </c>
      <c r="D112" s="29" t="s">
        <v>146</v>
      </c>
      <c r="E112" s="108" t="s">
        <v>512</v>
      </c>
      <c r="F112" s="5" t="s">
        <v>549</v>
      </c>
      <c r="G112" s="109" t="str">
        <f t="shared" si="11"/>
        <v>AAL</v>
      </c>
      <c r="H112" s="125">
        <v>28</v>
      </c>
      <c r="I112" s="125">
        <v>17.89</v>
      </c>
      <c r="J112" s="125">
        <v>17.87</v>
      </c>
      <c r="K112" s="126">
        <v>57651</v>
      </c>
      <c r="L112" s="128">
        <v>28</v>
      </c>
      <c r="M112" s="128">
        <v>17.89</v>
      </c>
      <c r="N112" s="128">
        <v>17.87</v>
      </c>
      <c r="O112" s="127">
        <v>4871</v>
      </c>
      <c r="Z112" s="7"/>
      <c r="AA112" s="7"/>
      <c r="AB112" s="12"/>
      <c r="AC112" s="129" t="str">
        <f t="shared" si="12"/>
        <v>AAL</v>
      </c>
      <c r="AD112" s="12" t="str">
        <f>VLOOKUP($AC112,デモテーブル[#All],2,FALSE)</f>
        <v>アメリカン・エアーラインズ・グループ</v>
      </c>
      <c r="AE112" s="12" t="s">
        <v>15</v>
      </c>
      <c r="AF112" s="12">
        <f t="shared" si="13"/>
        <v>28</v>
      </c>
      <c r="AG112" s="12"/>
      <c r="AH112" s="130">
        <f t="shared" si="14"/>
        <v>17.89</v>
      </c>
      <c r="AI112" s="12"/>
      <c r="AJ112" s="130">
        <f t="shared" si="15"/>
        <v>17.87</v>
      </c>
      <c r="AK112" s="12"/>
      <c r="AL112" s="12"/>
      <c r="AM112" s="12"/>
      <c r="AN112" s="12"/>
      <c r="AO112" s="12"/>
      <c r="AP112" s="131">
        <f t="shared" si="16"/>
        <v>57651</v>
      </c>
      <c r="AQ112" s="12"/>
      <c r="AR112" s="132">
        <f t="shared" si="17"/>
        <v>4871</v>
      </c>
      <c r="AS112" s="133">
        <f t="shared" si="18"/>
        <v>9.2288745737021602E-2</v>
      </c>
      <c r="AT112" s="13"/>
      <c r="AU112" s="13"/>
      <c r="AV112" s="12" t="str">
        <f>VLOOKUP($AC112,デモテーブル[#All],3,FALSE)</f>
        <v>1株式・投信等</v>
      </c>
      <c r="AW112" s="12" t="str">
        <f>VLOOKUP($AC112,デモテーブル[#All],4,FALSE)</f>
        <v>1株式</v>
      </c>
      <c r="AX112" s="12" t="str">
        <f>VLOOKUP($AC112,デモテーブル[#All],5,FALSE)</f>
        <v>観光</v>
      </c>
      <c r="AY112" s="12" t="str">
        <f>VLOOKUP($AC112,デモテーブル[#All],6,FALSE)</f>
        <v>航空・米国</v>
      </c>
      <c r="AZ112" s="12" t="str">
        <f>VLOOKUP($AC112,デモテーブル[#All],7,FALSE)</f>
        <v>02 米ドル（円換算）</v>
      </c>
    </row>
    <row r="113" spans="2:52" x14ac:dyDescent="0.2">
      <c r="B113" s="10">
        <v>44819</v>
      </c>
      <c r="C113" s="135">
        <v>112</v>
      </c>
      <c r="D113" s="29" t="s">
        <v>146</v>
      </c>
      <c r="E113" s="108" t="s">
        <v>512</v>
      </c>
      <c r="F113" s="5" t="s">
        <v>550</v>
      </c>
      <c r="G113" s="109" t="e">
        <f t="shared" si="11"/>
        <v>#VALUE!</v>
      </c>
      <c r="H113" s="125" t="s">
        <v>551</v>
      </c>
      <c r="I113" s="125" t="s">
        <v>547</v>
      </c>
      <c r="J113" s="125"/>
      <c r="K113" s="126"/>
      <c r="L113" s="127" t="s">
        <v>551</v>
      </c>
      <c r="M113" s="128" t="s">
        <v>547</v>
      </c>
      <c r="N113" s="128"/>
      <c r="O113" s="128"/>
      <c r="Z113" s="7"/>
      <c r="AA113" s="7"/>
      <c r="AB113" s="12"/>
      <c r="AC113" s="129" t="e">
        <f t="shared" si="12"/>
        <v>#VALUE!</v>
      </c>
      <c r="AD113" s="12" t="e">
        <f>VLOOKUP($AC113,デモテーブル[#All],2,FALSE)</f>
        <v>#VALUE!</v>
      </c>
      <c r="AE113" s="12" t="s">
        <v>15</v>
      </c>
      <c r="AF113" s="12" t="str">
        <f t="shared" si="13"/>
        <v>CCL カーニバル</v>
      </c>
      <c r="AG113" s="12"/>
      <c r="AH113" s="130" t="str">
        <f t="shared" si="14"/>
        <v xml:space="preserve">現買  現売  定期  </v>
      </c>
      <c r="AI113" s="12"/>
      <c r="AJ113" s="130">
        <f t="shared" si="15"/>
        <v>0</v>
      </c>
      <c r="AK113" s="12"/>
      <c r="AL113" s="12"/>
      <c r="AM113" s="12"/>
      <c r="AN113" s="12"/>
      <c r="AO113" s="12"/>
      <c r="AP113" s="131">
        <f t="shared" si="16"/>
        <v>0</v>
      </c>
      <c r="AQ113" s="12"/>
      <c r="AR113" s="132">
        <f t="shared" si="17"/>
        <v>0</v>
      </c>
      <c r="AS113" s="133" t="e">
        <f t="shared" si="18"/>
        <v>#DIV/0!</v>
      </c>
      <c r="AT113" s="13"/>
      <c r="AU113" s="13"/>
      <c r="AV113" s="12" t="e">
        <f>VLOOKUP($AC113,デモテーブル[#All],3,FALSE)</f>
        <v>#VALUE!</v>
      </c>
      <c r="AW113" s="12" t="e">
        <f>VLOOKUP($AC113,デモテーブル[#All],4,FALSE)</f>
        <v>#VALUE!</v>
      </c>
      <c r="AX113" s="12" t="e">
        <f>VLOOKUP($AC113,デモテーブル[#All],5,FALSE)</f>
        <v>#VALUE!</v>
      </c>
      <c r="AY113" s="12" t="e">
        <f>VLOOKUP($AC113,デモテーブル[#All],6,FALSE)</f>
        <v>#VALUE!</v>
      </c>
      <c r="AZ113" s="12" t="e">
        <f>VLOOKUP($AC113,デモテーブル[#All],7,FALSE)</f>
        <v>#VALUE!</v>
      </c>
    </row>
    <row r="114" spans="2:52" x14ac:dyDescent="0.2">
      <c r="B114" s="10">
        <v>44819</v>
      </c>
      <c r="C114" s="135">
        <v>113</v>
      </c>
      <c r="D114" s="29" t="s">
        <v>146</v>
      </c>
      <c r="E114" s="108" t="s">
        <v>512</v>
      </c>
      <c r="G114" s="109" t="str">
        <f t="shared" si="11"/>
        <v>CCL</v>
      </c>
      <c r="H114" s="125">
        <v>22</v>
      </c>
      <c r="I114" s="125">
        <v>21.69</v>
      </c>
      <c r="J114" s="125">
        <v>22.17</v>
      </c>
      <c r="K114" s="126">
        <v>56197</v>
      </c>
      <c r="L114" s="128">
        <v>22</v>
      </c>
      <c r="M114" s="128">
        <v>21.69</v>
      </c>
      <c r="N114" s="128">
        <v>22.17</v>
      </c>
      <c r="O114" s="127">
        <v>5905</v>
      </c>
      <c r="Z114" s="7"/>
      <c r="AA114" s="7"/>
      <c r="AB114" s="12"/>
      <c r="AC114" s="134" t="str">
        <f t="shared" si="12"/>
        <v>CCL</v>
      </c>
      <c r="AD114" s="12" t="str">
        <f>VLOOKUP($AC114,デモテーブル[#All],2,FALSE)</f>
        <v>カーニバル</v>
      </c>
      <c r="AE114" s="12" t="s">
        <v>15</v>
      </c>
      <c r="AF114" s="12">
        <f t="shared" si="13"/>
        <v>22</v>
      </c>
      <c r="AG114" s="12"/>
      <c r="AH114" s="130">
        <f t="shared" si="14"/>
        <v>21.69</v>
      </c>
      <c r="AI114" s="12"/>
      <c r="AJ114" s="130">
        <f t="shared" si="15"/>
        <v>22.17</v>
      </c>
      <c r="AK114" s="12"/>
      <c r="AL114" s="12"/>
      <c r="AM114" s="12"/>
      <c r="AN114" s="12"/>
      <c r="AO114" s="12"/>
      <c r="AP114" s="131">
        <f t="shared" si="16"/>
        <v>56197</v>
      </c>
      <c r="AQ114" s="12"/>
      <c r="AR114" s="132">
        <f t="shared" si="17"/>
        <v>5905</v>
      </c>
      <c r="AS114" s="133">
        <f t="shared" si="18"/>
        <v>0.11741430048516663</v>
      </c>
      <c r="AT114" s="13"/>
      <c r="AU114" s="13"/>
      <c r="AV114" s="12" t="str">
        <f>VLOOKUP($AC114,デモテーブル[#All],3,FALSE)</f>
        <v>1株式・投信等</v>
      </c>
      <c r="AW114" s="12" t="str">
        <f>VLOOKUP($AC114,デモテーブル[#All],4,FALSE)</f>
        <v>1株式</v>
      </c>
      <c r="AX114" s="12" t="str">
        <f>VLOOKUP($AC114,デモテーブル[#All],5,FALSE)</f>
        <v>観光</v>
      </c>
      <c r="AY114" s="12" t="str">
        <f>VLOOKUP($AC114,デモテーブル[#All],6,FALSE)</f>
        <v>船・米国</v>
      </c>
      <c r="AZ114" s="12" t="str">
        <f>VLOOKUP($AC114,デモテーブル[#All],7,FALSE)</f>
        <v>02 米ドル（円換算）</v>
      </c>
    </row>
    <row r="115" spans="2:52" x14ac:dyDescent="0.2">
      <c r="B115" s="10">
        <v>44819</v>
      </c>
      <c r="C115" s="135">
        <v>114</v>
      </c>
      <c r="D115" s="29" t="s">
        <v>146</v>
      </c>
      <c r="E115" s="108" t="s">
        <v>512</v>
      </c>
      <c r="G115" s="109" t="e">
        <f t="shared" si="11"/>
        <v>#VALUE!</v>
      </c>
      <c r="H115" s="125" t="s">
        <v>552</v>
      </c>
      <c r="I115" s="125" t="s">
        <v>547</v>
      </c>
      <c r="J115" s="125"/>
      <c r="K115" s="126"/>
      <c r="L115" s="127" t="s">
        <v>552</v>
      </c>
      <c r="M115" s="128" t="s">
        <v>547</v>
      </c>
      <c r="N115" s="128"/>
      <c r="O115" s="128"/>
      <c r="Z115" s="7"/>
      <c r="AA115" s="7"/>
      <c r="AB115" s="12"/>
      <c r="AC115" s="134" t="e">
        <f t="shared" si="12"/>
        <v>#VALUE!</v>
      </c>
      <c r="AD115" s="12" t="e">
        <f>VLOOKUP($AC115,デモテーブル[#All],2,FALSE)</f>
        <v>#VALUE!</v>
      </c>
      <c r="AE115" s="12" t="s">
        <v>15</v>
      </c>
      <c r="AF115" s="12" t="str">
        <f t="shared" si="13"/>
        <v>DAL デルタ エアーラインズ</v>
      </c>
      <c r="AG115" s="12"/>
      <c r="AH115" s="130" t="str">
        <f t="shared" si="14"/>
        <v xml:space="preserve">現買  現売  定期  </v>
      </c>
      <c r="AI115" s="12"/>
      <c r="AJ115" s="130">
        <f t="shared" si="15"/>
        <v>0</v>
      </c>
      <c r="AK115" s="12"/>
      <c r="AL115" s="12"/>
      <c r="AM115" s="12"/>
      <c r="AN115" s="12"/>
      <c r="AO115" s="12"/>
      <c r="AP115" s="131">
        <f t="shared" si="16"/>
        <v>0</v>
      </c>
      <c r="AQ115" s="12"/>
      <c r="AR115" s="132">
        <f t="shared" si="17"/>
        <v>0</v>
      </c>
      <c r="AS115" s="133" t="e">
        <f t="shared" si="18"/>
        <v>#DIV/0!</v>
      </c>
      <c r="AT115" s="13"/>
      <c r="AU115" s="13"/>
      <c r="AV115" s="12" t="e">
        <f>VLOOKUP($AC115,デモテーブル[#All],3,FALSE)</f>
        <v>#VALUE!</v>
      </c>
      <c r="AW115" s="12" t="e">
        <f>VLOOKUP($AC115,デモテーブル[#All],4,FALSE)</f>
        <v>#VALUE!</v>
      </c>
      <c r="AX115" s="12" t="e">
        <f>VLOOKUP($AC115,デモテーブル[#All],5,FALSE)</f>
        <v>#VALUE!</v>
      </c>
      <c r="AY115" s="12" t="e">
        <f>VLOOKUP($AC115,デモテーブル[#All],6,FALSE)</f>
        <v>#VALUE!</v>
      </c>
      <c r="AZ115" s="12" t="e">
        <f>VLOOKUP($AC115,デモテーブル[#All],7,FALSE)</f>
        <v>#VALUE!</v>
      </c>
    </row>
    <row r="116" spans="2:52" x14ac:dyDescent="0.2">
      <c r="B116" s="10">
        <v>44819</v>
      </c>
      <c r="C116" s="135">
        <v>115</v>
      </c>
      <c r="D116" s="29" t="s">
        <v>146</v>
      </c>
      <c r="E116" s="108" t="s">
        <v>512</v>
      </c>
      <c r="G116" s="109" t="str">
        <f t="shared" si="11"/>
        <v>DAL</v>
      </c>
      <c r="H116" s="125">
        <v>11</v>
      </c>
      <c r="I116" s="125">
        <v>43.11</v>
      </c>
      <c r="J116" s="125">
        <v>42.84</v>
      </c>
      <c r="K116" s="126">
        <v>54296</v>
      </c>
      <c r="L116" s="128">
        <v>11</v>
      </c>
      <c r="M116" s="128">
        <v>43.11</v>
      </c>
      <c r="N116" s="128">
        <v>42.84</v>
      </c>
      <c r="O116" s="127">
        <v>4312</v>
      </c>
      <c r="Z116" s="7"/>
      <c r="AA116" s="7"/>
      <c r="AB116" s="12"/>
      <c r="AC116" s="134" t="str">
        <f t="shared" si="12"/>
        <v>DAL</v>
      </c>
      <c r="AD116" s="12" t="str">
        <f>VLOOKUP($AC116,デモテーブル[#All],2,FALSE)</f>
        <v>デルタ航空</v>
      </c>
      <c r="AE116" s="12" t="s">
        <v>15</v>
      </c>
      <c r="AF116" s="12">
        <f t="shared" si="13"/>
        <v>11</v>
      </c>
      <c r="AG116" s="12"/>
      <c r="AH116" s="130">
        <f t="shared" si="14"/>
        <v>43.11</v>
      </c>
      <c r="AI116" s="12"/>
      <c r="AJ116" s="130">
        <f t="shared" si="15"/>
        <v>42.84</v>
      </c>
      <c r="AK116" s="12"/>
      <c r="AL116" s="12"/>
      <c r="AM116" s="12"/>
      <c r="AN116" s="12"/>
      <c r="AO116" s="12"/>
      <c r="AP116" s="131">
        <f t="shared" si="16"/>
        <v>54296</v>
      </c>
      <c r="AQ116" s="12"/>
      <c r="AR116" s="132">
        <f t="shared" si="17"/>
        <v>4312</v>
      </c>
      <c r="AS116" s="133">
        <f t="shared" si="18"/>
        <v>8.6267605633802813E-2</v>
      </c>
      <c r="AT116" s="13"/>
      <c r="AU116" s="13"/>
      <c r="AV116" s="12" t="str">
        <f>VLOOKUP($AC116,デモテーブル[#All],3,FALSE)</f>
        <v>1株式・投信等</v>
      </c>
      <c r="AW116" s="12" t="str">
        <f>VLOOKUP($AC116,デモテーブル[#All],4,FALSE)</f>
        <v>1株式</v>
      </c>
      <c r="AX116" s="12" t="str">
        <f>VLOOKUP($AC116,デモテーブル[#All],5,FALSE)</f>
        <v>観光</v>
      </c>
      <c r="AY116" s="12" t="str">
        <f>VLOOKUP($AC116,デモテーブル[#All],6,FALSE)</f>
        <v>航空・米国</v>
      </c>
      <c r="AZ116" s="12" t="str">
        <f>VLOOKUP($AC116,デモテーブル[#All],7,FALSE)</f>
        <v>02 米ドル（円換算）</v>
      </c>
    </row>
    <row r="117" spans="2:52" x14ac:dyDescent="0.2">
      <c r="B117" s="10">
        <v>44819</v>
      </c>
      <c r="C117" s="135">
        <v>116</v>
      </c>
      <c r="D117" s="29" t="s">
        <v>146</v>
      </c>
      <c r="E117" s="108" t="s">
        <v>512</v>
      </c>
      <c r="G117" s="109" t="e">
        <f t="shared" si="11"/>
        <v>#VALUE!</v>
      </c>
      <c r="H117" s="125" t="s">
        <v>553</v>
      </c>
      <c r="I117" s="125" t="s">
        <v>547</v>
      </c>
      <c r="J117" s="125"/>
      <c r="K117" s="126"/>
      <c r="L117" s="127" t="s">
        <v>553</v>
      </c>
      <c r="M117" s="128" t="s">
        <v>547</v>
      </c>
      <c r="N117" s="128"/>
      <c r="O117" s="128"/>
      <c r="Z117" s="7"/>
      <c r="AA117" s="7"/>
      <c r="AB117" s="12"/>
      <c r="AC117" s="134" t="e">
        <f t="shared" si="12"/>
        <v>#VALUE!</v>
      </c>
      <c r="AD117" s="12" t="e">
        <f>VLOOKUP($AC117,デモテーブル[#All],2,FALSE)</f>
        <v>#VALUE!</v>
      </c>
      <c r="AE117" s="12" t="s">
        <v>15</v>
      </c>
      <c r="AF117" s="12" t="str">
        <f t="shared" si="13"/>
        <v>GLIN ヴァンエック インディア グロース ETF</v>
      </c>
      <c r="AG117" s="12"/>
      <c r="AH117" s="130" t="str">
        <f t="shared" si="14"/>
        <v xml:space="preserve">現買  現売  定期  </v>
      </c>
      <c r="AI117" s="12"/>
      <c r="AJ117" s="130">
        <f t="shared" si="15"/>
        <v>0</v>
      </c>
      <c r="AK117" s="12"/>
      <c r="AL117" s="12"/>
      <c r="AM117" s="12"/>
      <c r="AN117" s="12"/>
      <c r="AO117" s="12"/>
      <c r="AP117" s="131">
        <f t="shared" si="16"/>
        <v>0</v>
      </c>
      <c r="AQ117" s="12"/>
      <c r="AR117" s="132">
        <f t="shared" si="17"/>
        <v>0</v>
      </c>
      <c r="AS117" s="133" t="e">
        <f t="shared" si="18"/>
        <v>#DIV/0!</v>
      </c>
      <c r="AT117" s="13"/>
      <c r="AU117" s="13"/>
      <c r="AV117" s="12" t="e">
        <f>VLOOKUP($AC117,デモテーブル[#All],3,FALSE)</f>
        <v>#VALUE!</v>
      </c>
      <c r="AW117" s="12" t="e">
        <f>VLOOKUP($AC117,デモテーブル[#All],4,FALSE)</f>
        <v>#VALUE!</v>
      </c>
      <c r="AX117" s="12" t="e">
        <f>VLOOKUP($AC117,デモテーブル[#All],5,FALSE)</f>
        <v>#VALUE!</v>
      </c>
      <c r="AY117" s="12" t="e">
        <f>VLOOKUP($AC117,デモテーブル[#All],6,FALSE)</f>
        <v>#VALUE!</v>
      </c>
      <c r="AZ117" s="12" t="e">
        <f>VLOOKUP($AC117,デモテーブル[#All],7,FALSE)</f>
        <v>#VALUE!</v>
      </c>
    </row>
    <row r="118" spans="2:52" x14ac:dyDescent="0.2">
      <c r="B118" s="10">
        <v>44819</v>
      </c>
      <c r="C118" s="135">
        <v>117</v>
      </c>
      <c r="D118" s="29" t="s">
        <v>146</v>
      </c>
      <c r="E118" s="108" t="s">
        <v>512</v>
      </c>
      <c r="G118" s="109" t="str">
        <f t="shared" si="11"/>
        <v>GLIN</v>
      </c>
      <c r="H118" s="125">
        <v>19</v>
      </c>
      <c r="I118" s="125">
        <v>34.479999999999997</v>
      </c>
      <c r="J118" s="125">
        <v>38.49</v>
      </c>
      <c r="K118" s="126">
        <v>84261</v>
      </c>
      <c r="L118" s="128">
        <v>19</v>
      </c>
      <c r="M118" s="128">
        <v>34.479999999999997</v>
      </c>
      <c r="N118" s="128">
        <v>38.49</v>
      </c>
      <c r="O118" s="127">
        <v>15101</v>
      </c>
      <c r="Z118" s="7"/>
      <c r="AA118" s="7"/>
      <c r="AB118" s="12"/>
      <c r="AC118" s="134" t="str">
        <f t="shared" si="12"/>
        <v>GLIN</v>
      </c>
      <c r="AD118" s="12" t="str">
        <f>VLOOKUP($AC118,デモテーブル[#All],2,FALSE)</f>
        <v>ヴァンエック インディア グロース ETF</v>
      </c>
      <c r="AE118" s="12" t="s">
        <v>15</v>
      </c>
      <c r="AF118" s="12">
        <f t="shared" si="13"/>
        <v>19</v>
      </c>
      <c r="AG118" s="12"/>
      <c r="AH118" s="130">
        <f t="shared" si="14"/>
        <v>34.479999999999997</v>
      </c>
      <c r="AI118" s="12"/>
      <c r="AJ118" s="130">
        <f t="shared" si="15"/>
        <v>38.49</v>
      </c>
      <c r="AK118" s="12"/>
      <c r="AL118" s="12"/>
      <c r="AM118" s="12"/>
      <c r="AN118" s="12"/>
      <c r="AO118" s="12"/>
      <c r="AP118" s="131">
        <f t="shared" si="16"/>
        <v>84261</v>
      </c>
      <c r="AQ118" s="12"/>
      <c r="AR118" s="132">
        <f t="shared" si="17"/>
        <v>15101</v>
      </c>
      <c r="AS118" s="133">
        <f t="shared" si="18"/>
        <v>0.21834875650665125</v>
      </c>
      <c r="AT118" s="13"/>
      <c r="AU118" s="13"/>
      <c r="AV118" s="12" t="str">
        <f>VLOOKUP($AC118,デモテーブル[#All],3,FALSE)</f>
        <v>1株式・投信等</v>
      </c>
      <c r="AW118" s="12" t="str">
        <f>VLOOKUP($AC118,デモテーブル[#All],4,FALSE)</f>
        <v>1株式</v>
      </c>
      <c r="AX118" s="12" t="str">
        <f>VLOOKUP($AC118,デモテーブル[#All],5,FALSE)</f>
        <v>新興国</v>
      </c>
      <c r="AY118" s="12" t="str">
        <f>VLOOKUP($AC118,デモテーブル[#All],6,FALSE)</f>
        <v>インド</v>
      </c>
      <c r="AZ118" s="12" t="str">
        <f>VLOOKUP($AC118,デモテーブル[#All],7,FALSE)</f>
        <v>02 米ドル（円換算）</v>
      </c>
    </row>
    <row r="119" spans="2:52" x14ac:dyDescent="0.2">
      <c r="B119" s="10">
        <v>44819</v>
      </c>
      <c r="C119" s="135">
        <v>118</v>
      </c>
      <c r="D119" s="29" t="s">
        <v>146</v>
      </c>
      <c r="E119" s="108" t="s">
        <v>512</v>
      </c>
      <c r="G119" s="109" t="e">
        <f t="shared" si="11"/>
        <v>#VALUE!</v>
      </c>
      <c r="H119" s="125" t="s">
        <v>554</v>
      </c>
      <c r="I119" s="125" t="s">
        <v>547</v>
      </c>
      <c r="J119" s="125"/>
      <c r="K119" s="126"/>
      <c r="L119" s="127" t="s">
        <v>554</v>
      </c>
      <c r="M119" s="128" t="s">
        <v>547</v>
      </c>
      <c r="N119" s="128"/>
      <c r="O119" s="128"/>
      <c r="Z119" s="7"/>
      <c r="AA119" s="7"/>
      <c r="AB119" s="12"/>
      <c r="AC119" s="134" t="e">
        <f t="shared" si="12"/>
        <v>#VALUE!</v>
      </c>
      <c r="AD119" s="12" t="e">
        <f>VLOOKUP($AC119,デモテーブル[#All],2,FALSE)</f>
        <v>#VALUE!</v>
      </c>
      <c r="AE119" s="12" t="s">
        <v>15</v>
      </c>
      <c r="AF119" s="12" t="str">
        <f t="shared" si="13"/>
        <v>LUV サウスウエスト エアラインズ</v>
      </c>
      <c r="AG119" s="12"/>
      <c r="AH119" s="130" t="str">
        <f t="shared" si="14"/>
        <v xml:space="preserve">現買  現売  定期  </v>
      </c>
      <c r="AI119" s="12"/>
      <c r="AJ119" s="130">
        <f t="shared" si="15"/>
        <v>0</v>
      </c>
      <c r="AK119" s="12"/>
      <c r="AL119" s="12"/>
      <c r="AM119" s="12"/>
      <c r="AN119" s="12"/>
      <c r="AO119" s="12"/>
      <c r="AP119" s="131">
        <f t="shared" si="16"/>
        <v>0</v>
      </c>
      <c r="AQ119" s="12"/>
      <c r="AR119" s="132">
        <f t="shared" si="17"/>
        <v>0</v>
      </c>
      <c r="AS119" s="133" t="e">
        <f t="shared" si="18"/>
        <v>#DIV/0!</v>
      </c>
      <c r="AT119" s="13"/>
      <c r="AU119" s="13"/>
      <c r="AV119" s="12" t="e">
        <f>VLOOKUP($AC119,デモテーブル[#All],3,FALSE)</f>
        <v>#VALUE!</v>
      </c>
      <c r="AW119" s="12" t="e">
        <f>VLOOKUP($AC119,デモテーブル[#All],4,FALSE)</f>
        <v>#VALUE!</v>
      </c>
      <c r="AX119" s="12" t="e">
        <f>VLOOKUP($AC119,デモテーブル[#All],5,FALSE)</f>
        <v>#VALUE!</v>
      </c>
      <c r="AY119" s="12" t="e">
        <f>VLOOKUP($AC119,デモテーブル[#All],6,FALSE)</f>
        <v>#VALUE!</v>
      </c>
      <c r="AZ119" s="12" t="e">
        <f>VLOOKUP($AC119,デモテーブル[#All],7,FALSE)</f>
        <v>#VALUE!</v>
      </c>
    </row>
    <row r="120" spans="2:52" x14ac:dyDescent="0.2">
      <c r="B120" s="10">
        <v>44819</v>
      </c>
      <c r="C120" s="135">
        <v>119</v>
      </c>
      <c r="D120" s="29" t="s">
        <v>146</v>
      </c>
      <c r="E120" s="108" t="s">
        <v>512</v>
      </c>
      <c r="G120" s="109" t="str">
        <f t="shared" si="11"/>
        <v>LUV</v>
      </c>
      <c r="H120" s="125">
        <v>9</v>
      </c>
      <c r="I120" s="125">
        <v>52.02</v>
      </c>
      <c r="J120" s="125">
        <v>45.98</v>
      </c>
      <c r="K120" s="126">
        <v>47680</v>
      </c>
      <c r="L120" s="128">
        <v>9</v>
      </c>
      <c r="M120" s="128">
        <v>52.02</v>
      </c>
      <c r="N120" s="128">
        <v>45.98</v>
      </c>
      <c r="O120" s="127">
        <v>-1667</v>
      </c>
      <c r="Z120" s="7"/>
      <c r="AA120" s="7"/>
      <c r="AB120" s="12"/>
      <c r="AC120" s="134" t="str">
        <f t="shared" si="12"/>
        <v>LUV</v>
      </c>
      <c r="AD120" s="12" t="str">
        <f>VLOOKUP($AC120,デモテーブル[#All],2,FALSE)</f>
        <v>サウスウエスト・エアライン</v>
      </c>
      <c r="AE120" s="12" t="s">
        <v>15</v>
      </c>
      <c r="AF120" s="12">
        <f t="shared" si="13"/>
        <v>9</v>
      </c>
      <c r="AG120" s="12"/>
      <c r="AH120" s="130">
        <f t="shared" si="14"/>
        <v>52.02</v>
      </c>
      <c r="AI120" s="12"/>
      <c r="AJ120" s="130">
        <f t="shared" si="15"/>
        <v>45.98</v>
      </c>
      <c r="AK120" s="12"/>
      <c r="AL120" s="12"/>
      <c r="AM120" s="12"/>
      <c r="AN120" s="12"/>
      <c r="AO120" s="12"/>
      <c r="AP120" s="131">
        <f t="shared" si="16"/>
        <v>47680</v>
      </c>
      <c r="AQ120" s="12"/>
      <c r="AR120" s="132">
        <f t="shared" si="17"/>
        <v>-1667</v>
      </c>
      <c r="AS120" s="133">
        <f t="shared" si="18"/>
        <v>-3.3781182240055121E-2</v>
      </c>
      <c r="AT120" s="13"/>
      <c r="AU120" s="13"/>
      <c r="AV120" s="12" t="str">
        <f>VLOOKUP($AC120,デモテーブル[#All],3,FALSE)</f>
        <v>1株式・投信等</v>
      </c>
      <c r="AW120" s="12" t="str">
        <f>VLOOKUP($AC120,デモテーブル[#All],4,FALSE)</f>
        <v>1株式</v>
      </c>
      <c r="AX120" s="12" t="str">
        <f>VLOOKUP($AC120,デモテーブル[#All],5,FALSE)</f>
        <v>観光</v>
      </c>
      <c r="AY120" s="12" t="str">
        <f>VLOOKUP($AC120,デモテーブル[#All],6,FALSE)</f>
        <v>航空・米国</v>
      </c>
      <c r="AZ120" s="12" t="str">
        <f>VLOOKUP($AC120,デモテーブル[#All],7,FALSE)</f>
        <v>02 米ドル（円換算）</v>
      </c>
    </row>
    <row r="121" spans="2:52" x14ac:dyDescent="0.2">
      <c r="B121" s="10">
        <v>44819</v>
      </c>
      <c r="C121" s="135">
        <v>120</v>
      </c>
      <c r="D121" s="29" t="s">
        <v>146</v>
      </c>
      <c r="E121" s="108" t="s">
        <v>512</v>
      </c>
      <c r="G121" s="109" t="e">
        <f t="shared" si="11"/>
        <v>#VALUE!</v>
      </c>
      <c r="H121" s="125" t="s">
        <v>555</v>
      </c>
      <c r="I121" s="125" t="s">
        <v>547</v>
      </c>
      <c r="J121" s="125"/>
      <c r="K121" s="126"/>
      <c r="L121" s="127" t="s">
        <v>555</v>
      </c>
      <c r="M121" s="128" t="s">
        <v>547</v>
      </c>
      <c r="N121" s="128"/>
      <c r="O121" s="128"/>
      <c r="Z121" s="7"/>
      <c r="AA121" s="7"/>
      <c r="AB121" s="12"/>
      <c r="AC121" s="134" t="e">
        <f t="shared" si="12"/>
        <v>#VALUE!</v>
      </c>
      <c r="AD121" s="12" t="e">
        <f>VLOOKUP($AC121,デモテーブル[#All],2,FALSE)</f>
        <v>#VALUE!</v>
      </c>
      <c r="AE121" s="12" t="s">
        <v>15</v>
      </c>
      <c r="AF121" s="12" t="str">
        <f t="shared" si="13"/>
        <v>NCLH ノルウェージャン クルーズ ライン</v>
      </c>
      <c r="AG121" s="12"/>
      <c r="AH121" s="130" t="str">
        <f t="shared" si="14"/>
        <v xml:space="preserve">現買  現売  定期  </v>
      </c>
      <c r="AI121" s="12"/>
      <c r="AJ121" s="130">
        <f t="shared" si="15"/>
        <v>0</v>
      </c>
      <c r="AK121" s="12"/>
      <c r="AL121" s="12"/>
      <c r="AM121" s="12"/>
      <c r="AN121" s="12"/>
      <c r="AO121" s="12"/>
      <c r="AP121" s="131">
        <f t="shared" si="16"/>
        <v>0</v>
      </c>
      <c r="AQ121" s="12"/>
      <c r="AR121" s="132">
        <f t="shared" si="17"/>
        <v>0</v>
      </c>
      <c r="AS121" s="133" t="e">
        <f t="shared" si="18"/>
        <v>#DIV/0!</v>
      </c>
      <c r="AT121" s="13"/>
      <c r="AU121" s="13"/>
      <c r="AV121" s="12" t="e">
        <f>VLOOKUP($AC121,デモテーブル[#All],3,FALSE)</f>
        <v>#VALUE!</v>
      </c>
      <c r="AW121" s="12" t="e">
        <f>VLOOKUP($AC121,デモテーブル[#All],4,FALSE)</f>
        <v>#VALUE!</v>
      </c>
      <c r="AX121" s="12" t="e">
        <f>VLOOKUP($AC121,デモテーブル[#All],5,FALSE)</f>
        <v>#VALUE!</v>
      </c>
      <c r="AY121" s="12" t="e">
        <f>VLOOKUP($AC121,デモテーブル[#All],6,FALSE)</f>
        <v>#VALUE!</v>
      </c>
      <c r="AZ121" s="12" t="e">
        <f>VLOOKUP($AC121,デモテーブル[#All],7,FALSE)</f>
        <v>#VALUE!</v>
      </c>
    </row>
    <row r="122" spans="2:52" x14ac:dyDescent="0.2">
      <c r="B122" s="10">
        <v>44819</v>
      </c>
      <c r="C122" s="135">
        <v>121</v>
      </c>
      <c r="D122" s="29" t="s">
        <v>146</v>
      </c>
      <c r="E122" s="108" t="s">
        <v>512</v>
      </c>
      <c r="G122" s="109" t="str">
        <f t="shared" si="11"/>
        <v>NCLH</v>
      </c>
      <c r="H122" s="125">
        <v>19</v>
      </c>
      <c r="I122" s="125">
        <v>25.06</v>
      </c>
      <c r="J122" s="125">
        <v>21.2</v>
      </c>
      <c r="K122" s="126">
        <v>46410</v>
      </c>
      <c r="L122" s="128">
        <v>19</v>
      </c>
      <c r="M122" s="128">
        <v>25.06</v>
      </c>
      <c r="N122" s="128">
        <v>21.2</v>
      </c>
      <c r="O122" s="127">
        <v>-3769</v>
      </c>
      <c r="Z122" s="7"/>
      <c r="AA122" s="7"/>
      <c r="AB122" s="12"/>
      <c r="AC122" s="134" t="str">
        <f t="shared" si="12"/>
        <v>NCLH</v>
      </c>
      <c r="AD122" s="12" t="str">
        <f>VLOOKUP($AC122,デモテーブル[#All],2,FALSE)</f>
        <v>ノルウェージャン・クルーズ・ライン</v>
      </c>
      <c r="AE122" s="12" t="s">
        <v>15</v>
      </c>
      <c r="AF122" s="12">
        <f t="shared" si="13"/>
        <v>19</v>
      </c>
      <c r="AG122" s="12"/>
      <c r="AH122" s="130">
        <f t="shared" si="14"/>
        <v>25.06</v>
      </c>
      <c r="AI122" s="12"/>
      <c r="AJ122" s="130">
        <f t="shared" si="15"/>
        <v>21.2</v>
      </c>
      <c r="AK122" s="12"/>
      <c r="AL122" s="12"/>
      <c r="AM122" s="12"/>
      <c r="AN122" s="12"/>
      <c r="AO122" s="12"/>
      <c r="AP122" s="131">
        <f t="shared" si="16"/>
        <v>46410</v>
      </c>
      <c r="AQ122" s="12"/>
      <c r="AR122" s="132">
        <f t="shared" si="17"/>
        <v>-3769</v>
      </c>
      <c r="AS122" s="133">
        <f t="shared" si="18"/>
        <v>-7.5111102253930931E-2</v>
      </c>
      <c r="AT122" s="13"/>
      <c r="AU122" s="13"/>
      <c r="AV122" s="12" t="str">
        <f>VLOOKUP($AC122,デモテーブル[#All],3,FALSE)</f>
        <v>1株式・投信等</v>
      </c>
      <c r="AW122" s="12" t="str">
        <f>VLOOKUP($AC122,デモテーブル[#All],4,FALSE)</f>
        <v>1株式</v>
      </c>
      <c r="AX122" s="12" t="str">
        <f>VLOOKUP($AC122,デモテーブル[#All],5,FALSE)</f>
        <v>観光</v>
      </c>
      <c r="AY122" s="12" t="str">
        <f>VLOOKUP($AC122,デモテーブル[#All],6,FALSE)</f>
        <v>船・米国</v>
      </c>
      <c r="AZ122" s="12" t="str">
        <f>VLOOKUP($AC122,デモテーブル[#All],7,FALSE)</f>
        <v>02 米ドル（円換算）</v>
      </c>
    </row>
    <row r="123" spans="2:52" x14ac:dyDescent="0.2">
      <c r="B123" s="10">
        <v>44819</v>
      </c>
      <c r="C123" s="135">
        <v>122</v>
      </c>
      <c r="D123" s="29" t="s">
        <v>146</v>
      </c>
      <c r="E123" s="108" t="s">
        <v>512</v>
      </c>
      <c r="G123" s="109" t="e">
        <f t="shared" si="11"/>
        <v>#VALUE!</v>
      </c>
      <c r="H123" s="125" t="s">
        <v>556</v>
      </c>
      <c r="I123" s="125" t="s">
        <v>547</v>
      </c>
      <c r="J123" s="125"/>
      <c r="K123" s="126"/>
      <c r="L123" s="127" t="s">
        <v>556</v>
      </c>
      <c r="M123" s="128" t="s">
        <v>547</v>
      </c>
      <c r="N123" s="128"/>
      <c r="O123" s="128"/>
      <c r="Z123" s="7"/>
      <c r="AA123" s="7"/>
      <c r="AB123" s="12"/>
      <c r="AC123" s="134" t="e">
        <f t="shared" si="12"/>
        <v>#VALUE!</v>
      </c>
      <c r="AD123" s="12" t="e">
        <f>VLOOKUP($AC123,デモテーブル[#All],2,FALSE)</f>
        <v>#VALUE!</v>
      </c>
      <c r="AE123" s="12" t="s">
        <v>15</v>
      </c>
      <c r="AF123" s="12" t="str">
        <f t="shared" si="13"/>
        <v>QQQ インベスコ QQQ トラスト シリーズ1 ET</v>
      </c>
      <c r="AG123" s="12"/>
      <c r="AH123" s="130" t="str">
        <f t="shared" si="14"/>
        <v xml:space="preserve">現買  現売  定期  </v>
      </c>
      <c r="AI123" s="12"/>
      <c r="AJ123" s="130">
        <f t="shared" si="15"/>
        <v>0</v>
      </c>
      <c r="AK123" s="12"/>
      <c r="AL123" s="12"/>
      <c r="AM123" s="12"/>
      <c r="AN123" s="12"/>
      <c r="AO123" s="12"/>
      <c r="AP123" s="131">
        <f t="shared" si="16"/>
        <v>0</v>
      </c>
      <c r="AQ123" s="12"/>
      <c r="AR123" s="132">
        <f t="shared" si="17"/>
        <v>0</v>
      </c>
      <c r="AS123" s="133" t="e">
        <f t="shared" si="18"/>
        <v>#DIV/0!</v>
      </c>
      <c r="AT123" s="13"/>
      <c r="AU123" s="13"/>
      <c r="AV123" s="12" t="e">
        <f>VLOOKUP($AC123,デモテーブル[#All],3,FALSE)</f>
        <v>#VALUE!</v>
      </c>
      <c r="AW123" s="12" t="e">
        <f>VLOOKUP($AC123,デモテーブル[#All],4,FALSE)</f>
        <v>#VALUE!</v>
      </c>
      <c r="AX123" s="12" t="e">
        <f>VLOOKUP($AC123,デモテーブル[#All],5,FALSE)</f>
        <v>#VALUE!</v>
      </c>
      <c r="AY123" s="12" t="e">
        <f>VLOOKUP($AC123,デモテーブル[#All],6,FALSE)</f>
        <v>#VALUE!</v>
      </c>
      <c r="AZ123" s="12" t="e">
        <f>VLOOKUP($AC123,デモテーブル[#All],7,FALSE)</f>
        <v>#VALUE!</v>
      </c>
    </row>
    <row r="124" spans="2:52" x14ac:dyDescent="0.2">
      <c r="B124" s="10">
        <v>44819</v>
      </c>
      <c r="C124" s="135">
        <v>123</v>
      </c>
      <c r="D124" s="29" t="s">
        <v>146</v>
      </c>
      <c r="E124" s="108" t="s">
        <v>512</v>
      </c>
      <c r="G124" s="109" t="str">
        <f t="shared" si="11"/>
        <v>QQQ</v>
      </c>
      <c r="H124" s="125">
        <v>2</v>
      </c>
      <c r="I124" s="125">
        <v>313.27999999999997</v>
      </c>
      <c r="J124" s="125">
        <v>341.51</v>
      </c>
      <c r="K124" s="126">
        <v>78697</v>
      </c>
      <c r="L124" s="128">
        <v>2</v>
      </c>
      <c r="M124" s="128">
        <v>313.27999999999997</v>
      </c>
      <c r="N124" s="128">
        <v>341.51</v>
      </c>
      <c r="O124" s="127">
        <v>10559</v>
      </c>
      <c r="Z124" s="7"/>
      <c r="AA124" s="7"/>
      <c r="AB124" s="12"/>
      <c r="AC124" s="134" t="str">
        <f t="shared" si="12"/>
        <v>QQQ</v>
      </c>
      <c r="AD124" s="12" t="str">
        <f>VLOOKUP($AC124,デモテーブル[#All],2,FALSE)</f>
        <v>インベスコ QQQ トラスト シリーズ</v>
      </c>
      <c r="AE124" s="12" t="s">
        <v>15</v>
      </c>
      <c r="AF124" s="12">
        <f t="shared" si="13"/>
        <v>2</v>
      </c>
      <c r="AG124" s="12"/>
      <c r="AH124" s="130">
        <f t="shared" si="14"/>
        <v>313.27999999999997</v>
      </c>
      <c r="AI124" s="12"/>
      <c r="AJ124" s="130">
        <f t="shared" si="15"/>
        <v>341.51</v>
      </c>
      <c r="AK124" s="12"/>
      <c r="AL124" s="12"/>
      <c r="AM124" s="12"/>
      <c r="AN124" s="12"/>
      <c r="AO124" s="12"/>
      <c r="AP124" s="131">
        <f t="shared" si="16"/>
        <v>78697</v>
      </c>
      <c r="AQ124" s="12"/>
      <c r="AR124" s="132">
        <f t="shared" si="17"/>
        <v>10559</v>
      </c>
      <c r="AS124" s="133">
        <f t="shared" si="18"/>
        <v>0.15496492412457072</v>
      </c>
      <c r="AT124" s="13"/>
      <c r="AU124" s="13"/>
      <c r="AV124" s="12" t="str">
        <f>VLOOKUP($AC124,デモテーブル[#All],3,FALSE)</f>
        <v>1株式・投信等</v>
      </c>
      <c r="AW124" s="12" t="str">
        <f>VLOOKUP($AC124,デモテーブル[#All],4,FALSE)</f>
        <v>1株式</v>
      </c>
      <c r="AX124" s="12" t="str">
        <f>VLOOKUP($AC124,デモテーブル[#All],5,FALSE)</f>
        <v>指数</v>
      </c>
      <c r="AY124" s="12" t="str">
        <f>VLOOKUP($AC124,デモテーブル[#All],6,FALSE)</f>
        <v>ナスダック指数</v>
      </c>
      <c r="AZ124" s="12" t="str">
        <f>VLOOKUP($AC124,デモテーブル[#All],7,FALSE)</f>
        <v>02 米ドル（円換算）</v>
      </c>
    </row>
    <row r="125" spans="2:52" x14ac:dyDescent="0.2">
      <c r="B125" s="10">
        <v>44819</v>
      </c>
      <c r="C125" s="135">
        <v>124</v>
      </c>
      <c r="D125" s="29" t="s">
        <v>146</v>
      </c>
      <c r="E125" s="108" t="s">
        <v>512</v>
      </c>
      <c r="G125" s="109" t="e">
        <f t="shared" si="11"/>
        <v>#VALUE!</v>
      </c>
      <c r="H125" s="125" t="s">
        <v>557</v>
      </c>
      <c r="I125" s="125" t="s">
        <v>547</v>
      </c>
      <c r="J125" s="125"/>
      <c r="K125" s="126"/>
      <c r="L125" s="127" t="s">
        <v>557</v>
      </c>
      <c r="M125" s="128" t="s">
        <v>547</v>
      </c>
      <c r="N125" s="128"/>
      <c r="O125" s="128"/>
      <c r="Z125" s="7"/>
      <c r="AA125" s="7"/>
      <c r="AB125" s="12"/>
      <c r="AC125" s="134" t="e">
        <f t="shared" si="12"/>
        <v>#VALUE!</v>
      </c>
      <c r="AD125" s="12" t="e">
        <f>VLOOKUP($AC125,デモテーブル[#All],2,FALSE)</f>
        <v>#VALUE!</v>
      </c>
      <c r="AE125" s="12" t="s">
        <v>15</v>
      </c>
      <c r="AF125" s="12" t="str">
        <f t="shared" si="13"/>
        <v>RCL ロイヤル カリビアン クルーズ</v>
      </c>
      <c r="AG125" s="12"/>
      <c r="AH125" s="130" t="str">
        <f t="shared" si="14"/>
        <v xml:space="preserve">現買  現売  定期  </v>
      </c>
      <c r="AI125" s="12"/>
      <c r="AJ125" s="130">
        <f t="shared" si="15"/>
        <v>0</v>
      </c>
      <c r="AK125" s="12"/>
      <c r="AL125" s="12"/>
      <c r="AM125" s="12"/>
      <c r="AN125" s="12"/>
      <c r="AO125" s="12"/>
      <c r="AP125" s="131">
        <f t="shared" si="16"/>
        <v>0</v>
      </c>
      <c r="AQ125" s="12"/>
      <c r="AR125" s="132">
        <f t="shared" si="17"/>
        <v>0</v>
      </c>
      <c r="AS125" s="133" t="e">
        <f t="shared" si="18"/>
        <v>#DIV/0!</v>
      </c>
      <c r="AT125" s="13"/>
      <c r="AU125" s="13"/>
      <c r="AV125" s="12" t="e">
        <f>VLOOKUP($AC125,デモテーブル[#All],3,FALSE)</f>
        <v>#VALUE!</v>
      </c>
      <c r="AW125" s="12" t="e">
        <f>VLOOKUP($AC125,デモテーブル[#All],4,FALSE)</f>
        <v>#VALUE!</v>
      </c>
      <c r="AX125" s="12" t="e">
        <f>VLOOKUP($AC125,デモテーブル[#All],5,FALSE)</f>
        <v>#VALUE!</v>
      </c>
      <c r="AY125" s="12" t="e">
        <f>VLOOKUP($AC125,デモテーブル[#All],6,FALSE)</f>
        <v>#VALUE!</v>
      </c>
      <c r="AZ125" s="12" t="e">
        <f>VLOOKUP($AC125,デモテーブル[#All],7,FALSE)</f>
        <v>#VALUE!</v>
      </c>
    </row>
    <row r="126" spans="2:52" x14ac:dyDescent="0.2">
      <c r="B126" s="10">
        <v>44819</v>
      </c>
      <c r="C126" s="135">
        <v>125</v>
      </c>
      <c r="D126" s="29" t="s">
        <v>146</v>
      </c>
      <c r="E126" s="108" t="s">
        <v>512</v>
      </c>
      <c r="G126" s="109" t="str">
        <f t="shared" ref="G126:G161" si="19">LEFT(H125, FIND(" ", H125) - 1 )</f>
        <v>RCL</v>
      </c>
      <c r="H126" s="125">
        <v>7</v>
      </c>
      <c r="I126" s="125">
        <v>71.55</v>
      </c>
      <c r="J126" s="125">
        <v>83.69</v>
      </c>
      <c r="K126" s="126">
        <v>67499</v>
      </c>
      <c r="L126" s="128">
        <v>7</v>
      </c>
      <c r="M126" s="128">
        <v>71.55</v>
      </c>
      <c r="N126" s="128">
        <v>83.69</v>
      </c>
      <c r="O126" s="127">
        <v>14712</v>
      </c>
      <c r="Z126" s="7"/>
      <c r="AA126" s="7"/>
      <c r="AB126" s="12"/>
      <c r="AC126" s="134" t="str">
        <f t="shared" ref="AC126:AC161" si="20">G126</f>
        <v>RCL</v>
      </c>
      <c r="AD126" s="12" t="str">
        <f>VLOOKUP($AC126,デモテーブル[#All],2,FALSE)</f>
        <v>ロイヤル・カリビアン・グループ</v>
      </c>
      <c r="AE126" s="12" t="s">
        <v>15</v>
      </c>
      <c r="AF126" s="12">
        <f t="shared" ref="AF126:AF161" si="21">H126</f>
        <v>7</v>
      </c>
      <c r="AG126" s="12"/>
      <c r="AH126" s="130">
        <f t="shared" ref="AH126:AH161" si="22">I126</f>
        <v>71.55</v>
      </c>
      <c r="AI126" s="12"/>
      <c r="AJ126" s="130">
        <f t="shared" ref="AJ126:AJ161" si="23">J126</f>
        <v>83.69</v>
      </c>
      <c r="AK126" s="12"/>
      <c r="AL126" s="12"/>
      <c r="AM126" s="12"/>
      <c r="AN126" s="12"/>
      <c r="AO126" s="12"/>
      <c r="AP126" s="131">
        <f t="shared" ref="AP126:AP161" si="24">K126</f>
        <v>67499</v>
      </c>
      <c r="AQ126" s="12"/>
      <c r="AR126" s="132">
        <f t="shared" ref="AR126:AR161" si="25">O126</f>
        <v>14712</v>
      </c>
      <c r="AS126" s="133">
        <f t="shared" si="18"/>
        <v>0.27870498418171141</v>
      </c>
      <c r="AT126" s="13"/>
      <c r="AU126" s="13"/>
      <c r="AV126" s="12" t="str">
        <f>VLOOKUP($AC126,デモテーブル[#All],3,FALSE)</f>
        <v>1株式・投信等</v>
      </c>
      <c r="AW126" s="12" t="str">
        <f>VLOOKUP($AC126,デモテーブル[#All],4,FALSE)</f>
        <v>1株式</v>
      </c>
      <c r="AX126" s="12" t="str">
        <f>VLOOKUP($AC126,デモテーブル[#All],5,FALSE)</f>
        <v>観光</v>
      </c>
      <c r="AY126" s="12" t="str">
        <f>VLOOKUP($AC126,デモテーブル[#All],6,FALSE)</f>
        <v>船・米国</v>
      </c>
      <c r="AZ126" s="12" t="str">
        <f>VLOOKUP($AC126,デモテーブル[#All],7,FALSE)</f>
        <v>02 米ドル（円換算）</v>
      </c>
    </row>
    <row r="127" spans="2:52" x14ac:dyDescent="0.2">
      <c r="B127" s="10">
        <v>44819</v>
      </c>
      <c r="C127" s="135">
        <v>126</v>
      </c>
      <c r="D127" s="29" t="s">
        <v>146</v>
      </c>
      <c r="E127" s="108" t="s">
        <v>512</v>
      </c>
      <c r="G127" s="109" t="e">
        <f t="shared" si="19"/>
        <v>#VALUE!</v>
      </c>
      <c r="H127" s="125" t="s">
        <v>558</v>
      </c>
      <c r="I127" s="125" t="s">
        <v>547</v>
      </c>
      <c r="J127" s="125"/>
      <c r="K127" s="126"/>
      <c r="L127" s="127" t="s">
        <v>558</v>
      </c>
      <c r="M127" s="128" t="s">
        <v>547</v>
      </c>
      <c r="N127" s="128"/>
      <c r="O127" s="128"/>
      <c r="Z127" s="7"/>
      <c r="AA127" s="7"/>
      <c r="AB127" s="12"/>
      <c r="AC127" s="134" t="e">
        <f t="shared" si="20"/>
        <v>#VALUE!</v>
      </c>
      <c r="AD127" s="12" t="e">
        <f>VLOOKUP($AC127,デモテーブル[#All],2,FALSE)</f>
        <v>#VALUE!</v>
      </c>
      <c r="AE127" s="12" t="s">
        <v>15</v>
      </c>
      <c r="AF127" s="12" t="str">
        <f t="shared" si="21"/>
        <v>UAL ユナイテッド エアラインズ</v>
      </c>
      <c r="AG127" s="12"/>
      <c r="AH127" s="130" t="str">
        <f t="shared" si="22"/>
        <v xml:space="preserve">現買  現売  定期  </v>
      </c>
      <c r="AI127" s="12"/>
      <c r="AJ127" s="130">
        <f t="shared" si="23"/>
        <v>0</v>
      </c>
      <c r="AK127" s="12"/>
      <c r="AL127" s="12"/>
      <c r="AM127" s="12"/>
      <c r="AN127" s="12"/>
      <c r="AO127" s="12"/>
      <c r="AP127" s="131">
        <f t="shared" si="24"/>
        <v>0</v>
      </c>
      <c r="AQ127" s="12"/>
      <c r="AR127" s="132">
        <f t="shared" si="25"/>
        <v>0</v>
      </c>
      <c r="AS127" s="133" t="e">
        <f t="shared" ref="AS127:AS161" si="26">AR127/(AP127-AR127)</f>
        <v>#DIV/0!</v>
      </c>
      <c r="AT127" s="13"/>
      <c r="AU127" s="13"/>
      <c r="AV127" s="12" t="e">
        <f>VLOOKUP($AC127,デモテーブル[#All],3,FALSE)</f>
        <v>#VALUE!</v>
      </c>
      <c r="AW127" s="12" t="e">
        <f>VLOOKUP($AC127,デモテーブル[#All],4,FALSE)</f>
        <v>#VALUE!</v>
      </c>
      <c r="AX127" s="12" t="e">
        <f>VLOOKUP($AC127,デモテーブル[#All],5,FALSE)</f>
        <v>#VALUE!</v>
      </c>
      <c r="AY127" s="12" t="e">
        <f>VLOOKUP($AC127,デモテーブル[#All],6,FALSE)</f>
        <v>#VALUE!</v>
      </c>
      <c r="AZ127" s="12" t="e">
        <f>VLOOKUP($AC127,デモテーブル[#All],7,FALSE)</f>
        <v>#VALUE!</v>
      </c>
    </row>
    <row r="128" spans="2:52" x14ac:dyDescent="0.2">
      <c r="B128" s="10">
        <v>44819</v>
      </c>
      <c r="C128" s="135">
        <v>127</v>
      </c>
      <c r="D128" s="29" t="s">
        <v>146</v>
      </c>
      <c r="E128" s="108" t="s">
        <v>512</v>
      </c>
      <c r="G128" s="109" t="str">
        <f t="shared" si="19"/>
        <v>UAL</v>
      </c>
      <c r="H128" s="125">
        <v>11</v>
      </c>
      <c r="I128" s="125">
        <v>44.38</v>
      </c>
      <c r="J128" s="125">
        <v>47.43</v>
      </c>
      <c r="K128" s="126">
        <v>60113</v>
      </c>
      <c r="L128" s="128">
        <v>11</v>
      </c>
      <c r="M128" s="128">
        <v>44.38</v>
      </c>
      <c r="N128" s="128">
        <v>47.43</v>
      </c>
      <c r="O128" s="127">
        <v>8655</v>
      </c>
      <c r="Z128" s="7"/>
      <c r="AA128" s="7"/>
      <c r="AB128" s="12"/>
      <c r="AC128" s="134" t="str">
        <f t="shared" si="20"/>
        <v>UAL</v>
      </c>
      <c r="AD128" s="12" t="str">
        <f>VLOOKUP($AC128,デモテーブル[#All],2,FALSE)</f>
        <v>ユナイテッド・エアラインズ・ホールディングス</v>
      </c>
      <c r="AE128" s="12" t="s">
        <v>15</v>
      </c>
      <c r="AF128" s="12">
        <f t="shared" si="21"/>
        <v>11</v>
      </c>
      <c r="AG128" s="12"/>
      <c r="AH128" s="130">
        <f t="shared" si="22"/>
        <v>44.38</v>
      </c>
      <c r="AI128" s="12"/>
      <c r="AJ128" s="130">
        <f t="shared" si="23"/>
        <v>47.43</v>
      </c>
      <c r="AK128" s="12"/>
      <c r="AL128" s="12"/>
      <c r="AM128" s="12"/>
      <c r="AN128" s="12"/>
      <c r="AO128" s="12"/>
      <c r="AP128" s="131">
        <f t="shared" si="24"/>
        <v>60113</v>
      </c>
      <c r="AQ128" s="12"/>
      <c r="AR128" s="132">
        <f t="shared" si="25"/>
        <v>8655</v>
      </c>
      <c r="AS128" s="133">
        <f t="shared" si="26"/>
        <v>0.16819542150880329</v>
      </c>
      <c r="AT128" s="13"/>
      <c r="AU128" s="13"/>
      <c r="AV128" s="12" t="str">
        <f>VLOOKUP($AC128,デモテーブル[#All],3,FALSE)</f>
        <v>1株式・投信等</v>
      </c>
      <c r="AW128" s="12" t="str">
        <f>VLOOKUP($AC128,デモテーブル[#All],4,FALSE)</f>
        <v>1株式</v>
      </c>
      <c r="AX128" s="12" t="str">
        <f>VLOOKUP($AC128,デモテーブル[#All],5,FALSE)</f>
        <v>観光</v>
      </c>
      <c r="AY128" s="12" t="str">
        <f>VLOOKUP($AC128,デモテーブル[#All],6,FALSE)</f>
        <v>航空・米国</v>
      </c>
      <c r="AZ128" s="12" t="str">
        <f>VLOOKUP($AC128,デモテーブル[#All],7,FALSE)</f>
        <v>02 米ドル（円換算）</v>
      </c>
    </row>
    <row r="129" spans="2:52" x14ac:dyDescent="0.2">
      <c r="B129" s="10">
        <v>44819</v>
      </c>
      <c r="C129" s="135">
        <v>128</v>
      </c>
      <c r="D129" s="29" t="s">
        <v>146</v>
      </c>
      <c r="E129" s="108" t="s">
        <v>512</v>
      </c>
      <c r="G129" s="109" t="e">
        <f t="shared" si="19"/>
        <v>#VALUE!</v>
      </c>
      <c r="H129" s="125"/>
      <c r="I129" s="125"/>
      <c r="J129" s="125"/>
      <c r="K129" s="126"/>
      <c r="L129" s="127"/>
      <c r="M129" s="128"/>
      <c r="N129" s="128"/>
      <c r="O129" s="128"/>
      <c r="Z129" s="7"/>
      <c r="AA129" s="7"/>
      <c r="AB129" s="12"/>
      <c r="AC129" s="134" t="e">
        <f t="shared" si="20"/>
        <v>#VALUE!</v>
      </c>
      <c r="AD129" s="12" t="e">
        <f>VLOOKUP($AC129,デモテーブル[#All],2,FALSE)</f>
        <v>#VALUE!</v>
      </c>
      <c r="AE129" s="12" t="s">
        <v>15</v>
      </c>
      <c r="AF129" s="12">
        <f t="shared" si="21"/>
        <v>0</v>
      </c>
      <c r="AG129" s="12"/>
      <c r="AH129" s="130">
        <f t="shared" si="22"/>
        <v>0</v>
      </c>
      <c r="AI129" s="12"/>
      <c r="AJ129" s="130">
        <f t="shared" si="23"/>
        <v>0</v>
      </c>
      <c r="AK129" s="12"/>
      <c r="AL129" s="12"/>
      <c r="AM129" s="12"/>
      <c r="AN129" s="12"/>
      <c r="AO129" s="12"/>
      <c r="AP129" s="131">
        <f t="shared" si="24"/>
        <v>0</v>
      </c>
      <c r="AQ129" s="12"/>
      <c r="AR129" s="132">
        <f t="shared" si="25"/>
        <v>0</v>
      </c>
      <c r="AS129" s="133" t="e">
        <f t="shared" si="26"/>
        <v>#DIV/0!</v>
      </c>
      <c r="AT129" s="13"/>
      <c r="AU129" s="13"/>
      <c r="AV129" s="12" t="e">
        <f>VLOOKUP($AC129,デモテーブル[#All],3,FALSE)</f>
        <v>#VALUE!</v>
      </c>
      <c r="AW129" s="12" t="e">
        <f>VLOOKUP($AC129,デモテーブル[#All],4,FALSE)</f>
        <v>#VALUE!</v>
      </c>
      <c r="AX129" s="12" t="e">
        <f>VLOOKUP($AC129,デモテーブル[#All],5,FALSE)</f>
        <v>#VALUE!</v>
      </c>
      <c r="AY129" s="12" t="e">
        <f>VLOOKUP($AC129,デモテーブル[#All],6,FALSE)</f>
        <v>#VALUE!</v>
      </c>
      <c r="AZ129" s="12" t="e">
        <f>VLOOKUP($AC129,デモテーブル[#All],7,FALSE)</f>
        <v>#VALUE!</v>
      </c>
    </row>
    <row r="130" spans="2:52" x14ac:dyDescent="0.2">
      <c r="B130" s="10">
        <v>44819</v>
      </c>
      <c r="C130" s="135">
        <v>129</v>
      </c>
      <c r="D130" s="29" t="s">
        <v>146</v>
      </c>
      <c r="E130" s="108" t="s">
        <v>512</v>
      </c>
      <c r="G130" s="109" t="e">
        <f t="shared" si="19"/>
        <v>#VALUE!</v>
      </c>
      <c r="H130" s="125"/>
      <c r="I130" s="125"/>
      <c r="J130" s="125"/>
      <c r="K130" s="126"/>
      <c r="L130" s="128"/>
      <c r="M130" s="128"/>
      <c r="N130" s="128"/>
      <c r="O130" s="127"/>
      <c r="Z130" s="7"/>
      <c r="AA130" s="7"/>
      <c r="AB130" s="12"/>
      <c r="AC130" s="134" t="e">
        <f t="shared" si="20"/>
        <v>#VALUE!</v>
      </c>
      <c r="AD130" s="12" t="e">
        <f>VLOOKUP($AC130,デモテーブル[#All],2,FALSE)</f>
        <v>#VALUE!</v>
      </c>
      <c r="AE130" s="12" t="s">
        <v>15</v>
      </c>
      <c r="AF130" s="12">
        <f t="shared" si="21"/>
        <v>0</v>
      </c>
      <c r="AG130" s="12"/>
      <c r="AH130" s="130">
        <f t="shared" si="22"/>
        <v>0</v>
      </c>
      <c r="AI130" s="12"/>
      <c r="AJ130" s="130">
        <f t="shared" si="23"/>
        <v>0</v>
      </c>
      <c r="AK130" s="12"/>
      <c r="AL130" s="12"/>
      <c r="AM130" s="12"/>
      <c r="AN130" s="12"/>
      <c r="AO130" s="12"/>
      <c r="AP130" s="131">
        <f t="shared" si="24"/>
        <v>0</v>
      </c>
      <c r="AQ130" s="12"/>
      <c r="AR130" s="132">
        <f t="shared" si="25"/>
        <v>0</v>
      </c>
      <c r="AS130" s="133" t="e">
        <f t="shared" si="26"/>
        <v>#DIV/0!</v>
      </c>
      <c r="AT130" s="13"/>
      <c r="AU130" s="13"/>
      <c r="AV130" s="12" t="e">
        <f>VLOOKUP($AC130,デモテーブル[#All],3,FALSE)</f>
        <v>#VALUE!</v>
      </c>
      <c r="AW130" s="12" t="e">
        <f>VLOOKUP($AC130,デモテーブル[#All],4,FALSE)</f>
        <v>#VALUE!</v>
      </c>
      <c r="AX130" s="12" t="e">
        <f>VLOOKUP($AC130,デモテーブル[#All],5,FALSE)</f>
        <v>#VALUE!</v>
      </c>
      <c r="AY130" s="12" t="e">
        <f>VLOOKUP($AC130,デモテーブル[#All],6,FALSE)</f>
        <v>#VALUE!</v>
      </c>
      <c r="AZ130" s="12" t="e">
        <f>VLOOKUP($AC130,デモテーブル[#All],7,FALSE)</f>
        <v>#VALUE!</v>
      </c>
    </row>
    <row r="131" spans="2:52" x14ac:dyDescent="0.2">
      <c r="B131" s="10">
        <v>44819</v>
      </c>
      <c r="C131" s="135">
        <v>130</v>
      </c>
      <c r="D131" s="29" t="s">
        <v>146</v>
      </c>
      <c r="E131" s="108" t="s">
        <v>512</v>
      </c>
      <c r="G131" s="109" t="e">
        <f t="shared" si="19"/>
        <v>#VALUE!</v>
      </c>
      <c r="H131" s="125"/>
      <c r="I131" s="125"/>
      <c r="J131" s="125"/>
      <c r="K131" s="126"/>
      <c r="L131" s="127"/>
      <c r="M131" s="128"/>
      <c r="N131" s="128"/>
      <c r="O131" s="128"/>
      <c r="Z131" s="7"/>
      <c r="AA131" s="7"/>
      <c r="AB131" s="12"/>
      <c r="AC131" s="134" t="e">
        <f t="shared" si="20"/>
        <v>#VALUE!</v>
      </c>
      <c r="AD131" s="12" t="e">
        <f>VLOOKUP($AC131,デモテーブル[#All],2,FALSE)</f>
        <v>#VALUE!</v>
      </c>
      <c r="AE131" s="12" t="s">
        <v>15</v>
      </c>
      <c r="AF131" s="12">
        <f t="shared" si="21"/>
        <v>0</v>
      </c>
      <c r="AG131" s="12"/>
      <c r="AH131" s="130">
        <f t="shared" si="22"/>
        <v>0</v>
      </c>
      <c r="AI131" s="12"/>
      <c r="AJ131" s="130">
        <f t="shared" si="23"/>
        <v>0</v>
      </c>
      <c r="AK131" s="12"/>
      <c r="AL131" s="12"/>
      <c r="AM131" s="12"/>
      <c r="AN131" s="12"/>
      <c r="AO131" s="12"/>
      <c r="AP131" s="131">
        <f t="shared" si="24"/>
        <v>0</v>
      </c>
      <c r="AQ131" s="12"/>
      <c r="AR131" s="132">
        <f t="shared" si="25"/>
        <v>0</v>
      </c>
      <c r="AS131" s="133" t="e">
        <f t="shared" si="26"/>
        <v>#DIV/0!</v>
      </c>
      <c r="AT131" s="13"/>
      <c r="AU131" s="13"/>
      <c r="AV131" s="12" t="e">
        <f>VLOOKUP($AC131,デモテーブル[#All],3,FALSE)</f>
        <v>#VALUE!</v>
      </c>
      <c r="AW131" s="12" t="e">
        <f>VLOOKUP($AC131,デモテーブル[#All],4,FALSE)</f>
        <v>#VALUE!</v>
      </c>
      <c r="AX131" s="12" t="e">
        <f>VLOOKUP($AC131,デモテーブル[#All],5,FALSE)</f>
        <v>#VALUE!</v>
      </c>
      <c r="AY131" s="12" t="e">
        <f>VLOOKUP($AC131,デモテーブル[#All],6,FALSE)</f>
        <v>#VALUE!</v>
      </c>
      <c r="AZ131" s="12" t="e">
        <f>VLOOKUP($AC131,デモテーブル[#All],7,FALSE)</f>
        <v>#VALUE!</v>
      </c>
    </row>
    <row r="132" spans="2:52" x14ac:dyDescent="0.2">
      <c r="B132" s="10">
        <v>44819</v>
      </c>
      <c r="C132" s="135">
        <v>131</v>
      </c>
      <c r="D132" s="29" t="s">
        <v>146</v>
      </c>
      <c r="E132" s="108" t="s">
        <v>512</v>
      </c>
      <c r="G132" s="109" t="e">
        <f t="shared" si="19"/>
        <v>#VALUE!</v>
      </c>
      <c r="H132" s="125"/>
      <c r="I132" s="125"/>
      <c r="J132" s="125"/>
      <c r="K132" s="126"/>
      <c r="L132" s="128"/>
      <c r="M132" s="128"/>
      <c r="N132" s="128"/>
      <c r="O132" s="127"/>
      <c r="Z132" s="7"/>
      <c r="AA132" s="7"/>
      <c r="AB132" s="12"/>
      <c r="AC132" s="134" t="e">
        <f t="shared" si="20"/>
        <v>#VALUE!</v>
      </c>
      <c r="AD132" s="12" t="e">
        <f>VLOOKUP($AC132,デモテーブル[#All],2,FALSE)</f>
        <v>#VALUE!</v>
      </c>
      <c r="AE132" s="12" t="s">
        <v>15</v>
      </c>
      <c r="AF132" s="12">
        <f t="shared" si="21"/>
        <v>0</v>
      </c>
      <c r="AG132" s="12"/>
      <c r="AH132" s="130">
        <f t="shared" si="22"/>
        <v>0</v>
      </c>
      <c r="AI132" s="12"/>
      <c r="AJ132" s="130">
        <f t="shared" si="23"/>
        <v>0</v>
      </c>
      <c r="AK132" s="12"/>
      <c r="AL132" s="12"/>
      <c r="AM132" s="12"/>
      <c r="AN132" s="12"/>
      <c r="AO132" s="12"/>
      <c r="AP132" s="131">
        <f t="shared" si="24"/>
        <v>0</v>
      </c>
      <c r="AQ132" s="12"/>
      <c r="AR132" s="132">
        <f t="shared" si="25"/>
        <v>0</v>
      </c>
      <c r="AS132" s="133" t="e">
        <f t="shared" si="26"/>
        <v>#DIV/0!</v>
      </c>
      <c r="AT132" s="13"/>
      <c r="AU132" s="13"/>
      <c r="AV132" s="12" t="e">
        <f>VLOOKUP($AC132,デモテーブル[#All],3,FALSE)</f>
        <v>#VALUE!</v>
      </c>
      <c r="AW132" s="12" t="e">
        <f>VLOOKUP($AC132,デモテーブル[#All],4,FALSE)</f>
        <v>#VALUE!</v>
      </c>
      <c r="AX132" s="12" t="e">
        <f>VLOOKUP($AC132,デモテーブル[#All],5,FALSE)</f>
        <v>#VALUE!</v>
      </c>
      <c r="AY132" s="12" t="e">
        <f>VLOOKUP($AC132,デモテーブル[#All],6,FALSE)</f>
        <v>#VALUE!</v>
      </c>
      <c r="AZ132" s="12" t="e">
        <f>VLOOKUP($AC132,デモテーブル[#All],7,FALSE)</f>
        <v>#VALUE!</v>
      </c>
    </row>
    <row r="133" spans="2:52" x14ac:dyDescent="0.2">
      <c r="B133" s="10">
        <v>44819</v>
      </c>
      <c r="C133" s="135">
        <v>132</v>
      </c>
      <c r="D133" s="29" t="s">
        <v>146</v>
      </c>
      <c r="E133" s="108" t="s">
        <v>512</v>
      </c>
      <c r="G133" s="109" t="e">
        <f t="shared" si="19"/>
        <v>#VALUE!</v>
      </c>
      <c r="H133" s="125"/>
      <c r="I133" s="125"/>
      <c r="J133" s="125"/>
      <c r="K133" s="126"/>
      <c r="L133" s="127"/>
      <c r="M133" s="128"/>
      <c r="N133" s="128"/>
      <c r="O133" s="128"/>
      <c r="Z133" s="7"/>
      <c r="AA133" s="7"/>
      <c r="AB133" s="12"/>
      <c r="AC133" s="134" t="e">
        <f t="shared" si="20"/>
        <v>#VALUE!</v>
      </c>
      <c r="AD133" s="12" t="e">
        <f>VLOOKUP($AC133,デモテーブル[#All],2,FALSE)</f>
        <v>#VALUE!</v>
      </c>
      <c r="AE133" s="12" t="s">
        <v>15</v>
      </c>
      <c r="AF133" s="12">
        <f t="shared" si="21"/>
        <v>0</v>
      </c>
      <c r="AG133" s="12"/>
      <c r="AH133" s="130">
        <f t="shared" si="22"/>
        <v>0</v>
      </c>
      <c r="AI133" s="12"/>
      <c r="AJ133" s="130">
        <f t="shared" si="23"/>
        <v>0</v>
      </c>
      <c r="AK133" s="12"/>
      <c r="AL133" s="12"/>
      <c r="AM133" s="12"/>
      <c r="AN133" s="12"/>
      <c r="AO133" s="12"/>
      <c r="AP133" s="131">
        <f t="shared" si="24"/>
        <v>0</v>
      </c>
      <c r="AQ133" s="12"/>
      <c r="AR133" s="132">
        <f t="shared" si="25"/>
        <v>0</v>
      </c>
      <c r="AS133" s="133" t="e">
        <f t="shared" si="26"/>
        <v>#DIV/0!</v>
      </c>
      <c r="AT133" s="13"/>
      <c r="AU133" s="13"/>
      <c r="AV133" s="12" t="e">
        <f>VLOOKUP($AC133,デモテーブル[#All],3,FALSE)</f>
        <v>#VALUE!</v>
      </c>
      <c r="AW133" s="12" t="e">
        <f>VLOOKUP($AC133,デモテーブル[#All],4,FALSE)</f>
        <v>#VALUE!</v>
      </c>
      <c r="AX133" s="12" t="e">
        <f>VLOOKUP($AC133,デモテーブル[#All],5,FALSE)</f>
        <v>#VALUE!</v>
      </c>
      <c r="AY133" s="12" t="e">
        <f>VLOOKUP($AC133,デモテーブル[#All],6,FALSE)</f>
        <v>#VALUE!</v>
      </c>
      <c r="AZ133" s="12" t="e">
        <f>VLOOKUP($AC133,デモテーブル[#All],7,FALSE)</f>
        <v>#VALUE!</v>
      </c>
    </row>
    <row r="134" spans="2:52" x14ac:dyDescent="0.2">
      <c r="B134" s="10">
        <v>44819</v>
      </c>
      <c r="C134" s="135">
        <v>133</v>
      </c>
      <c r="D134" s="29" t="s">
        <v>146</v>
      </c>
      <c r="E134" s="108" t="s">
        <v>512</v>
      </c>
      <c r="G134" s="109" t="e">
        <f t="shared" si="19"/>
        <v>#VALUE!</v>
      </c>
      <c r="H134" s="125"/>
      <c r="I134" s="125"/>
      <c r="J134" s="125"/>
      <c r="K134" s="126"/>
      <c r="L134" s="128"/>
      <c r="M134" s="128"/>
      <c r="N134" s="128"/>
      <c r="O134" s="127"/>
      <c r="Z134" s="7"/>
      <c r="AA134" s="7"/>
      <c r="AB134" s="12"/>
      <c r="AC134" s="134" t="e">
        <f t="shared" si="20"/>
        <v>#VALUE!</v>
      </c>
      <c r="AD134" s="12" t="e">
        <f>VLOOKUP($AC134,デモテーブル[#All],2,FALSE)</f>
        <v>#VALUE!</v>
      </c>
      <c r="AE134" s="12" t="s">
        <v>15</v>
      </c>
      <c r="AF134" s="12">
        <f t="shared" si="21"/>
        <v>0</v>
      </c>
      <c r="AG134" s="12"/>
      <c r="AH134" s="130">
        <f t="shared" si="22"/>
        <v>0</v>
      </c>
      <c r="AI134" s="12"/>
      <c r="AJ134" s="130">
        <f t="shared" si="23"/>
        <v>0</v>
      </c>
      <c r="AK134" s="12"/>
      <c r="AL134" s="12"/>
      <c r="AM134" s="12"/>
      <c r="AN134" s="12"/>
      <c r="AO134" s="12"/>
      <c r="AP134" s="131">
        <f t="shared" si="24"/>
        <v>0</v>
      </c>
      <c r="AQ134" s="12"/>
      <c r="AR134" s="132">
        <f t="shared" si="25"/>
        <v>0</v>
      </c>
      <c r="AS134" s="133" t="e">
        <f t="shared" si="26"/>
        <v>#DIV/0!</v>
      </c>
      <c r="AT134" s="13"/>
      <c r="AU134" s="13"/>
      <c r="AV134" s="12" t="e">
        <f>VLOOKUP($AC134,デモテーブル[#All],3,FALSE)</f>
        <v>#VALUE!</v>
      </c>
      <c r="AW134" s="12" t="e">
        <f>VLOOKUP($AC134,デモテーブル[#All],4,FALSE)</f>
        <v>#VALUE!</v>
      </c>
      <c r="AX134" s="12" t="e">
        <f>VLOOKUP($AC134,デモテーブル[#All],5,FALSE)</f>
        <v>#VALUE!</v>
      </c>
      <c r="AY134" s="12" t="e">
        <f>VLOOKUP($AC134,デモテーブル[#All],6,FALSE)</f>
        <v>#VALUE!</v>
      </c>
      <c r="AZ134" s="12" t="e">
        <f>VLOOKUP($AC134,デモテーブル[#All],7,FALSE)</f>
        <v>#VALUE!</v>
      </c>
    </row>
    <row r="135" spans="2:52" x14ac:dyDescent="0.2">
      <c r="B135" s="10">
        <v>44819</v>
      </c>
      <c r="C135" s="135">
        <v>134</v>
      </c>
      <c r="D135" s="29" t="s">
        <v>146</v>
      </c>
      <c r="E135" s="108" t="s">
        <v>512</v>
      </c>
      <c r="G135" s="109" t="e">
        <f t="shared" si="19"/>
        <v>#VALUE!</v>
      </c>
      <c r="H135" s="125"/>
      <c r="I135" s="125"/>
      <c r="J135" s="125"/>
      <c r="K135" s="126"/>
      <c r="L135" s="127"/>
      <c r="M135" s="128"/>
      <c r="N135" s="128"/>
      <c r="O135" s="128"/>
      <c r="Z135" s="7"/>
      <c r="AA135" s="7"/>
      <c r="AB135" s="12"/>
      <c r="AC135" s="134" t="e">
        <f t="shared" si="20"/>
        <v>#VALUE!</v>
      </c>
      <c r="AD135" s="12" t="e">
        <f>VLOOKUP($AC135,デモテーブル[#All],2,FALSE)</f>
        <v>#VALUE!</v>
      </c>
      <c r="AE135" s="12" t="s">
        <v>15</v>
      </c>
      <c r="AF135" s="12">
        <f t="shared" si="21"/>
        <v>0</v>
      </c>
      <c r="AG135" s="12"/>
      <c r="AH135" s="130">
        <f t="shared" si="22"/>
        <v>0</v>
      </c>
      <c r="AI135" s="12"/>
      <c r="AJ135" s="130">
        <f t="shared" si="23"/>
        <v>0</v>
      </c>
      <c r="AK135" s="12"/>
      <c r="AL135" s="12"/>
      <c r="AM135" s="12"/>
      <c r="AN135" s="12"/>
      <c r="AO135" s="12"/>
      <c r="AP135" s="131">
        <f t="shared" si="24"/>
        <v>0</v>
      </c>
      <c r="AQ135" s="12"/>
      <c r="AR135" s="132">
        <f t="shared" si="25"/>
        <v>0</v>
      </c>
      <c r="AS135" s="133" t="e">
        <f t="shared" si="26"/>
        <v>#DIV/0!</v>
      </c>
      <c r="AT135" s="13"/>
      <c r="AU135" s="13"/>
      <c r="AV135" s="12" t="e">
        <f>VLOOKUP($AC135,デモテーブル[#All],3,FALSE)</f>
        <v>#VALUE!</v>
      </c>
      <c r="AW135" s="12" t="e">
        <f>VLOOKUP($AC135,デモテーブル[#All],4,FALSE)</f>
        <v>#VALUE!</v>
      </c>
      <c r="AX135" s="12" t="e">
        <f>VLOOKUP($AC135,デモテーブル[#All],5,FALSE)</f>
        <v>#VALUE!</v>
      </c>
      <c r="AY135" s="12" t="e">
        <f>VLOOKUP($AC135,デモテーブル[#All],6,FALSE)</f>
        <v>#VALUE!</v>
      </c>
      <c r="AZ135" s="12" t="e">
        <f>VLOOKUP($AC135,デモテーブル[#All],7,FALSE)</f>
        <v>#VALUE!</v>
      </c>
    </row>
    <row r="136" spans="2:52" x14ac:dyDescent="0.2">
      <c r="B136" s="10">
        <v>44819</v>
      </c>
      <c r="C136" s="135">
        <v>135</v>
      </c>
      <c r="D136" s="29" t="s">
        <v>146</v>
      </c>
      <c r="E136" s="108" t="s">
        <v>512</v>
      </c>
      <c r="G136" s="109" t="e">
        <f t="shared" si="19"/>
        <v>#VALUE!</v>
      </c>
      <c r="H136" s="125"/>
      <c r="I136" s="125"/>
      <c r="J136" s="125"/>
      <c r="K136" s="126"/>
      <c r="L136" s="127"/>
      <c r="M136" s="128"/>
      <c r="N136" s="128"/>
      <c r="O136" s="128"/>
      <c r="Z136" s="7"/>
      <c r="AA136" s="7"/>
      <c r="AB136" s="12"/>
      <c r="AC136" s="134" t="e">
        <f t="shared" si="20"/>
        <v>#VALUE!</v>
      </c>
      <c r="AD136" s="12" t="e">
        <f>VLOOKUP($AC136,デモテーブル[#All],2,FALSE)</f>
        <v>#VALUE!</v>
      </c>
      <c r="AE136" s="12" t="s">
        <v>15</v>
      </c>
      <c r="AF136" s="12">
        <f t="shared" si="21"/>
        <v>0</v>
      </c>
      <c r="AG136" s="12"/>
      <c r="AH136" s="130">
        <f t="shared" si="22"/>
        <v>0</v>
      </c>
      <c r="AI136" s="12"/>
      <c r="AJ136" s="130">
        <f t="shared" si="23"/>
        <v>0</v>
      </c>
      <c r="AK136" s="12"/>
      <c r="AL136" s="12"/>
      <c r="AM136" s="12"/>
      <c r="AN136" s="12"/>
      <c r="AO136" s="12"/>
      <c r="AP136" s="131">
        <f t="shared" si="24"/>
        <v>0</v>
      </c>
      <c r="AQ136" s="12"/>
      <c r="AR136" s="132">
        <f t="shared" si="25"/>
        <v>0</v>
      </c>
      <c r="AS136" s="133" t="e">
        <f t="shared" si="26"/>
        <v>#DIV/0!</v>
      </c>
      <c r="AT136" s="13"/>
      <c r="AU136" s="13"/>
      <c r="AV136" s="12" t="e">
        <f>VLOOKUP($AC136,デモテーブル[#All],3,FALSE)</f>
        <v>#VALUE!</v>
      </c>
      <c r="AW136" s="12" t="e">
        <f>VLOOKUP($AC136,デモテーブル[#All],4,FALSE)</f>
        <v>#VALUE!</v>
      </c>
      <c r="AX136" s="12" t="e">
        <f>VLOOKUP($AC136,デモテーブル[#All],5,FALSE)</f>
        <v>#VALUE!</v>
      </c>
      <c r="AY136" s="12" t="e">
        <f>VLOOKUP($AC136,デモテーブル[#All],6,FALSE)</f>
        <v>#VALUE!</v>
      </c>
      <c r="AZ136" s="12" t="e">
        <f>VLOOKUP($AC136,デモテーブル[#All],7,FALSE)</f>
        <v>#VALUE!</v>
      </c>
    </row>
    <row r="137" spans="2:52" x14ac:dyDescent="0.2">
      <c r="B137" s="10">
        <v>44819</v>
      </c>
      <c r="C137" s="135">
        <v>136</v>
      </c>
      <c r="D137" s="29" t="s">
        <v>146</v>
      </c>
      <c r="E137" s="108" t="s">
        <v>512</v>
      </c>
      <c r="G137" s="109" t="e">
        <f t="shared" si="19"/>
        <v>#VALUE!</v>
      </c>
      <c r="H137" s="125"/>
      <c r="I137" s="125"/>
      <c r="J137" s="125"/>
      <c r="K137" s="126"/>
      <c r="L137" s="127"/>
      <c r="M137" s="128"/>
      <c r="N137" s="128"/>
      <c r="O137" s="128"/>
      <c r="Z137" s="7"/>
      <c r="AA137" s="7"/>
      <c r="AB137" s="12"/>
      <c r="AC137" s="134" t="e">
        <f t="shared" si="20"/>
        <v>#VALUE!</v>
      </c>
      <c r="AD137" s="12" t="e">
        <f>VLOOKUP($AC137,デモテーブル[#All],2,FALSE)</f>
        <v>#VALUE!</v>
      </c>
      <c r="AE137" s="12" t="s">
        <v>15</v>
      </c>
      <c r="AF137" s="12">
        <f t="shared" si="21"/>
        <v>0</v>
      </c>
      <c r="AG137" s="12"/>
      <c r="AH137" s="130">
        <f t="shared" si="22"/>
        <v>0</v>
      </c>
      <c r="AI137" s="12"/>
      <c r="AJ137" s="130">
        <f t="shared" si="23"/>
        <v>0</v>
      </c>
      <c r="AK137" s="12"/>
      <c r="AL137" s="12"/>
      <c r="AM137" s="12"/>
      <c r="AN137" s="12"/>
      <c r="AO137" s="12"/>
      <c r="AP137" s="131">
        <f t="shared" si="24"/>
        <v>0</v>
      </c>
      <c r="AQ137" s="12"/>
      <c r="AR137" s="132">
        <f t="shared" si="25"/>
        <v>0</v>
      </c>
      <c r="AS137" s="133" t="e">
        <f t="shared" si="26"/>
        <v>#DIV/0!</v>
      </c>
      <c r="AT137" s="13"/>
      <c r="AU137" s="13"/>
      <c r="AV137" s="12" t="e">
        <f>VLOOKUP($AC137,デモテーブル[#All],3,FALSE)</f>
        <v>#VALUE!</v>
      </c>
      <c r="AW137" s="12" t="e">
        <f>VLOOKUP($AC137,デモテーブル[#All],4,FALSE)</f>
        <v>#VALUE!</v>
      </c>
      <c r="AX137" s="12" t="e">
        <f>VLOOKUP($AC137,デモテーブル[#All],5,FALSE)</f>
        <v>#VALUE!</v>
      </c>
      <c r="AY137" s="12" t="e">
        <f>VLOOKUP($AC137,デモテーブル[#All],6,FALSE)</f>
        <v>#VALUE!</v>
      </c>
      <c r="AZ137" s="12" t="e">
        <f>VLOOKUP($AC137,デモテーブル[#All],7,FALSE)</f>
        <v>#VALUE!</v>
      </c>
    </row>
    <row r="138" spans="2:52" x14ac:dyDescent="0.2">
      <c r="B138" s="10">
        <v>44819</v>
      </c>
      <c r="C138" s="135">
        <v>137</v>
      </c>
      <c r="D138" s="29" t="s">
        <v>146</v>
      </c>
      <c r="E138" s="108" t="s">
        <v>512</v>
      </c>
      <c r="G138" s="109" t="e">
        <f t="shared" si="19"/>
        <v>#VALUE!</v>
      </c>
      <c r="H138" s="125"/>
      <c r="I138" s="125"/>
      <c r="J138" s="125"/>
      <c r="K138" s="126"/>
      <c r="L138" s="127"/>
      <c r="M138" s="128"/>
      <c r="N138" s="128"/>
      <c r="O138" s="128"/>
      <c r="Z138" s="7"/>
      <c r="AA138" s="7"/>
      <c r="AB138" s="12"/>
      <c r="AC138" s="134" t="e">
        <f t="shared" si="20"/>
        <v>#VALUE!</v>
      </c>
      <c r="AD138" s="12" t="e">
        <f>VLOOKUP($AC138,デモテーブル[#All],2,FALSE)</f>
        <v>#VALUE!</v>
      </c>
      <c r="AE138" s="12" t="s">
        <v>15</v>
      </c>
      <c r="AF138" s="12">
        <f t="shared" si="21"/>
        <v>0</v>
      </c>
      <c r="AG138" s="12"/>
      <c r="AH138" s="130">
        <f t="shared" si="22"/>
        <v>0</v>
      </c>
      <c r="AI138" s="12"/>
      <c r="AJ138" s="130">
        <f t="shared" si="23"/>
        <v>0</v>
      </c>
      <c r="AK138" s="12"/>
      <c r="AL138" s="12"/>
      <c r="AM138" s="12"/>
      <c r="AN138" s="12"/>
      <c r="AO138" s="12"/>
      <c r="AP138" s="131">
        <f t="shared" si="24"/>
        <v>0</v>
      </c>
      <c r="AQ138" s="12"/>
      <c r="AR138" s="132">
        <f t="shared" si="25"/>
        <v>0</v>
      </c>
      <c r="AS138" s="133" t="e">
        <f t="shared" si="26"/>
        <v>#DIV/0!</v>
      </c>
      <c r="AT138" s="13"/>
      <c r="AU138" s="13"/>
      <c r="AV138" s="12" t="e">
        <f>VLOOKUP($AC138,デモテーブル[#All],3,FALSE)</f>
        <v>#VALUE!</v>
      </c>
      <c r="AW138" s="12" t="e">
        <f>VLOOKUP($AC138,デモテーブル[#All],4,FALSE)</f>
        <v>#VALUE!</v>
      </c>
      <c r="AX138" s="12" t="e">
        <f>VLOOKUP($AC138,デモテーブル[#All],5,FALSE)</f>
        <v>#VALUE!</v>
      </c>
      <c r="AY138" s="12" t="e">
        <f>VLOOKUP($AC138,デモテーブル[#All],6,FALSE)</f>
        <v>#VALUE!</v>
      </c>
      <c r="AZ138" s="12" t="e">
        <f>VLOOKUP($AC138,デモテーブル[#All],7,FALSE)</f>
        <v>#VALUE!</v>
      </c>
    </row>
    <row r="139" spans="2:52" x14ac:dyDescent="0.2">
      <c r="B139" s="10">
        <v>44819</v>
      </c>
      <c r="C139" s="135">
        <v>138</v>
      </c>
      <c r="D139" s="29" t="s">
        <v>146</v>
      </c>
      <c r="E139" s="108" t="s">
        <v>512</v>
      </c>
      <c r="G139" s="109" t="e">
        <f t="shared" si="19"/>
        <v>#VALUE!</v>
      </c>
      <c r="H139" s="125"/>
      <c r="I139" s="125"/>
      <c r="J139" s="125"/>
      <c r="K139" s="126"/>
      <c r="L139" s="127"/>
      <c r="M139" s="128"/>
      <c r="N139" s="128"/>
      <c r="O139" s="128"/>
      <c r="Z139" s="7"/>
      <c r="AA139" s="7"/>
      <c r="AB139" s="12"/>
      <c r="AC139" s="134" t="e">
        <f t="shared" si="20"/>
        <v>#VALUE!</v>
      </c>
      <c r="AD139" s="12" t="e">
        <f>VLOOKUP($AC139,デモテーブル[#All],2,FALSE)</f>
        <v>#VALUE!</v>
      </c>
      <c r="AE139" s="12" t="s">
        <v>15</v>
      </c>
      <c r="AF139" s="12">
        <f t="shared" si="21"/>
        <v>0</v>
      </c>
      <c r="AG139" s="12"/>
      <c r="AH139" s="130">
        <f t="shared" si="22"/>
        <v>0</v>
      </c>
      <c r="AI139" s="12"/>
      <c r="AJ139" s="130">
        <f t="shared" si="23"/>
        <v>0</v>
      </c>
      <c r="AK139" s="12"/>
      <c r="AL139" s="12"/>
      <c r="AM139" s="12"/>
      <c r="AN139" s="12"/>
      <c r="AO139" s="12"/>
      <c r="AP139" s="131">
        <f t="shared" si="24"/>
        <v>0</v>
      </c>
      <c r="AQ139" s="12"/>
      <c r="AR139" s="132">
        <f t="shared" si="25"/>
        <v>0</v>
      </c>
      <c r="AS139" s="133" t="e">
        <f t="shared" si="26"/>
        <v>#DIV/0!</v>
      </c>
      <c r="AT139" s="13"/>
      <c r="AU139" s="13"/>
      <c r="AV139" s="12" t="e">
        <f>VLOOKUP($AC139,デモテーブル[#All],3,FALSE)</f>
        <v>#VALUE!</v>
      </c>
      <c r="AW139" s="12" t="e">
        <f>VLOOKUP($AC139,デモテーブル[#All],4,FALSE)</f>
        <v>#VALUE!</v>
      </c>
      <c r="AX139" s="12" t="e">
        <f>VLOOKUP($AC139,デモテーブル[#All],5,FALSE)</f>
        <v>#VALUE!</v>
      </c>
      <c r="AY139" s="12" t="e">
        <f>VLOOKUP($AC139,デモテーブル[#All],6,FALSE)</f>
        <v>#VALUE!</v>
      </c>
      <c r="AZ139" s="12" t="e">
        <f>VLOOKUP($AC139,デモテーブル[#All],7,FALSE)</f>
        <v>#VALUE!</v>
      </c>
    </row>
    <row r="140" spans="2:52" x14ac:dyDescent="0.2">
      <c r="B140" s="10">
        <v>44819</v>
      </c>
      <c r="C140" s="135">
        <v>139</v>
      </c>
      <c r="D140" s="29" t="s">
        <v>146</v>
      </c>
      <c r="E140" s="108" t="s">
        <v>512</v>
      </c>
      <c r="G140" s="109" t="e">
        <f t="shared" si="19"/>
        <v>#VALUE!</v>
      </c>
      <c r="H140" s="125"/>
      <c r="I140" s="125"/>
      <c r="J140" s="125"/>
      <c r="K140" s="126"/>
      <c r="L140" s="127"/>
      <c r="M140" s="128"/>
      <c r="N140" s="128"/>
      <c r="O140" s="128"/>
      <c r="Z140" s="7"/>
      <c r="AA140" s="7"/>
      <c r="AB140" s="12"/>
      <c r="AC140" s="134" t="e">
        <f t="shared" si="20"/>
        <v>#VALUE!</v>
      </c>
      <c r="AD140" s="12" t="e">
        <f>VLOOKUP($AC140,デモテーブル[#All],2,FALSE)</f>
        <v>#VALUE!</v>
      </c>
      <c r="AE140" s="12" t="s">
        <v>15</v>
      </c>
      <c r="AF140" s="12">
        <f t="shared" si="21"/>
        <v>0</v>
      </c>
      <c r="AG140" s="12"/>
      <c r="AH140" s="130">
        <f t="shared" si="22"/>
        <v>0</v>
      </c>
      <c r="AI140" s="12"/>
      <c r="AJ140" s="130">
        <f t="shared" si="23"/>
        <v>0</v>
      </c>
      <c r="AK140" s="12"/>
      <c r="AL140" s="12"/>
      <c r="AM140" s="12"/>
      <c r="AN140" s="12"/>
      <c r="AO140" s="12"/>
      <c r="AP140" s="131">
        <f t="shared" si="24"/>
        <v>0</v>
      </c>
      <c r="AQ140" s="12"/>
      <c r="AR140" s="132">
        <f t="shared" si="25"/>
        <v>0</v>
      </c>
      <c r="AS140" s="133" t="e">
        <f t="shared" si="26"/>
        <v>#DIV/0!</v>
      </c>
      <c r="AT140" s="13"/>
      <c r="AU140" s="13"/>
      <c r="AV140" s="12" t="e">
        <f>VLOOKUP($AC140,デモテーブル[#All],3,FALSE)</f>
        <v>#VALUE!</v>
      </c>
      <c r="AW140" s="12" t="e">
        <f>VLOOKUP($AC140,デモテーブル[#All],4,FALSE)</f>
        <v>#VALUE!</v>
      </c>
      <c r="AX140" s="12" t="e">
        <f>VLOOKUP($AC140,デモテーブル[#All],5,FALSE)</f>
        <v>#VALUE!</v>
      </c>
      <c r="AY140" s="12" t="e">
        <f>VLOOKUP($AC140,デモテーブル[#All],6,FALSE)</f>
        <v>#VALUE!</v>
      </c>
      <c r="AZ140" s="12" t="e">
        <f>VLOOKUP($AC140,デモテーブル[#All],7,FALSE)</f>
        <v>#VALUE!</v>
      </c>
    </row>
    <row r="141" spans="2:52" x14ac:dyDescent="0.2">
      <c r="B141" s="10">
        <v>44819</v>
      </c>
      <c r="C141" s="135">
        <v>140</v>
      </c>
      <c r="D141" s="29" t="s">
        <v>146</v>
      </c>
      <c r="E141" s="108" t="s">
        <v>512</v>
      </c>
      <c r="G141" s="109" t="e">
        <f t="shared" si="19"/>
        <v>#VALUE!</v>
      </c>
      <c r="H141" s="125"/>
      <c r="I141" s="125"/>
      <c r="J141" s="125"/>
      <c r="K141" s="126"/>
      <c r="L141" s="127"/>
      <c r="M141" s="128"/>
      <c r="N141" s="128"/>
      <c r="O141" s="128"/>
      <c r="Z141" s="7"/>
      <c r="AA141" s="7"/>
      <c r="AB141" s="12"/>
      <c r="AC141" s="134" t="e">
        <f t="shared" si="20"/>
        <v>#VALUE!</v>
      </c>
      <c r="AD141" s="12" t="e">
        <f>VLOOKUP($AC141,デモテーブル[#All],2,FALSE)</f>
        <v>#VALUE!</v>
      </c>
      <c r="AE141" s="12" t="s">
        <v>15</v>
      </c>
      <c r="AF141" s="12">
        <f t="shared" si="21"/>
        <v>0</v>
      </c>
      <c r="AG141" s="12"/>
      <c r="AH141" s="130">
        <f t="shared" si="22"/>
        <v>0</v>
      </c>
      <c r="AI141" s="12"/>
      <c r="AJ141" s="130">
        <f t="shared" si="23"/>
        <v>0</v>
      </c>
      <c r="AK141" s="12"/>
      <c r="AL141" s="12"/>
      <c r="AM141" s="12"/>
      <c r="AN141" s="12"/>
      <c r="AO141" s="12"/>
      <c r="AP141" s="131">
        <f t="shared" si="24"/>
        <v>0</v>
      </c>
      <c r="AQ141" s="12"/>
      <c r="AR141" s="132">
        <f t="shared" si="25"/>
        <v>0</v>
      </c>
      <c r="AS141" s="133" t="e">
        <f t="shared" si="26"/>
        <v>#DIV/0!</v>
      </c>
      <c r="AT141" s="13"/>
      <c r="AU141" s="13"/>
      <c r="AV141" s="12" t="e">
        <f>VLOOKUP($AC141,デモテーブル[#All],3,FALSE)</f>
        <v>#VALUE!</v>
      </c>
      <c r="AW141" s="12" t="e">
        <f>VLOOKUP($AC141,デモテーブル[#All],4,FALSE)</f>
        <v>#VALUE!</v>
      </c>
      <c r="AX141" s="12" t="e">
        <f>VLOOKUP($AC141,デモテーブル[#All],5,FALSE)</f>
        <v>#VALUE!</v>
      </c>
      <c r="AY141" s="12" t="e">
        <f>VLOOKUP($AC141,デモテーブル[#All],6,FALSE)</f>
        <v>#VALUE!</v>
      </c>
      <c r="AZ141" s="12" t="e">
        <f>VLOOKUP($AC141,デモテーブル[#All],7,FALSE)</f>
        <v>#VALUE!</v>
      </c>
    </row>
    <row r="142" spans="2:52" x14ac:dyDescent="0.2">
      <c r="B142" s="10">
        <v>44819</v>
      </c>
      <c r="C142" s="135">
        <v>141</v>
      </c>
      <c r="D142" s="29" t="s">
        <v>146</v>
      </c>
      <c r="E142" s="108" t="s">
        <v>512</v>
      </c>
      <c r="G142" s="109" t="e">
        <f t="shared" si="19"/>
        <v>#VALUE!</v>
      </c>
      <c r="H142" s="125"/>
      <c r="I142" s="125"/>
      <c r="J142" s="125"/>
      <c r="K142" s="126"/>
      <c r="L142" s="127"/>
      <c r="M142" s="128"/>
      <c r="N142" s="128"/>
      <c r="O142" s="128"/>
      <c r="Z142" s="7"/>
      <c r="AA142" s="7"/>
      <c r="AB142" s="12"/>
      <c r="AC142" s="134" t="e">
        <f t="shared" si="20"/>
        <v>#VALUE!</v>
      </c>
      <c r="AD142" s="12" t="e">
        <f>VLOOKUP($AC142,デモテーブル[#All],2,FALSE)</f>
        <v>#VALUE!</v>
      </c>
      <c r="AE142" s="12" t="s">
        <v>15</v>
      </c>
      <c r="AF142" s="12">
        <f t="shared" si="21"/>
        <v>0</v>
      </c>
      <c r="AG142" s="12"/>
      <c r="AH142" s="130">
        <f t="shared" si="22"/>
        <v>0</v>
      </c>
      <c r="AI142" s="12"/>
      <c r="AJ142" s="130">
        <f t="shared" si="23"/>
        <v>0</v>
      </c>
      <c r="AK142" s="12"/>
      <c r="AL142" s="12"/>
      <c r="AM142" s="12"/>
      <c r="AN142" s="12"/>
      <c r="AO142" s="12"/>
      <c r="AP142" s="131">
        <f t="shared" si="24"/>
        <v>0</v>
      </c>
      <c r="AQ142" s="12"/>
      <c r="AR142" s="132">
        <f t="shared" si="25"/>
        <v>0</v>
      </c>
      <c r="AS142" s="133" t="e">
        <f t="shared" si="26"/>
        <v>#DIV/0!</v>
      </c>
      <c r="AT142" s="13"/>
      <c r="AU142" s="13"/>
      <c r="AV142" s="12" t="e">
        <f>VLOOKUP($AC142,デモテーブル[#All],3,FALSE)</f>
        <v>#VALUE!</v>
      </c>
      <c r="AW142" s="12" t="e">
        <f>VLOOKUP($AC142,デモテーブル[#All],4,FALSE)</f>
        <v>#VALUE!</v>
      </c>
      <c r="AX142" s="12" t="e">
        <f>VLOOKUP($AC142,デモテーブル[#All],5,FALSE)</f>
        <v>#VALUE!</v>
      </c>
      <c r="AY142" s="12" t="e">
        <f>VLOOKUP($AC142,デモテーブル[#All],6,FALSE)</f>
        <v>#VALUE!</v>
      </c>
      <c r="AZ142" s="12" t="e">
        <f>VLOOKUP($AC142,デモテーブル[#All],7,FALSE)</f>
        <v>#VALUE!</v>
      </c>
    </row>
    <row r="143" spans="2:52" x14ac:dyDescent="0.2">
      <c r="B143" s="10">
        <v>44819</v>
      </c>
      <c r="C143" s="135">
        <v>142</v>
      </c>
      <c r="D143" s="29" t="s">
        <v>146</v>
      </c>
      <c r="E143" s="108" t="s">
        <v>512</v>
      </c>
      <c r="G143" s="109" t="e">
        <f t="shared" si="19"/>
        <v>#VALUE!</v>
      </c>
      <c r="H143" s="125"/>
      <c r="I143" s="125"/>
      <c r="J143" s="125"/>
      <c r="K143" s="126"/>
      <c r="L143" s="127"/>
      <c r="M143" s="128"/>
      <c r="N143" s="128"/>
      <c r="O143" s="128"/>
      <c r="Z143" s="7"/>
      <c r="AA143" s="7"/>
      <c r="AB143" s="12"/>
      <c r="AC143" s="134" t="e">
        <f t="shared" si="20"/>
        <v>#VALUE!</v>
      </c>
      <c r="AD143" s="12" t="e">
        <f>VLOOKUP($AC143,デモテーブル[#All],2,FALSE)</f>
        <v>#VALUE!</v>
      </c>
      <c r="AE143" s="12" t="s">
        <v>15</v>
      </c>
      <c r="AF143" s="12">
        <f t="shared" si="21"/>
        <v>0</v>
      </c>
      <c r="AG143" s="12"/>
      <c r="AH143" s="130">
        <f t="shared" si="22"/>
        <v>0</v>
      </c>
      <c r="AI143" s="12"/>
      <c r="AJ143" s="130">
        <f t="shared" si="23"/>
        <v>0</v>
      </c>
      <c r="AK143" s="12"/>
      <c r="AL143" s="12"/>
      <c r="AM143" s="12"/>
      <c r="AN143" s="12"/>
      <c r="AO143" s="12"/>
      <c r="AP143" s="131">
        <f t="shared" si="24"/>
        <v>0</v>
      </c>
      <c r="AQ143" s="12"/>
      <c r="AR143" s="132">
        <f t="shared" si="25"/>
        <v>0</v>
      </c>
      <c r="AS143" s="133" t="e">
        <f t="shared" si="26"/>
        <v>#DIV/0!</v>
      </c>
      <c r="AT143" s="13"/>
      <c r="AU143" s="13"/>
      <c r="AV143" s="12" t="e">
        <f>VLOOKUP($AC143,デモテーブル[#All],3,FALSE)</f>
        <v>#VALUE!</v>
      </c>
      <c r="AW143" s="12" t="e">
        <f>VLOOKUP($AC143,デモテーブル[#All],4,FALSE)</f>
        <v>#VALUE!</v>
      </c>
      <c r="AX143" s="12" t="e">
        <f>VLOOKUP($AC143,デモテーブル[#All],5,FALSE)</f>
        <v>#VALUE!</v>
      </c>
      <c r="AY143" s="12" t="e">
        <f>VLOOKUP($AC143,デモテーブル[#All],6,FALSE)</f>
        <v>#VALUE!</v>
      </c>
      <c r="AZ143" s="12" t="e">
        <f>VLOOKUP($AC143,デモテーブル[#All],7,FALSE)</f>
        <v>#VALUE!</v>
      </c>
    </row>
    <row r="144" spans="2:52" x14ac:dyDescent="0.2">
      <c r="B144" s="10">
        <v>44819</v>
      </c>
      <c r="C144" s="135">
        <v>143</v>
      </c>
      <c r="D144" s="29" t="s">
        <v>146</v>
      </c>
      <c r="E144" s="108" t="s">
        <v>512</v>
      </c>
      <c r="G144" s="109" t="e">
        <f t="shared" si="19"/>
        <v>#VALUE!</v>
      </c>
      <c r="H144" s="125"/>
      <c r="I144" s="125"/>
      <c r="J144" s="125"/>
      <c r="K144" s="126"/>
      <c r="L144" s="127"/>
      <c r="M144" s="128"/>
      <c r="N144" s="128"/>
      <c r="O144" s="128"/>
      <c r="Z144" s="7"/>
      <c r="AA144" s="7"/>
      <c r="AB144" s="12"/>
      <c r="AC144" s="134" t="e">
        <f t="shared" si="20"/>
        <v>#VALUE!</v>
      </c>
      <c r="AD144" s="12" t="e">
        <f>VLOOKUP($AC144,デモテーブル[#All],2,FALSE)</f>
        <v>#VALUE!</v>
      </c>
      <c r="AE144" s="12" t="s">
        <v>15</v>
      </c>
      <c r="AF144" s="12">
        <f t="shared" si="21"/>
        <v>0</v>
      </c>
      <c r="AG144" s="12"/>
      <c r="AH144" s="130">
        <f t="shared" si="22"/>
        <v>0</v>
      </c>
      <c r="AI144" s="12"/>
      <c r="AJ144" s="130">
        <f t="shared" si="23"/>
        <v>0</v>
      </c>
      <c r="AK144" s="12"/>
      <c r="AL144" s="12"/>
      <c r="AM144" s="12"/>
      <c r="AN144" s="12"/>
      <c r="AO144" s="12"/>
      <c r="AP144" s="131">
        <f t="shared" si="24"/>
        <v>0</v>
      </c>
      <c r="AQ144" s="12"/>
      <c r="AR144" s="132">
        <f t="shared" si="25"/>
        <v>0</v>
      </c>
      <c r="AS144" s="133" t="e">
        <f t="shared" si="26"/>
        <v>#DIV/0!</v>
      </c>
      <c r="AT144" s="13"/>
      <c r="AU144" s="13"/>
      <c r="AV144" s="12" t="e">
        <f>VLOOKUP($AC144,デモテーブル[#All],3,FALSE)</f>
        <v>#VALUE!</v>
      </c>
      <c r="AW144" s="12" t="e">
        <f>VLOOKUP($AC144,デモテーブル[#All],4,FALSE)</f>
        <v>#VALUE!</v>
      </c>
      <c r="AX144" s="12" t="e">
        <f>VLOOKUP($AC144,デモテーブル[#All],5,FALSE)</f>
        <v>#VALUE!</v>
      </c>
      <c r="AY144" s="12" t="e">
        <f>VLOOKUP($AC144,デモテーブル[#All],6,FALSE)</f>
        <v>#VALUE!</v>
      </c>
      <c r="AZ144" s="12" t="e">
        <f>VLOOKUP($AC144,デモテーブル[#All],7,FALSE)</f>
        <v>#VALUE!</v>
      </c>
    </row>
    <row r="145" spans="2:52" x14ac:dyDescent="0.2">
      <c r="B145" s="10">
        <v>44819</v>
      </c>
      <c r="C145" s="135">
        <v>144</v>
      </c>
      <c r="D145" s="29" t="s">
        <v>146</v>
      </c>
      <c r="E145" s="108" t="s">
        <v>512</v>
      </c>
      <c r="G145" s="109" t="e">
        <f t="shared" si="19"/>
        <v>#VALUE!</v>
      </c>
      <c r="H145" s="125"/>
      <c r="I145" s="125"/>
      <c r="J145" s="125"/>
      <c r="K145" s="126"/>
      <c r="L145" s="127"/>
      <c r="M145" s="128"/>
      <c r="N145" s="128"/>
      <c r="O145" s="128"/>
      <c r="Z145" s="7"/>
      <c r="AA145" s="7"/>
      <c r="AB145" s="12"/>
      <c r="AC145" s="134" t="e">
        <f t="shared" si="20"/>
        <v>#VALUE!</v>
      </c>
      <c r="AD145" s="12" t="e">
        <f>VLOOKUP($AC145,デモテーブル[#All],2,FALSE)</f>
        <v>#VALUE!</v>
      </c>
      <c r="AE145" s="12" t="s">
        <v>15</v>
      </c>
      <c r="AF145" s="12">
        <f t="shared" si="21"/>
        <v>0</v>
      </c>
      <c r="AG145" s="12"/>
      <c r="AH145" s="130">
        <f t="shared" si="22"/>
        <v>0</v>
      </c>
      <c r="AI145" s="12"/>
      <c r="AJ145" s="130">
        <f t="shared" si="23"/>
        <v>0</v>
      </c>
      <c r="AK145" s="12"/>
      <c r="AL145" s="12"/>
      <c r="AM145" s="12"/>
      <c r="AN145" s="12"/>
      <c r="AO145" s="12"/>
      <c r="AP145" s="131">
        <f t="shared" si="24"/>
        <v>0</v>
      </c>
      <c r="AQ145" s="12"/>
      <c r="AR145" s="132">
        <f t="shared" si="25"/>
        <v>0</v>
      </c>
      <c r="AS145" s="133" t="e">
        <f t="shared" si="26"/>
        <v>#DIV/0!</v>
      </c>
      <c r="AT145" s="13"/>
      <c r="AU145" s="13"/>
      <c r="AV145" s="12" t="e">
        <f>VLOOKUP($AC145,デモテーブル[#All],3,FALSE)</f>
        <v>#VALUE!</v>
      </c>
      <c r="AW145" s="12" t="e">
        <f>VLOOKUP($AC145,デモテーブル[#All],4,FALSE)</f>
        <v>#VALUE!</v>
      </c>
      <c r="AX145" s="12" t="e">
        <f>VLOOKUP($AC145,デモテーブル[#All],5,FALSE)</f>
        <v>#VALUE!</v>
      </c>
      <c r="AY145" s="12" t="e">
        <f>VLOOKUP($AC145,デモテーブル[#All],6,FALSE)</f>
        <v>#VALUE!</v>
      </c>
      <c r="AZ145" s="12" t="e">
        <f>VLOOKUP($AC145,デモテーブル[#All],7,FALSE)</f>
        <v>#VALUE!</v>
      </c>
    </row>
    <row r="146" spans="2:52" x14ac:dyDescent="0.2">
      <c r="B146" s="10">
        <v>44819</v>
      </c>
      <c r="C146" s="135">
        <v>145</v>
      </c>
      <c r="D146" s="29" t="s">
        <v>146</v>
      </c>
      <c r="E146" s="108" t="s">
        <v>512</v>
      </c>
      <c r="G146" s="109" t="e">
        <f t="shared" si="19"/>
        <v>#VALUE!</v>
      </c>
      <c r="H146" s="125"/>
      <c r="I146" s="125"/>
      <c r="J146" s="125"/>
      <c r="K146" s="126"/>
      <c r="L146" s="127"/>
      <c r="M146" s="128"/>
      <c r="N146" s="128"/>
      <c r="O146" s="128"/>
      <c r="Z146" s="7"/>
      <c r="AA146" s="7"/>
      <c r="AB146" s="12"/>
      <c r="AC146" s="134" t="e">
        <f t="shared" si="20"/>
        <v>#VALUE!</v>
      </c>
      <c r="AD146" s="12" t="e">
        <f>VLOOKUP($AC146,デモテーブル[#All],2,FALSE)</f>
        <v>#VALUE!</v>
      </c>
      <c r="AE146" s="12" t="s">
        <v>15</v>
      </c>
      <c r="AF146" s="12">
        <f t="shared" si="21"/>
        <v>0</v>
      </c>
      <c r="AG146" s="12"/>
      <c r="AH146" s="130">
        <f t="shared" si="22"/>
        <v>0</v>
      </c>
      <c r="AI146" s="12"/>
      <c r="AJ146" s="130">
        <f t="shared" si="23"/>
        <v>0</v>
      </c>
      <c r="AK146" s="12"/>
      <c r="AL146" s="12"/>
      <c r="AM146" s="12"/>
      <c r="AN146" s="12"/>
      <c r="AO146" s="12"/>
      <c r="AP146" s="131">
        <f t="shared" si="24"/>
        <v>0</v>
      </c>
      <c r="AQ146" s="12"/>
      <c r="AR146" s="132">
        <f t="shared" si="25"/>
        <v>0</v>
      </c>
      <c r="AS146" s="133" t="e">
        <f t="shared" si="26"/>
        <v>#DIV/0!</v>
      </c>
      <c r="AT146" s="13"/>
      <c r="AU146" s="13"/>
      <c r="AV146" s="12" t="e">
        <f>VLOOKUP($AC146,デモテーブル[#All],3,FALSE)</f>
        <v>#VALUE!</v>
      </c>
      <c r="AW146" s="12" t="e">
        <f>VLOOKUP($AC146,デモテーブル[#All],4,FALSE)</f>
        <v>#VALUE!</v>
      </c>
      <c r="AX146" s="12" t="e">
        <f>VLOOKUP($AC146,デモテーブル[#All],5,FALSE)</f>
        <v>#VALUE!</v>
      </c>
      <c r="AY146" s="12" t="e">
        <f>VLOOKUP($AC146,デモテーブル[#All],6,FALSE)</f>
        <v>#VALUE!</v>
      </c>
      <c r="AZ146" s="12" t="e">
        <f>VLOOKUP($AC146,デモテーブル[#All],7,FALSE)</f>
        <v>#VALUE!</v>
      </c>
    </row>
    <row r="147" spans="2:52" x14ac:dyDescent="0.2">
      <c r="B147" s="10">
        <v>44819</v>
      </c>
      <c r="C147" s="135">
        <v>146</v>
      </c>
      <c r="D147" s="29" t="s">
        <v>146</v>
      </c>
      <c r="E147" s="108" t="s">
        <v>512</v>
      </c>
      <c r="G147" s="109" t="e">
        <f t="shared" si="19"/>
        <v>#VALUE!</v>
      </c>
      <c r="H147" s="125"/>
      <c r="I147" s="125"/>
      <c r="J147" s="125"/>
      <c r="K147" s="126"/>
      <c r="L147" s="127"/>
      <c r="M147" s="128"/>
      <c r="N147" s="128"/>
      <c r="O147" s="128"/>
      <c r="Z147" s="7"/>
      <c r="AA147" s="7"/>
      <c r="AB147" s="12"/>
      <c r="AC147" s="134" t="e">
        <f t="shared" si="20"/>
        <v>#VALUE!</v>
      </c>
      <c r="AD147" s="12" t="e">
        <f>VLOOKUP($AC147,デモテーブル[#All],2,FALSE)</f>
        <v>#VALUE!</v>
      </c>
      <c r="AE147" s="12" t="s">
        <v>15</v>
      </c>
      <c r="AF147" s="12">
        <f t="shared" si="21"/>
        <v>0</v>
      </c>
      <c r="AG147" s="12"/>
      <c r="AH147" s="130">
        <f t="shared" si="22"/>
        <v>0</v>
      </c>
      <c r="AI147" s="12"/>
      <c r="AJ147" s="130">
        <f t="shared" si="23"/>
        <v>0</v>
      </c>
      <c r="AK147" s="12"/>
      <c r="AL147" s="12"/>
      <c r="AM147" s="12"/>
      <c r="AN147" s="12"/>
      <c r="AO147" s="12"/>
      <c r="AP147" s="131">
        <f t="shared" si="24"/>
        <v>0</v>
      </c>
      <c r="AQ147" s="12"/>
      <c r="AR147" s="132">
        <f t="shared" si="25"/>
        <v>0</v>
      </c>
      <c r="AS147" s="133" t="e">
        <f t="shared" si="26"/>
        <v>#DIV/0!</v>
      </c>
      <c r="AT147" s="13"/>
      <c r="AU147" s="13"/>
      <c r="AV147" s="12" t="e">
        <f>VLOOKUP($AC147,デモテーブル[#All],3,FALSE)</f>
        <v>#VALUE!</v>
      </c>
      <c r="AW147" s="12" t="e">
        <f>VLOOKUP($AC147,デモテーブル[#All],4,FALSE)</f>
        <v>#VALUE!</v>
      </c>
      <c r="AX147" s="12" t="e">
        <f>VLOOKUP($AC147,デモテーブル[#All],5,FALSE)</f>
        <v>#VALUE!</v>
      </c>
      <c r="AY147" s="12" t="e">
        <f>VLOOKUP($AC147,デモテーブル[#All],6,FALSE)</f>
        <v>#VALUE!</v>
      </c>
      <c r="AZ147" s="12" t="e">
        <f>VLOOKUP($AC147,デモテーブル[#All],7,FALSE)</f>
        <v>#VALUE!</v>
      </c>
    </row>
    <row r="148" spans="2:52" x14ac:dyDescent="0.2">
      <c r="B148" s="10">
        <v>44819</v>
      </c>
      <c r="C148" s="135">
        <v>147</v>
      </c>
      <c r="D148" s="29" t="s">
        <v>146</v>
      </c>
      <c r="E148" s="108" t="s">
        <v>512</v>
      </c>
      <c r="G148" s="109" t="e">
        <f t="shared" si="19"/>
        <v>#VALUE!</v>
      </c>
      <c r="H148" s="125"/>
      <c r="I148" s="125"/>
      <c r="J148" s="125"/>
      <c r="K148" s="126"/>
      <c r="L148" s="127"/>
      <c r="M148" s="128"/>
      <c r="N148" s="128"/>
      <c r="O148" s="128"/>
      <c r="Z148" s="7"/>
      <c r="AA148" s="7"/>
      <c r="AB148" s="12"/>
      <c r="AC148" s="134" t="e">
        <f t="shared" si="20"/>
        <v>#VALUE!</v>
      </c>
      <c r="AD148" s="12" t="e">
        <f>VLOOKUP($AC148,デモテーブル[#All],2,FALSE)</f>
        <v>#VALUE!</v>
      </c>
      <c r="AE148" s="12" t="s">
        <v>15</v>
      </c>
      <c r="AF148" s="12">
        <f t="shared" si="21"/>
        <v>0</v>
      </c>
      <c r="AG148" s="12"/>
      <c r="AH148" s="130">
        <f t="shared" si="22"/>
        <v>0</v>
      </c>
      <c r="AI148" s="12"/>
      <c r="AJ148" s="130">
        <f t="shared" si="23"/>
        <v>0</v>
      </c>
      <c r="AK148" s="12"/>
      <c r="AL148" s="12"/>
      <c r="AM148" s="12"/>
      <c r="AN148" s="12"/>
      <c r="AO148" s="12"/>
      <c r="AP148" s="131">
        <f t="shared" si="24"/>
        <v>0</v>
      </c>
      <c r="AQ148" s="12"/>
      <c r="AR148" s="132">
        <f t="shared" si="25"/>
        <v>0</v>
      </c>
      <c r="AS148" s="133" t="e">
        <f t="shared" si="26"/>
        <v>#DIV/0!</v>
      </c>
      <c r="AT148" s="13"/>
      <c r="AU148" s="13"/>
      <c r="AV148" s="12" t="e">
        <f>VLOOKUP($AC148,デモテーブル[#All],3,FALSE)</f>
        <v>#VALUE!</v>
      </c>
      <c r="AW148" s="12" t="e">
        <f>VLOOKUP($AC148,デモテーブル[#All],4,FALSE)</f>
        <v>#VALUE!</v>
      </c>
      <c r="AX148" s="12" t="e">
        <f>VLOOKUP($AC148,デモテーブル[#All],5,FALSE)</f>
        <v>#VALUE!</v>
      </c>
      <c r="AY148" s="12" t="e">
        <f>VLOOKUP($AC148,デモテーブル[#All],6,FALSE)</f>
        <v>#VALUE!</v>
      </c>
      <c r="AZ148" s="12" t="e">
        <f>VLOOKUP($AC148,デモテーブル[#All],7,FALSE)</f>
        <v>#VALUE!</v>
      </c>
    </row>
    <row r="149" spans="2:52" x14ac:dyDescent="0.2">
      <c r="B149" s="10">
        <v>44819</v>
      </c>
      <c r="C149" s="135">
        <v>148</v>
      </c>
      <c r="D149" s="29" t="s">
        <v>146</v>
      </c>
      <c r="E149" s="108" t="s">
        <v>512</v>
      </c>
      <c r="G149" s="109" t="e">
        <f t="shared" si="19"/>
        <v>#VALUE!</v>
      </c>
      <c r="H149" s="125"/>
      <c r="I149" s="125"/>
      <c r="J149" s="125"/>
      <c r="K149" s="126"/>
      <c r="L149" s="127"/>
      <c r="M149" s="128"/>
      <c r="N149" s="128"/>
      <c r="O149" s="128"/>
      <c r="Z149" s="7"/>
      <c r="AA149" s="7"/>
      <c r="AB149" s="12"/>
      <c r="AC149" s="134" t="e">
        <f t="shared" si="20"/>
        <v>#VALUE!</v>
      </c>
      <c r="AD149" s="12" t="e">
        <f>VLOOKUP($AC149,デモテーブル[#All],2,FALSE)</f>
        <v>#VALUE!</v>
      </c>
      <c r="AE149" s="12" t="s">
        <v>15</v>
      </c>
      <c r="AF149" s="12">
        <f t="shared" si="21"/>
        <v>0</v>
      </c>
      <c r="AG149" s="12"/>
      <c r="AH149" s="130">
        <f t="shared" si="22"/>
        <v>0</v>
      </c>
      <c r="AI149" s="12"/>
      <c r="AJ149" s="130">
        <f t="shared" si="23"/>
        <v>0</v>
      </c>
      <c r="AK149" s="12"/>
      <c r="AL149" s="12"/>
      <c r="AM149" s="12"/>
      <c r="AN149" s="12"/>
      <c r="AO149" s="12"/>
      <c r="AP149" s="131">
        <f t="shared" si="24"/>
        <v>0</v>
      </c>
      <c r="AQ149" s="12"/>
      <c r="AR149" s="132">
        <f t="shared" si="25"/>
        <v>0</v>
      </c>
      <c r="AS149" s="133" t="e">
        <f t="shared" si="26"/>
        <v>#DIV/0!</v>
      </c>
      <c r="AT149" s="13"/>
      <c r="AU149" s="13"/>
      <c r="AV149" s="12" t="e">
        <f>VLOOKUP($AC149,デモテーブル[#All],3,FALSE)</f>
        <v>#VALUE!</v>
      </c>
      <c r="AW149" s="12" t="e">
        <f>VLOOKUP($AC149,デモテーブル[#All],4,FALSE)</f>
        <v>#VALUE!</v>
      </c>
      <c r="AX149" s="12" t="e">
        <f>VLOOKUP($AC149,デモテーブル[#All],5,FALSE)</f>
        <v>#VALUE!</v>
      </c>
      <c r="AY149" s="12" t="e">
        <f>VLOOKUP($AC149,デモテーブル[#All],6,FALSE)</f>
        <v>#VALUE!</v>
      </c>
      <c r="AZ149" s="12" t="e">
        <f>VLOOKUP($AC149,デモテーブル[#All],7,FALSE)</f>
        <v>#VALUE!</v>
      </c>
    </row>
    <row r="150" spans="2:52" x14ac:dyDescent="0.2">
      <c r="B150" s="10">
        <v>44819</v>
      </c>
      <c r="C150" s="135">
        <v>149</v>
      </c>
      <c r="D150" s="29" t="s">
        <v>146</v>
      </c>
      <c r="E150" s="108" t="s">
        <v>512</v>
      </c>
      <c r="G150" s="109" t="e">
        <f t="shared" si="19"/>
        <v>#VALUE!</v>
      </c>
      <c r="H150" s="125"/>
      <c r="I150" s="125"/>
      <c r="J150" s="125"/>
      <c r="K150" s="126"/>
      <c r="L150" s="127"/>
      <c r="M150" s="128"/>
      <c r="N150" s="128"/>
      <c r="O150" s="128"/>
      <c r="Z150" s="7"/>
      <c r="AA150" s="7"/>
      <c r="AB150" s="12"/>
      <c r="AC150" s="134" t="e">
        <f t="shared" si="20"/>
        <v>#VALUE!</v>
      </c>
      <c r="AD150" s="12" t="e">
        <f>VLOOKUP($AC150,デモテーブル[#All],2,FALSE)</f>
        <v>#VALUE!</v>
      </c>
      <c r="AE150" s="12" t="s">
        <v>15</v>
      </c>
      <c r="AF150" s="12">
        <f t="shared" si="21"/>
        <v>0</v>
      </c>
      <c r="AG150" s="12"/>
      <c r="AH150" s="130">
        <f t="shared" si="22"/>
        <v>0</v>
      </c>
      <c r="AI150" s="12"/>
      <c r="AJ150" s="130">
        <f t="shared" si="23"/>
        <v>0</v>
      </c>
      <c r="AK150" s="12"/>
      <c r="AL150" s="12"/>
      <c r="AM150" s="12"/>
      <c r="AN150" s="12"/>
      <c r="AO150" s="12"/>
      <c r="AP150" s="131">
        <f t="shared" si="24"/>
        <v>0</v>
      </c>
      <c r="AQ150" s="12"/>
      <c r="AR150" s="132">
        <f t="shared" si="25"/>
        <v>0</v>
      </c>
      <c r="AS150" s="133" t="e">
        <f t="shared" si="26"/>
        <v>#DIV/0!</v>
      </c>
      <c r="AT150" s="13"/>
      <c r="AU150" s="13"/>
      <c r="AV150" s="12" t="e">
        <f>VLOOKUP($AC150,デモテーブル[#All],3,FALSE)</f>
        <v>#VALUE!</v>
      </c>
      <c r="AW150" s="12" t="e">
        <f>VLOOKUP($AC150,デモテーブル[#All],4,FALSE)</f>
        <v>#VALUE!</v>
      </c>
      <c r="AX150" s="12" t="e">
        <f>VLOOKUP($AC150,デモテーブル[#All],5,FALSE)</f>
        <v>#VALUE!</v>
      </c>
      <c r="AY150" s="12" t="e">
        <f>VLOOKUP($AC150,デモテーブル[#All],6,FALSE)</f>
        <v>#VALUE!</v>
      </c>
      <c r="AZ150" s="12" t="e">
        <f>VLOOKUP($AC150,デモテーブル[#All],7,FALSE)</f>
        <v>#VALUE!</v>
      </c>
    </row>
    <row r="151" spans="2:52" x14ac:dyDescent="0.2">
      <c r="B151" s="10">
        <v>44819</v>
      </c>
      <c r="C151" s="135">
        <v>150</v>
      </c>
      <c r="D151" s="29" t="s">
        <v>146</v>
      </c>
      <c r="E151" s="108" t="s">
        <v>512</v>
      </c>
      <c r="G151" s="109" t="e">
        <f t="shared" si="19"/>
        <v>#VALUE!</v>
      </c>
      <c r="H151" s="104" t="s">
        <v>524</v>
      </c>
      <c r="I151" s="114"/>
      <c r="J151" s="114"/>
      <c r="K151" s="110"/>
      <c r="L151" s="104" t="s">
        <v>525</v>
      </c>
      <c r="M151" s="118"/>
      <c r="N151" s="118"/>
      <c r="O151" s="118"/>
      <c r="Z151" s="7"/>
      <c r="AA151" s="7"/>
      <c r="AB151" s="4"/>
      <c r="AC151" s="113" t="e">
        <f t="shared" si="20"/>
        <v>#VALUE!</v>
      </c>
      <c r="AD151" s="4" t="e">
        <f>VLOOKUP($AC151,デモテーブル[#All],2,FALSE)</f>
        <v>#VALUE!</v>
      </c>
      <c r="AE151" s="4" t="s">
        <v>15</v>
      </c>
      <c r="AF151" s="4" t="str">
        <f t="shared" si="21"/>
        <v>●↓評価額(円）</v>
      </c>
      <c r="AG151" s="4"/>
      <c r="AH151" s="114">
        <f t="shared" si="22"/>
        <v>0</v>
      </c>
      <c r="AI151" s="4"/>
      <c r="AJ151" s="114">
        <f t="shared" si="23"/>
        <v>0</v>
      </c>
      <c r="AK151" s="4"/>
      <c r="AL151" s="4"/>
      <c r="AM151" s="4"/>
      <c r="AN151" s="4"/>
      <c r="AO151" s="4"/>
      <c r="AP151" s="115">
        <f t="shared" si="24"/>
        <v>0</v>
      </c>
      <c r="AQ151" s="4"/>
      <c r="AR151" s="116">
        <f t="shared" si="25"/>
        <v>0</v>
      </c>
      <c r="AS151" s="117" t="e">
        <f t="shared" si="26"/>
        <v>#DIV/0!</v>
      </c>
      <c r="AT151" s="13"/>
      <c r="AU151" s="13"/>
      <c r="AV151" s="4" t="e">
        <f>VLOOKUP($AC151,デモテーブル[#All],3,FALSE)</f>
        <v>#VALUE!</v>
      </c>
      <c r="AW151" s="4" t="e">
        <f>VLOOKUP($AC151,デモテーブル[#All],4,FALSE)</f>
        <v>#VALUE!</v>
      </c>
      <c r="AX151" s="4" t="e">
        <f>VLOOKUP($AC151,デモテーブル[#All],5,FALSE)</f>
        <v>#VALUE!</v>
      </c>
      <c r="AY151" s="4" t="e">
        <f>VLOOKUP($AC151,デモテーブル[#All],6,FALSE)</f>
        <v>#VALUE!</v>
      </c>
      <c r="AZ151" s="4" t="e">
        <f>VLOOKUP($AC151,デモテーブル[#All],7,FALSE)</f>
        <v>#VALUE!</v>
      </c>
    </row>
    <row r="152" spans="2:52" x14ac:dyDescent="0.2">
      <c r="B152" s="10">
        <v>44819</v>
      </c>
      <c r="C152" s="135">
        <v>151</v>
      </c>
      <c r="D152" s="29" t="s">
        <v>146</v>
      </c>
      <c r="E152" s="108" t="s">
        <v>512</v>
      </c>
      <c r="F152" s="5" t="s">
        <v>504</v>
      </c>
      <c r="G152" s="109" t="e">
        <f t="shared" si="19"/>
        <v>#VALUE!</v>
      </c>
      <c r="H152" s="119"/>
      <c r="I152" s="120"/>
      <c r="J152" s="121"/>
      <c r="K152" s="122"/>
      <c r="L152" s="120"/>
      <c r="M152" s="120"/>
      <c r="N152" s="121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7"/>
      <c r="AA152" s="7"/>
      <c r="AB152" s="120"/>
      <c r="AC152" s="120" t="e">
        <f t="shared" si="20"/>
        <v>#VALUE!</v>
      </c>
      <c r="AD152" s="120" t="e">
        <f>VLOOKUP($AC152,デモテーブル[#All],2,FALSE)</f>
        <v>#VALUE!</v>
      </c>
      <c r="AE152" s="123" t="s">
        <v>481</v>
      </c>
      <c r="AF152" s="120">
        <f t="shared" si="21"/>
        <v>0</v>
      </c>
      <c r="AG152" s="120"/>
      <c r="AH152" s="120">
        <f t="shared" si="22"/>
        <v>0</v>
      </c>
      <c r="AI152" s="120"/>
      <c r="AJ152" s="120">
        <f t="shared" si="23"/>
        <v>0</v>
      </c>
      <c r="AK152" s="120"/>
      <c r="AL152" s="120"/>
      <c r="AM152" s="120"/>
      <c r="AN152" s="120"/>
      <c r="AO152" s="120"/>
      <c r="AP152" s="120">
        <f t="shared" si="24"/>
        <v>0</v>
      </c>
      <c r="AQ152" s="120"/>
      <c r="AR152" s="120">
        <f t="shared" si="25"/>
        <v>0</v>
      </c>
      <c r="AS152" s="120" t="e">
        <f t="shared" si="26"/>
        <v>#DIV/0!</v>
      </c>
      <c r="AT152" s="13"/>
      <c r="AU152" s="13"/>
      <c r="AV152" s="120" t="e">
        <f>VLOOKUP($AC152,デモテーブル[#All],3,FALSE)</f>
        <v>#VALUE!</v>
      </c>
      <c r="AW152" s="120" t="e">
        <f>VLOOKUP($AC152,デモテーブル[#All],4,FALSE)</f>
        <v>#VALUE!</v>
      </c>
      <c r="AX152" s="120" t="e">
        <f>VLOOKUP($AC152,デモテーブル[#All],5,FALSE)</f>
        <v>#VALUE!</v>
      </c>
      <c r="AY152" s="120" t="e">
        <f>VLOOKUP($AC152,デモテーブル[#All],6,FALSE)</f>
        <v>#VALUE!</v>
      </c>
      <c r="AZ152" s="120" t="e">
        <f>VLOOKUP($AC152,デモテーブル[#All],7,FALSE)</f>
        <v>#VALUE!</v>
      </c>
    </row>
    <row r="153" spans="2:52" x14ac:dyDescent="0.2">
      <c r="B153" s="10">
        <v>44819</v>
      </c>
      <c r="C153" s="135">
        <v>152</v>
      </c>
      <c r="D153" s="29" t="s">
        <v>146</v>
      </c>
      <c r="E153" s="108" t="s">
        <v>512</v>
      </c>
      <c r="F153" s="5" t="s">
        <v>538</v>
      </c>
      <c r="G153" s="109" t="e">
        <f t="shared" si="19"/>
        <v>#VALUE!</v>
      </c>
      <c r="H153" s="119"/>
      <c r="I153" s="119"/>
      <c r="J153" s="119"/>
      <c r="K153" s="122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7"/>
      <c r="AA153" s="7"/>
      <c r="AB153" s="120"/>
      <c r="AC153" s="120" t="e">
        <f t="shared" si="20"/>
        <v>#VALUE!</v>
      </c>
      <c r="AD153" s="120" t="e">
        <f>VLOOKUP($AC153,デモテーブル[#All],2,FALSE)</f>
        <v>#VALUE!</v>
      </c>
      <c r="AE153" s="123" t="s">
        <v>481</v>
      </c>
      <c r="AF153" s="120">
        <f t="shared" si="21"/>
        <v>0</v>
      </c>
      <c r="AG153" s="120"/>
      <c r="AH153" s="120">
        <f t="shared" si="22"/>
        <v>0</v>
      </c>
      <c r="AI153" s="120"/>
      <c r="AJ153" s="120">
        <f t="shared" si="23"/>
        <v>0</v>
      </c>
      <c r="AK153" s="120"/>
      <c r="AL153" s="120"/>
      <c r="AM153" s="120"/>
      <c r="AN153" s="120"/>
      <c r="AO153" s="120"/>
      <c r="AP153" s="120">
        <f t="shared" si="24"/>
        <v>0</v>
      </c>
      <c r="AQ153" s="120"/>
      <c r="AR153" s="120">
        <f t="shared" si="25"/>
        <v>0</v>
      </c>
      <c r="AS153" s="120" t="e">
        <f t="shared" si="26"/>
        <v>#DIV/0!</v>
      </c>
      <c r="AT153" s="13"/>
      <c r="AU153" s="13"/>
      <c r="AV153" s="119" t="e">
        <f>VLOOKUP($AC153,デモテーブル[#All],3,FALSE)</f>
        <v>#VALUE!</v>
      </c>
      <c r="AW153" s="119" t="e">
        <f>VLOOKUP($AC153,デモテーブル[#All],4,FALSE)</f>
        <v>#VALUE!</v>
      </c>
      <c r="AX153" s="119" t="e">
        <f>VLOOKUP($AC153,デモテーブル[#All],5,FALSE)</f>
        <v>#VALUE!</v>
      </c>
      <c r="AY153" s="119" t="e">
        <f>VLOOKUP($AC153,デモテーブル[#All],6,FALSE)</f>
        <v>#VALUE!</v>
      </c>
      <c r="AZ153" s="119" t="e">
        <f>VLOOKUP($AC153,デモテーブル[#All],7,FALSE)</f>
        <v>#VALUE!</v>
      </c>
    </row>
    <row r="154" spans="2:52" x14ac:dyDescent="0.2">
      <c r="B154" s="10">
        <v>44819</v>
      </c>
      <c r="C154" s="135">
        <v>153</v>
      </c>
      <c r="D154" s="29" t="s">
        <v>146</v>
      </c>
      <c r="E154" s="108" t="s">
        <v>512</v>
      </c>
      <c r="F154" s="5" t="s">
        <v>559</v>
      </c>
      <c r="G154" s="109" t="e">
        <f t="shared" si="19"/>
        <v>#VALUE!</v>
      </c>
      <c r="H154" s="119"/>
      <c r="I154" s="120"/>
      <c r="J154" s="120"/>
      <c r="K154" s="122"/>
      <c r="L154" s="119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7"/>
      <c r="AA154" s="7"/>
      <c r="AB154" s="120"/>
      <c r="AC154" s="120" t="e">
        <f t="shared" si="20"/>
        <v>#VALUE!</v>
      </c>
      <c r="AD154" s="120" t="e">
        <f>VLOOKUP($AC154,デモテーブル[#All],2,FALSE)</f>
        <v>#VALUE!</v>
      </c>
      <c r="AE154" s="123" t="s">
        <v>481</v>
      </c>
      <c r="AF154" s="120">
        <f t="shared" si="21"/>
        <v>0</v>
      </c>
      <c r="AG154" s="120"/>
      <c r="AH154" s="120">
        <f t="shared" si="22"/>
        <v>0</v>
      </c>
      <c r="AI154" s="120"/>
      <c r="AJ154" s="120">
        <f t="shared" si="23"/>
        <v>0</v>
      </c>
      <c r="AK154" s="120"/>
      <c r="AL154" s="120"/>
      <c r="AM154" s="120"/>
      <c r="AN154" s="120"/>
      <c r="AO154" s="120"/>
      <c r="AP154" s="120">
        <f t="shared" si="24"/>
        <v>0</v>
      </c>
      <c r="AQ154" s="120"/>
      <c r="AR154" s="120">
        <f t="shared" si="25"/>
        <v>0</v>
      </c>
      <c r="AS154" s="120" t="e">
        <f t="shared" si="26"/>
        <v>#DIV/0!</v>
      </c>
      <c r="AT154" s="13"/>
      <c r="AU154" s="13"/>
      <c r="AV154" s="120" t="e">
        <f>VLOOKUP($AC154,デモテーブル[#All],3,FALSE)</f>
        <v>#VALUE!</v>
      </c>
      <c r="AW154" s="120" t="e">
        <f>VLOOKUP($AC154,デモテーブル[#All],4,FALSE)</f>
        <v>#VALUE!</v>
      </c>
      <c r="AX154" s="120" t="e">
        <f>VLOOKUP($AC154,デモテーブル[#All],5,FALSE)</f>
        <v>#VALUE!</v>
      </c>
      <c r="AY154" s="120" t="e">
        <f>VLOOKUP($AC154,デモテーブル[#All],6,FALSE)</f>
        <v>#VALUE!</v>
      </c>
      <c r="AZ154" s="120" t="e">
        <f>VLOOKUP($AC154,デモテーブル[#All],7,FALSE)</f>
        <v>#VALUE!</v>
      </c>
    </row>
    <row r="155" spans="2:52" x14ac:dyDescent="0.2">
      <c r="B155" s="10">
        <v>44819</v>
      </c>
      <c r="C155" s="135">
        <v>154</v>
      </c>
      <c r="D155" s="29" t="s">
        <v>146</v>
      </c>
      <c r="E155" s="108" t="s">
        <v>512</v>
      </c>
      <c r="G155" s="109" t="e">
        <f t="shared" si="19"/>
        <v>#VALUE!</v>
      </c>
      <c r="H155" s="120"/>
      <c r="I155" s="120"/>
      <c r="J155" s="120"/>
      <c r="K155" s="122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7"/>
      <c r="AA155" s="7"/>
      <c r="AB155" s="120"/>
      <c r="AC155" s="120" t="e">
        <f t="shared" si="20"/>
        <v>#VALUE!</v>
      </c>
      <c r="AD155" s="120" t="e">
        <f>VLOOKUP($AC155,デモテーブル[#All],2,FALSE)</f>
        <v>#VALUE!</v>
      </c>
      <c r="AE155" s="123" t="s">
        <v>481</v>
      </c>
      <c r="AF155" s="120">
        <f t="shared" si="21"/>
        <v>0</v>
      </c>
      <c r="AG155" s="120"/>
      <c r="AH155" s="120">
        <f t="shared" si="22"/>
        <v>0</v>
      </c>
      <c r="AI155" s="120"/>
      <c r="AJ155" s="120">
        <f t="shared" si="23"/>
        <v>0</v>
      </c>
      <c r="AK155" s="120"/>
      <c r="AL155" s="120"/>
      <c r="AM155" s="120"/>
      <c r="AN155" s="120"/>
      <c r="AO155" s="120"/>
      <c r="AP155" s="120">
        <f t="shared" si="24"/>
        <v>0</v>
      </c>
      <c r="AQ155" s="120"/>
      <c r="AR155" s="120">
        <f t="shared" si="25"/>
        <v>0</v>
      </c>
      <c r="AS155" s="120" t="e">
        <f t="shared" si="26"/>
        <v>#DIV/0!</v>
      </c>
      <c r="AT155" s="13"/>
      <c r="AU155" s="13"/>
      <c r="AV155" s="120" t="e">
        <f>VLOOKUP($AC155,デモテーブル[#All],3,FALSE)</f>
        <v>#VALUE!</v>
      </c>
      <c r="AW155" s="120" t="e">
        <f>VLOOKUP($AC155,デモテーブル[#All],4,FALSE)</f>
        <v>#VALUE!</v>
      </c>
      <c r="AX155" s="120" t="e">
        <f>VLOOKUP($AC155,デモテーブル[#All],5,FALSE)</f>
        <v>#VALUE!</v>
      </c>
      <c r="AY155" s="120" t="e">
        <f>VLOOKUP($AC155,デモテーブル[#All],6,FALSE)</f>
        <v>#VALUE!</v>
      </c>
      <c r="AZ155" s="120" t="e">
        <f>VLOOKUP($AC155,デモテーブル[#All],7,FALSE)</f>
        <v>#VALUE!</v>
      </c>
    </row>
    <row r="156" spans="2:52" x14ac:dyDescent="0.2">
      <c r="B156" s="10">
        <v>44819</v>
      </c>
      <c r="C156" s="135">
        <v>155</v>
      </c>
      <c r="D156" s="29" t="s">
        <v>146</v>
      </c>
      <c r="E156" s="108" t="s">
        <v>512</v>
      </c>
      <c r="G156" s="109" t="e">
        <f t="shared" si="19"/>
        <v>#VALUE!</v>
      </c>
      <c r="H156" s="119"/>
      <c r="I156" s="120"/>
      <c r="J156" s="120"/>
      <c r="K156" s="122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7"/>
      <c r="AA156" s="7"/>
      <c r="AB156" s="120"/>
      <c r="AC156" s="120" t="e">
        <f t="shared" si="20"/>
        <v>#VALUE!</v>
      </c>
      <c r="AD156" s="120" t="e">
        <f>VLOOKUP($AC156,デモテーブル[#All],2,FALSE)</f>
        <v>#VALUE!</v>
      </c>
      <c r="AE156" s="123" t="s">
        <v>481</v>
      </c>
      <c r="AF156" s="120">
        <f t="shared" si="21"/>
        <v>0</v>
      </c>
      <c r="AG156" s="120"/>
      <c r="AH156" s="120">
        <f t="shared" si="22"/>
        <v>0</v>
      </c>
      <c r="AI156" s="120"/>
      <c r="AJ156" s="120">
        <f t="shared" si="23"/>
        <v>0</v>
      </c>
      <c r="AK156" s="120"/>
      <c r="AL156" s="120"/>
      <c r="AM156" s="120"/>
      <c r="AN156" s="120"/>
      <c r="AO156" s="120"/>
      <c r="AP156" s="120">
        <f t="shared" si="24"/>
        <v>0</v>
      </c>
      <c r="AQ156" s="120"/>
      <c r="AR156" s="120">
        <f t="shared" si="25"/>
        <v>0</v>
      </c>
      <c r="AS156" s="120" t="e">
        <f t="shared" si="26"/>
        <v>#DIV/0!</v>
      </c>
      <c r="AT156" s="13"/>
      <c r="AU156" s="13"/>
      <c r="AV156" s="120" t="e">
        <f>VLOOKUP($AC156,デモテーブル[#All],3,FALSE)</f>
        <v>#VALUE!</v>
      </c>
      <c r="AW156" s="120" t="e">
        <f>VLOOKUP($AC156,デモテーブル[#All],4,FALSE)</f>
        <v>#VALUE!</v>
      </c>
      <c r="AX156" s="120" t="e">
        <f>VLOOKUP($AC156,デモテーブル[#All],5,FALSE)</f>
        <v>#VALUE!</v>
      </c>
      <c r="AY156" s="120" t="e">
        <f>VLOOKUP($AC156,デモテーブル[#All],6,FALSE)</f>
        <v>#VALUE!</v>
      </c>
      <c r="AZ156" s="120" t="e">
        <f>VLOOKUP($AC156,デモテーブル[#All],7,FALSE)</f>
        <v>#VALUE!</v>
      </c>
    </row>
    <row r="157" spans="2:52" x14ac:dyDescent="0.2">
      <c r="B157" s="10">
        <v>44819</v>
      </c>
      <c r="C157" s="135">
        <v>156</v>
      </c>
      <c r="D157" s="29" t="s">
        <v>146</v>
      </c>
      <c r="E157" s="108" t="s">
        <v>512</v>
      </c>
      <c r="F157" s="5"/>
      <c r="G157" s="109" t="e">
        <f t="shared" si="19"/>
        <v>#VALUE!</v>
      </c>
      <c r="H157" s="120"/>
      <c r="I157" s="120"/>
      <c r="J157" s="120"/>
      <c r="K157" s="122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7"/>
      <c r="AA157" s="7"/>
      <c r="AB157" s="120"/>
      <c r="AC157" s="120" t="e">
        <f t="shared" si="20"/>
        <v>#VALUE!</v>
      </c>
      <c r="AD157" s="120" t="e">
        <f>VLOOKUP($AC157,デモテーブル[#All],2,FALSE)</f>
        <v>#VALUE!</v>
      </c>
      <c r="AE157" s="123" t="s">
        <v>481</v>
      </c>
      <c r="AF157" s="120">
        <f t="shared" si="21"/>
        <v>0</v>
      </c>
      <c r="AG157" s="120"/>
      <c r="AH157" s="120">
        <f t="shared" si="22"/>
        <v>0</v>
      </c>
      <c r="AI157" s="120"/>
      <c r="AJ157" s="120">
        <f t="shared" si="23"/>
        <v>0</v>
      </c>
      <c r="AK157" s="120"/>
      <c r="AL157" s="120"/>
      <c r="AM157" s="120"/>
      <c r="AN157" s="120"/>
      <c r="AO157" s="120"/>
      <c r="AP157" s="120">
        <f t="shared" si="24"/>
        <v>0</v>
      </c>
      <c r="AQ157" s="120"/>
      <c r="AR157" s="120">
        <f t="shared" si="25"/>
        <v>0</v>
      </c>
      <c r="AS157" s="120" t="e">
        <f t="shared" si="26"/>
        <v>#DIV/0!</v>
      </c>
      <c r="AT157" s="13"/>
      <c r="AU157" s="13"/>
      <c r="AV157" s="120" t="e">
        <f>VLOOKUP($AC157,デモテーブル[#All],3,FALSE)</f>
        <v>#VALUE!</v>
      </c>
      <c r="AW157" s="120" t="e">
        <f>VLOOKUP($AC157,デモテーブル[#All],4,FALSE)</f>
        <v>#VALUE!</v>
      </c>
      <c r="AX157" s="120" t="e">
        <f>VLOOKUP($AC157,デモテーブル[#All],5,FALSE)</f>
        <v>#VALUE!</v>
      </c>
      <c r="AY157" s="120" t="e">
        <f>VLOOKUP($AC157,デモテーブル[#All],6,FALSE)</f>
        <v>#VALUE!</v>
      </c>
      <c r="AZ157" s="120" t="e">
        <f>VLOOKUP($AC157,デモテーブル[#All],7,FALSE)</f>
        <v>#VALUE!</v>
      </c>
    </row>
    <row r="158" spans="2:52" x14ac:dyDescent="0.2">
      <c r="B158" s="10">
        <v>44819</v>
      </c>
      <c r="C158" s="135">
        <v>157</v>
      </c>
      <c r="D158" s="29" t="s">
        <v>146</v>
      </c>
      <c r="E158" s="108" t="s">
        <v>512</v>
      </c>
      <c r="G158" s="109" t="e">
        <f t="shared" si="19"/>
        <v>#VALUE!</v>
      </c>
      <c r="H158" s="125"/>
      <c r="I158" s="125"/>
      <c r="J158" s="125"/>
      <c r="K158" s="126"/>
      <c r="L158" s="127"/>
      <c r="M158" s="128"/>
      <c r="N158" s="128"/>
      <c r="O158" s="128"/>
      <c r="Z158" s="7"/>
      <c r="AA158" s="7"/>
      <c r="AB158" s="12"/>
      <c r="AC158" s="134" t="e">
        <f t="shared" si="20"/>
        <v>#VALUE!</v>
      </c>
      <c r="AD158" s="12" t="e">
        <f>VLOOKUP($AC158,デモテーブル[#All],2,FALSE)</f>
        <v>#VALUE!</v>
      </c>
      <c r="AE158" s="12" t="s">
        <v>15</v>
      </c>
      <c r="AF158" s="12">
        <f t="shared" si="21"/>
        <v>0</v>
      </c>
      <c r="AG158" s="12"/>
      <c r="AH158" s="130">
        <f t="shared" si="22"/>
        <v>0</v>
      </c>
      <c r="AI158" s="12"/>
      <c r="AJ158" s="130">
        <f t="shared" si="23"/>
        <v>0</v>
      </c>
      <c r="AK158" s="12"/>
      <c r="AL158" s="12"/>
      <c r="AM158" s="12"/>
      <c r="AN158" s="12"/>
      <c r="AO158" s="12"/>
      <c r="AP158" s="131">
        <f t="shared" si="24"/>
        <v>0</v>
      </c>
      <c r="AQ158" s="12"/>
      <c r="AR158" s="132">
        <f t="shared" si="25"/>
        <v>0</v>
      </c>
      <c r="AS158" s="133" t="e">
        <f t="shared" si="26"/>
        <v>#DIV/0!</v>
      </c>
      <c r="AT158" s="13"/>
      <c r="AU158" s="13"/>
      <c r="AV158" s="12" t="e">
        <f>VLOOKUP($AC158,デモテーブル[#All],3,FALSE)</f>
        <v>#VALUE!</v>
      </c>
      <c r="AW158" s="12" t="e">
        <f>VLOOKUP($AC158,デモテーブル[#All],4,FALSE)</f>
        <v>#VALUE!</v>
      </c>
      <c r="AX158" s="12" t="e">
        <f>VLOOKUP($AC158,デモテーブル[#All],5,FALSE)</f>
        <v>#VALUE!</v>
      </c>
      <c r="AY158" s="12" t="e">
        <f>VLOOKUP($AC158,デモテーブル[#All],6,FALSE)</f>
        <v>#VALUE!</v>
      </c>
      <c r="AZ158" s="12" t="e">
        <f>VLOOKUP($AC158,デモテーブル[#All],7,FALSE)</f>
        <v>#VALUE!</v>
      </c>
    </row>
    <row r="159" spans="2:52" x14ac:dyDescent="0.2">
      <c r="B159" s="10">
        <v>44819</v>
      </c>
      <c r="C159" s="135">
        <v>158</v>
      </c>
      <c r="D159" s="29" t="s">
        <v>146</v>
      </c>
      <c r="E159" s="108" t="s">
        <v>512</v>
      </c>
      <c r="G159" s="109" t="e">
        <f t="shared" si="19"/>
        <v>#VALUE!</v>
      </c>
      <c r="H159" s="125"/>
      <c r="I159" s="125"/>
      <c r="J159" s="125"/>
      <c r="K159" s="126"/>
      <c r="L159" s="127"/>
      <c r="M159" s="128"/>
      <c r="N159" s="128"/>
      <c r="O159" s="128"/>
      <c r="Z159" s="7"/>
      <c r="AA159" s="7"/>
      <c r="AB159" s="12"/>
      <c r="AC159" s="134" t="e">
        <f t="shared" si="20"/>
        <v>#VALUE!</v>
      </c>
      <c r="AD159" s="12" t="e">
        <f>VLOOKUP($AC159,デモテーブル[#All],2,FALSE)</f>
        <v>#VALUE!</v>
      </c>
      <c r="AE159" s="12" t="s">
        <v>15</v>
      </c>
      <c r="AF159" s="12">
        <f t="shared" si="21"/>
        <v>0</v>
      </c>
      <c r="AG159" s="12"/>
      <c r="AH159" s="130">
        <f t="shared" si="22"/>
        <v>0</v>
      </c>
      <c r="AI159" s="12"/>
      <c r="AJ159" s="130">
        <f t="shared" si="23"/>
        <v>0</v>
      </c>
      <c r="AK159" s="12"/>
      <c r="AL159" s="12"/>
      <c r="AM159" s="12"/>
      <c r="AN159" s="12"/>
      <c r="AO159" s="12"/>
      <c r="AP159" s="131">
        <f t="shared" si="24"/>
        <v>0</v>
      </c>
      <c r="AQ159" s="12"/>
      <c r="AR159" s="132">
        <f t="shared" si="25"/>
        <v>0</v>
      </c>
      <c r="AS159" s="133" t="e">
        <f t="shared" si="26"/>
        <v>#DIV/0!</v>
      </c>
      <c r="AT159" s="13"/>
      <c r="AU159" s="13"/>
      <c r="AV159" s="12" t="e">
        <f>VLOOKUP($AC159,デモテーブル[#All],3,FALSE)</f>
        <v>#VALUE!</v>
      </c>
      <c r="AW159" s="12" t="e">
        <f>VLOOKUP($AC159,デモテーブル[#All],4,FALSE)</f>
        <v>#VALUE!</v>
      </c>
      <c r="AX159" s="12" t="e">
        <f>VLOOKUP($AC159,デモテーブル[#All],5,FALSE)</f>
        <v>#VALUE!</v>
      </c>
      <c r="AY159" s="12" t="e">
        <f>VLOOKUP($AC159,デモテーブル[#All],6,FALSE)</f>
        <v>#VALUE!</v>
      </c>
      <c r="AZ159" s="12" t="e">
        <f>VLOOKUP($AC159,デモテーブル[#All],7,FALSE)</f>
        <v>#VALUE!</v>
      </c>
    </row>
    <row r="160" spans="2:52" x14ac:dyDescent="0.2">
      <c r="B160" s="10">
        <v>44819</v>
      </c>
      <c r="C160" s="135">
        <v>159</v>
      </c>
      <c r="D160" s="29" t="s">
        <v>146</v>
      </c>
      <c r="E160" s="108" t="s">
        <v>512</v>
      </c>
      <c r="G160" s="109" t="e">
        <f t="shared" si="19"/>
        <v>#VALUE!</v>
      </c>
      <c r="H160" s="125"/>
      <c r="I160" s="125"/>
      <c r="J160" s="125"/>
      <c r="K160" s="126"/>
      <c r="L160" s="127"/>
      <c r="M160" s="128"/>
      <c r="N160" s="128"/>
      <c r="O160" s="128"/>
      <c r="Z160" s="7"/>
      <c r="AA160" s="7"/>
      <c r="AB160" s="12"/>
      <c r="AC160" s="134" t="e">
        <f t="shared" si="20"/>
        <v>#VALUE!</v>
      </c>
      <c r="AD160" s="12" t="e">
        <f>VLOOKUP($AC160,デモテーブル[#All],2,FALSE)</f>
        <v>#VALUE!</v>
      </c>
      <c r="AE160" s="12" t="s">
        <v>15</v>
      </c>
      <c r="AF160" s="12">
        <f t="shared" si="21"/>
        <v>0</v>
      </c>
      <c r="AG160" s="12"/>
      <c r="AH160" s="130">
        <f t="shared" si="22"/>
        <v>0</v>
      </c>
      <c r="AI160" s="12"/>
      <c r="AJ160" s="130">
        <f t="shared" si="23"/>
        <v>0</v>
      </c>
      <c r="AK160" s="12"/>
      <c r="AL160" s="12"/>
      <c r="AM160" s="12"/>
      <c r="AN160" s="12"/>
      <c r="AO160" s="12"/>
      <c r="AP160" s="131">
        <f t="shared" si="24"/>
        <v>0</v>
      </c>
      <c r="AQ160" s="12"/>
      <c r="AR160" s="132">
        <f t="shared" si="25"/>
        <v>0</v>
      </c>
      <c r="AS160" s="133" t="e">
        <f t="shared" si="26"/>
        <v>#DIV/0!</v>
      </c>
      <c r="AT160" s="13"/>
      <c r="AU160" s="13"/>
      <c r="AV160" s="12" t="e">
        <f>VLOOKUP($AC160,デモテーブル[#All],3,FALSE)</f>
        <v>#VALUE!</v>
      </c>
      <c r="AW160" s="12" t="e">
        <f>VLOOKUP($AC160,デモテーブル[#All],4,FALSE)</f>
        <v>#VALUE!</v>
      </c>
      <c r="AX160" s="12" t="e">
        <f>VLOOKUP($AC160,デモテーブル[#All],5,FALSE)</f>
        <v>#VALUE!</v>
      </c>
      <c r="AY160" s="12" t="e">
        <f>VLOOKUP($AC160,デモテーブル[#All],6,FALSE)</f>
        <v>#VALUE!</v>
      </c>
      <c r="AZ160" s="12" t="e">
        <f>VLOOKUP($AC160,デモテーブル[#All],7,FALSE)</f>
        <v>#VALUE!</v>
      </c>
    </row>
    <row r="161" spans="2:52" ht="13.8" thickBot="1" x14ac:dyDescent="0.25">
      <c r="B161" s="10">
        <v>44819</v>
      </c>
      <c r="C161" s="135">
        <v>160</v>
      </c>
      <c r="D161" s="29" t="s">
        <v>146</v>
      </c>
      <c r="E161" s="108" t="s">
        <v>512</v>
      </c>
      <c r="G161" s="109" t="e">
        <f t="shared" si="19"/>
        <v>#VALUE!</v>
      </c>
      <c r="H161" s="125"/>
      <c r="I161" s="125"/>
      <c r="J161" s="125"/>
      <c r="K161" s="126"/>
      <c r="L161" s="127"/>
      <c r="M161" s="128"/>
      <c r="N161" s="128"/>
      <c r="O161" s="128"/>
      <c r="Z161" s="7"/>
      <c r="AA161" s="7"/>
      <c r="AB161" s="12"/>
      <c r="AC161" s="134" t="e">
        <f t="shared" si="20"/>
        <v>#VALUE!</v>
      </c>
      <c r="AD161" s="12" t="e">
        <f>VLOOKUP($AC161,デモテーブル[#All],2,FALSE)</f>
        <v>#VALUE!</v>
      </c>
      <c r="AE161" s="12" t="s">
        <v>15</v>
      </c>
      <c r="AF161" s="12">
        <f t="shared" si="21"/>
        <v>0</v>
      </c>
      <c r="AG161" s="12"/>
      <c r="AH161" s="130">
        <f t="shared" si="22"/>
        <v>0</v>
      </c>
      <c r="AI161" s="12"/>
      <c r="AJ161" s="130">
        <f t="shared" si="23"/>
        <v>0</v>
      </c>
      <c r="AK161" s="12"/>
      <c r="AL161" s="12"/>
      <c r="AM161" s="12"/>
      <c r="AN161" s="12"/>
      <c r="AO161" s="12"/>
      <c r="AP161" s="131">
        <f t="shared" si="24"/>
        <v>0</v>
      </c>
      <c r="AQ161" s="12"/>
      <c r="AR161" s="132">
        <f t="shared" si="25"/>
        <v>0</v>
      </c>
      <c r="AS161" s="133" t="e">
        <f t="shared" si="26"/>
        <v>#DIV/0!</v>
      </c>
      <c r="AT161" s="13"/>
      <c r="AU161" s="13"/>
      <c r="AV161" s="12" t="e">
        <f>VLOOKUP($AC161,デモテーブル[#All],3,FALSE)</f>
        <v>#VALUE!</v>
      </c>
      <c r="AW161" s="12" t="e">
        <f>VLOOKUP($AC161,デモテーブル[#All],4,FALSE)</f>
        <v>#VALUE!</v>
      </c>
      <c r="AX161" s="12" t="e">
        <f>VLOOKUP($AC161,デモテーブル[#All],5,FALSE)</f>
        <v>#VALUE!</v>
      </c>
      <c r="AY161" s="12" t="e">
        <f>VLOOKUP($AC161,デモテーブル[#All],6,FALSE)</f>
        <v>#VALUE!</v>
      </c>
      <c r="AZ161" s="12" t="e">
        <f>VLOOKUP($AC161,デモテーブル[#All],7,FALSE)</f>
        <v>#VALUE!</v>
      </c>
    </row>
    <row r="162" spans="2:52" ht="13.8" thickBot="1" x14ac:dyDescent="0.25">
      <c r="B162" s="10">
        <v>44819</v>
      </c>
      <c r="C162" s="135">
        <v>161</v>
      </c>
      <c r="D162" s="29" t="s">
        <v>146</v>
      </c>
      <c r="E162" s="34" t="s">
        <v>482</v>
      </c>
      <c r="F162" s="34"/>
      <c r="G162" s="35" t="s">
        <v>483</v>
      </c>
      <c r="H162" s="36" t="s">
        <v>119</v>
      </c>
      <c r="I162" s="37" t="s">
        <v>120</v>
      </c>
      <c r="J162" s="38" t="s">
        <v>121</v>
      </c>
      <c r="K162" s="38" t="s">
        <v>122</v>
      </c>
      <c r="L162" s="38" t="s">
        <v>123</v>
      </c>
      <c r="M162" s="38" t="s">
        <v>124</v>
      </c>
      <c r="N162" s="38" t="s">
        <v>125</v>
      </c>
      <c r="O162" s="38" t="s">
        <v>126</v>
      </c>
      <c r="P162" s="39" t="s">
        <v>351</v>
      </c>
      <c r="Z162" s="40"/>
      <c r="AA162" s="40"/>
      <c r="AB162" s="38" t="s">
        <v>484</v>
      </c>
      <c r="AC162" s="41"/>
      <c r="AD162" s="38"/>
      <c r="AE162" s="38"/>
      <c r="AF162" s="42"/>
      <c r="AG162" s="38"/>
      <c r="AH162" s="43"/>
      <c r="AI162" s="38"/>
      <c r="AJ162" s="43"/>
      <c r="AK162" s="38"/>
      <c r="AL162" s="38"/>
      <c r="AM162" s="38"/>
      <c r="AN162" s="38"/>
      <c r="AO162" s="38"/>
      <c r="AP162" s="44"/>
      <c r="AQ162" s="38"/>
      <c r="AR162" s="45"/>
      <c r="AS162" s="46" t="e">
        <v>#DIV/0!</v>
      </c>
      <c r="AT162" s="14"/>
      <c r="AU162" s="14"/>
      <c r="AV162" s="38"/>
      <c r="AW162" s="38"/>
      <c r="AX162" s="38"/>
      <c r="AY162" s="38"/>
      <c r="AZ162" s="38"/>
    </row>
    <row r="163" spans="2:52" x14ac:dyDescent="0.2">
      <c r="B163" s="10">
        <v>44819</v>
      </c>
      <c r="C163" s="135">
        <v>162</v>
      </c>
      <c r="D163" s="29" t="s">
        <v>146</v>
      </c>
      <c r="E163" s="34" t="s">
        <v>482</v>
      </c>
      <c r="F163" s="5" t="s">
        <v>505</v>
      </c>
      <c r="G163" s="34" t="s">
        <v>69</v>
      </c>
      <c r="H163" s="64">
        <v>320284</v>
      </c>
      <c r="I163" s="34" t="s">
        <v>615</v>
      </c>
      <c r="J163" s="34"/>
      <c r="K163" s="34"/>
      <c r="L163" s="34"/>
      <c r="M163" s="34"/>
      <c r="N163" s="34"/>
      <c r="O163" s="34"/>
      <c r="P163" s="34"/>
      <c r="Q163" s="47">
        <v>1</v>
      </c>
      <c r="R163" s="5"/>
      <c r="Z163" s="32"/>
      <c r="AA163" s="32"/>
      <c r="AB163" s="34"/>
      <c r="AC163" s="4" t="s">
        <v>141</v>
      </c>
      <c r="AD163" s="4" t="str">
        <f>VLOOKUP($AC163,デモテーブル[#All],2,FALSE)</f>
        <v>現預金・ネオモバ</v>
      </c>
      <c r="AE163" s="34" t="s">
        <v>172</v>
      </c>
      <c r="AF163" s="48"/>
      <c r="AG163" s="34"/>
      <c r="AH163" s="49"/>
      <c r="AI163" s="34"/>
      <c r="AJ163" s="50"/>
      <c r="AK163" s="34"/>
      <c r="AL163" s="34"/>
      <c r="AM163" s="34"/>
      <c r="AN163" s="34"/>
      <c r="AO163" s="34"/>
      <c r="AP163" s="51">
        <v>320284</v>
      </c>
      <c r="AQ163" s="34"/>
      <c r="AR163" s="52"/>
      <c r="AS163" s="53">
        <v>0</v>
      </c>
      <c r="AT163" s="33"/>
      <c r="AU163" s="33"/>
      <c r="AV163" s="34" t="str">
        <f>VLOOKUP($AC163,デモテーブル[#All],3,FALSE)</f>
        <v>2現金・米国債など</v>
      </c>
      <c r="AW163" s="34" t="str">
        <f>VLOOKUP($AC163,デモテーブル[#All],4,FALSE)</f>
        <v>2現金</v>
      </c>
      <c r="AX163" s="34" t="str">
        <f>VLOOKUP($AC163,デモテーブル[#All],5,FALSE)</f>
        <v>現預金</v>
      </c>
      <c r="AY163" s="34" t="str">
        <f>VLOOKUP($AC163,デモテーブル[#All],6,FALSE)</f>
        <v>現預金</v>
      </c>
      <c r="AZ163" s="34" t="str">
        <f>VLOOKUP($AC163,デモテーブル[#All],7,FALSE)</f>
        <v>01 日本円</v>
      </c>
    </row>
    <row r="164" spans="2:52" ht="13.8" thickBot="1" x14ac:dyDescent="0.25">
      <c r="B164" s="10">
        <v>44819</v>
      </c>
      <c r="C164" s="135">
        <v>163</v>
      </c>
      <c r="D164" s="29" t="s">
        <v>146</v>
      </c>
      <c r="E164" s="34" t="s">
        <v>482</v>
      </c>
      <c r="F164" s="34"/>
      <c r="G164" s="34" t="s">
        <v>69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47">
        <v>2</v>
      </c>
      <c r="Z164" s="32"/>
      <c r="AA164" s="32"/>
      <c r="AB164" s="34"/>
      <c r="AC164" s="54"/>
      <c r="AD164" s="34" t="e">
        <v>#REF!</v>
      </c>
      <c r="AE164" s="34"/>
      <c r="AF164" s="48"/>
      <c r="AG164" s="34"/>
      <c r="AH164" s="49"/>
      <c r="AI164" s="34"/>
      <c r="AJ164" s="49"/>
      <c r="AK164" s="34"/>
      <c r="AL164" s="34"/>
      <c r="AM164" s="34"/>
      <c r="AN164" s="34"/>
      <c r="AO164" s="34"/>
      <c r="AP164" s="55"/>
      <c r="AQ164" s="34"/>
      <c r="AR164" s="52"/>
      <c r="AS164" s="53" t="e">
        <v>#DIV/0!</v>
      </c>
      <c r="AT164" s="33"/>
      <c r="AU164" s="33"/>
      <c r="AV164" s="34" t="e">
        <f>VLOOKUP($AC164,デモテーブル[#All],3,FALSE)</f>
        <v>#N/A</v>
      </c>
      <c r="AW164" s="34" t="e">
        <f>VLOOKUP($AC164,デモテーブル[#All],4,FALSE)</f>
        <v>#N/A</v>
      </c>
      <c r="AX164" s="34" t="e">
        <f>VLOOKUP($AC164,デモテーブル[#All],5,FALSE)</f>
        <v>#N/A</v>
      </c>
      <c r="AY164" s="34" t="e">
        <f>VLOOKUP($AC164,デモテーブル[#All],6,FALSE)</f>
        <v>#N/A</v>
      </c>
      <c r="AZ164" s="34" t="e">
        <f>VLOOKUP($AC164,デモテーブル[#All],7,FALSE)</f>
        <v>#N/A</v>
      </c>
    </row>
    <row r="165" spans="2:52" ht="13.8" thickBot="1" x14ac:dyDescent="0.25">
      <c r="B165" s="10">
        <v>44819</v>
      </c>
      <c r="C165" s="135">
        <v>164</v>
      </c>
      <c r="D165" s="29" t="s">
        <v>146</v>
      </c>
      <c r="E165" s="34" t="s">
        <v>482</v>
      </c>
      <c r="F165" s="34"/>
      <c r="G165" s="35" t="s">
        <v>485</v>
      </c>
      <c r="H165" s="56" t="s">
        <v>119</v>
      </c>
      <c r="I165" s="37" t="s">
        <v>120</v>
      </c>
      <c r="J165" s="38" t="s">
        <v>121</v>
      </c>
      <c r="K165" s="38" t="s">
        <v>122</v>
      </c>
      <c r="L165" s="38" t="s">
        <v>123</v>
      </c>
      <c r="M165" s="38" t="s">
        <v>124</v>
      </c>
      <c r="N165" s="38" t="s">
        <v>125</v>
      </c>
      <c r="O165" s="38" t="s">
        <v>126</v>
      </c>
      <c r="P165" s="39" t="s">
        <v>351</v>
      </c>
      <c r="Z165" s="40"/>
      <c r="AA165" s="40"/>
      <c r="AB165" s="38" t="s">
        <v>484</v>
      </c>
      <c r="AC165" s="41"/>
      <c r="AD165" s="38" t="e">
        <v>#REF!</v>
      </c>
      <c r="AE165" s="38"/>
      <c r="AF165" s="42"/>
      <c r="AG165" s="38"/>
      <c r="AH165" s="43"/>
      <c r="AI165" s="38"/>
      <c r="AJ165" s="43"/>
      <c r="AK165" s="38"/>
      <c r="AL165" s="38"/>
      <c r="AM165" s="38"/>
      <c r="AN165" s="38"/>
      <c r="AO165" s="38"/>
      <c r="AP165" s="44"/>
      <c r="AQ165" s="38"/>
      <c r="AR165" s="45"/>
      <c r="AS165" s="46" t="e">
        <v>#DIV/0!</v>
      </c>
      <c r="AT165" s="14"/>
      <c r="AU165" s="14"/>
      <c r="AV165" s="38"/>
      <c r="AW165" s="38"/>
      <c r="AX165" s="38"/>
      <c r="AY165" s="38"/>
      <c r="AZ165" s="38"/>
    </row>
    <row r="166" spans="2:52" x14ac:dyDescent="0.2">
      <c r="B166" s="10">
        <v>44819</v>
      </c>
      <c r="C166" s="135">
        <v>165</v>
      </c>
      <c r="D166" s="29" t="s">
        <v>146</v>
      </c>
      <c r="E166" s="57" t="s">
        <v>482</v>
      </c>
      <c r="F166" s="5" t="s">
        <v>504</v>
      </c>
      <c r="H166" s="58" t="s">
        <v>73</v>
      </c>
      <c r="I166" s="58"/>
      <c r="J166" s="58"/>
      <c r="K166" s="58"/>
      <c r="L166" s="58"/>
      <c r="M166" s="58"/>
      <c r="N166" s="58"/>
      <c r="O166" s="58"/>
      <c r="Q166" s="47">
        <v>1</v>
      </c>
      <c r="R166" s="5" t="s">
        <v>486</v>
      </c>
      <c r="Z166" s="7"/>
      <c r="AA166" s="7"/>
      <c r="AB166" s="59"/>
      <c r="AC166" s="4" t="str">
        <f>IF(H167="","",TEXT(H167,"@"))</f>
        <v>1306</v>
      </c>
      <c r="AD166" s="59" t="str">
        <f>VLOOKUP($AC166,[1]!デモテーブル[#All],2,FALSE)</f>
        <v>ＮＥＸＴ　ＦＵＮＤＳ　ＴＯＰＩＸ連動型上場投信</v>
      </c>
      <c r="AE166" s="59" t="s">
        <v>15</v>
      </c>
      <c r="AF166" s="60">
        <f>AP166/AJ166</f>
        <v>4</v>
      </c>
      <c r="AG166" s="59"/>
      <c r="AH166" s="181">
        <f>(AP166-AR166)/AF166</f>
        <v>1983</v>
      </c>
      <c r="AI166" s="59"/>
      <c r="AJ166" s="182">
        <f>VLOOKUP($AC166,[1]!テーブル6[#All],5,FALSE)</f>
        <v>2009.5</v>
      </c>
      <c r="AK166" s="59"/>
      <c r="AL166" s="59"/>
      <c r="AM166" s="59"/>
      <c r="AN166" s="59"/>
      <c r="AO166" s="59"/>
      <c r="AP166" s="183">
        <f>IF(H170="","",VALUE(LEFT(H170,FIND("円",H170)-1)))</f>
        <v>8038</v>
      </c>
      <c r="AQ166" s="59"/>
      <c r="AR166" s="183">
        <f>IF(H172="","",VALUE(LEFT(H172,FIND("円",H172)-1)))</f>
        <v>106</v>
      </c>
      <c r="AS166" s="61">
        <f t="shared" ref="AS166" si="27">AR166/(AP166-AR166)</f>
        <v>1.3363590519415028E-2</v>
      </c>
      <c r="AT166" s="13"/>
      <c r="AU166" s="13"/>
      <c r="AV166" s="57" t="str">
        <f>VLOOKUP($AC166,[1]!デモテーブル[#All],3,FALSE)</f>
        <v>1株式・投信等</v>
      </c>
      <c r="AW166" s="57" t="str">
        <f>VLOOKUP($AC166,[1]!デモテーブル[#All],4,FALSE)</f>
        <v>1株式</v>
      </c>
      <c r="AX166" s="57" t="str">
        <f>VLOOKUP($AC166,[1]!デモテーブル[#All],5,FALSE)</f>
        <v>指数</v>
      </c>
      <c r="AY166" s="57" t="str">
        <f>VLOOKUP($AC166,[1]!デモテーブル[#All],6,FALSE)</f>
        <v>指数・トピックス</v>
      </c>
      <c r="AZ166" s="57" t="str">
        <f>VLOOKUP($AC166,[1]!デモテーブル[#All],7,FALSE)</f>
        <v>01 日本円</v>
      </c>
    </row>
    <row r="167" spans="2:52" x14ac:dyDescent="0.2">
      <c r="B167" s="10">
        <v>44819</v>
      </c>
      <c r="C167" s="135">
        <v>166</v>
      </c>
      <c r="D167" s="29" t="s">
        <v>146</v>
      </c>
      <c r="E167" s="57" t="s">
        <v>482</v>
      </c>
      <c r="H167" s="58">
        <v>1306</v>
      </c>
      <c r="I167" s="58"/>
      <c r="J167" s="58"/>
      <c r="K167" s="58"/>
      <c r="L167" s="58"/>
      <c r="M167" s="58"/>
      <c r="N167" s="58"/>
      <c r="O167" s="58"/>
      <c r="Q167" s="47">
        <v>2</v>
      </c>
      <c r="Z167" s="7"/>
      <c r="AA167" s="7"/>
      <c r="AB167" s="59"/>
      <c r="AC167" s="62"/>
      <c r="AD167" s="59" t="e">
        <f>VLOOKUP($AC167,[1]!デモテーブル[#All],2,FALSE)</f>
        <v>#N/A</v>
      </c>
      <c r="AE167" s="59"/>
      <c r="AF167" s="60"/>
      <c r="AG167" s="59"/>
      <c r="AH167" s="181"/>
      <c r="AI167" s="59"/>
      <c r="AJ167" s="181"/>
      <c r="AK167" s="59"/>
      <c r="AL167" s="59"/>
      <c r="AM167" s="59"/>
      <c r="AN167" s="59"/>
      <c r="AO167" s="59"/>
      <c r="AP167" s="183"/>
      <c r="AQ167" s="59"/>
      <c r="AR167" s="183"/>
      <c r="AS167" s="61" t="e">
        <v>#DIV/0!</v>
      </c>
      <c r="AT167" s="13"/>
      <c r="AU167" s="13"/>
      <c r="AV167" s="57" t="e">
        <f>VLOOKUP($AC167,[1]!デモテーブル[#All],3,FALSE)</f>
        <v>#N/A</v>
      </c>
      <c r="AW167" s="57" t="e">
        <f>VLOOKUP($AC167,[1]!デモテーブル[#All],4,FALSE)</f>
        <v>#N/A</v>
      </c>
      <c r="AX167" s="57" t="e">
        <f>VLOOKUP($AC167,[1]!デモテーブル[#All],5,FALSE)</f>
        <v>#N/A</v>
      </c>
      <c r="AY167" s="57" t="e">
        <f>VLOOKUP($AC167,[1]!デモテーブル[#All],6,FALSE)</f>
        <v>#N/A</v>
      </c>
      <c r="AZ167" s="57" t="e">
        <f>VLOOKUP($AC167,[1]!デモテーブル[#All],7,FALSE)</f>
        <v>#N/A</v>
      </c>
    </row>
    <row r="168" spans="2:52" x14ac:dyDescent="0.2">
      <c r="B168" s="10">
        <v>44819</v>
      </c>
      <c r="C168" s="135">
        <v>167</v>
      </c>
      <c r="D168" s="29" t="s">
        <v>146</v>
      </c>
      <c r="E168" s="57" t="s">
        <v>482</v>
      </c>
      <c r="H168" s="58" t="s">
        <v>73</v>
      </c>
      <c r="I168" s="58"/>
      <c r="J168" s="58"/>
      <c r="K168" s="58"/>
      <c r="L168" s="58"/>
      <c r="M168" s="58"/>
      <c r="N168" s="58"/>
      <c r="O168" s="58"/>
      <c r="Q168" s="47">
        <v>3</v>
      </c>
      <c r="Z168" s="7"/>
      <c r="AA168" s="7"/>
      <c r="AB168" s="59"/>
      <c r="AC168" s="62"/>
      <c r="AD168" s="59" t="e">
        <f>VLOOKUP($AC168,[1]!デモテーブル[#All],2,FALSE)</f>
        <v>#N/A</v>
      </c>
      <c r="AE168" s="59"/>
      <c r="AF168" s="60"/>
      <c r="AG168" s="59"/>
      <c r="AH168" s="181"/>
      <c r="AI168" s="59"/>
      <c r="AJ168" s="181"/>
      <c r="AK168" s="59"/>
      <c r="AL168" s="59"/>
      <c r="AM168" s="59"/>
      <c r="AN168" s="59"/>
      <c r="AO168" s="59"/>
      <c r="AP168" s="183"/>
      <c r="AQ168" s="59"/>
      <c r="AR168" s="183"/>
      <c r="AS168" s="61" t="e">
        <v>#DIV/0!</v>
      </c>
      <c r="AT168" s="13"/>
      <c r="AU168" s="13"/>
      <c r="AV168" s="57" t="e">
        <f>VLOOKUP($AC168,[1]!デモテーブル[#All],3,FALSE)</f>
        <v>#N/A</v>
      </c>
      <c r="AW168" s="57" t="e">
        <f>VLOOKUP($AC168,[1]!デモテーブル[#All],4,FALSE)</f>
        <v>#N/A</v>
      </c>
      <c r="AX168" s="57" t="e">
        <f>VLOOKUP($AC168,[1]!デモテーブル[#All],5,FALSE)</f>
        <v>#N/A</v>
      </c>
      <c r="AY168" s="57" t="e">
        <f>VLOOKUP($AC168,[1]!デモテーブル[#All],6,FALSE)</f>
        <v>#N/A</v>
      </c>
      <c r="AZ168" s="57" t="e">
        <f>VLOOKUP($AC168,[1]!デモテーブル[#All],7,FALSE)</f>
        <v>#N/A</v>
      </c>
    </row>
    <row r="169" spans="2:52" x14ac:dyDescent="0.2">
      <c r="B169" s="10">
        <v>44819</v>
      </c>
      <c r="C169" s="135">
        <v>168</v>
      </c>
      <c r="D169" s="29" t="s">
        <v>146</v>
      </c>
      <c r="E169" s="57" t="s">
        <v>482</v>
      </c>
      <c r="H169" s="58" t="s">
        <v>352</v>
      </c>
      <c r="I169" s="58"/>
      <c r="J169" s="58"/>
      <c r="K169" s="58"/>
      <c r="L169" s="58"/>
      <c r="M169" s="58"/>
      <c r="N169" s="58"/>
      <c r="O169" s="58"/>
      <c r="Q169" s="47">
        <v>4</v>
      </c>
      <c r="Z169" s="7"/>
      <c r="AA169" s="7"/>
      <c r="AB169" s="59"/>
      <c r="AC169" s="62"/>
      <c r="AD169" s="59" t="e">
        <f>VLOOKUP($AC169,[1]!デモテーブル[#All],2,FALSE)</f>
        <v>#N/A</v>
      </c>
      <c r="AE169" s="59"/>
      <c r="AF169" s="60"/>
      <c r="AG169" s="59"/>
      <c r="AH169" s="181"/>
      <c r="AI169" s="59"/>
      <c r="AJ169" s="181"/>
      <c r="AK169" s="59"/>
      <c r="AL169" s="59"/>
      <c r="AM169" s="59"/>
      <c r="AN169" s="59"/>
      <c r="AO169" s="59"/>
      <c r="AP169" s="183"/>
      <c r="AQ169" s="59"/>
      <c r="AR169" s="183"/>
      <c r="AS169" s="61" t="e">
        <v>#DIV/0!</v>
      </c>
      <c r="AT169" s="13"/>
      <c r="AU169" s="13"/>
      <c r="AV169" s="57" t="e">
        <f>VLOOKUP($AC169,[1]!デモテーブル[#All],3,FALSE)</f>
        <v>#N/A</v>
      </c>
      <c r="AW169" s="57" t="e">
        <f>VLOOKUP($AC169,[1]!デモテーブル[#All],4,FALSE)</f>
        <v>#N/A</v>
      </c>
      <c r="AX169" s="57" t="e">
        <f>VLOOKUP($AC169,[1]!デモテーブル[#All],5,FALSE)</f>
        <v>#N/A</v>
      </c>
      <c r="AY169" s="57" t="e">
        <f>VLOOKUP($AC169,[1]!デモテーブル[#All],6,FALSE)</f>
        <v>#N/A</v>
      </c>
      <c r="AZ169" s="57" t="e">
        <f>VLOOKUP($AC169,[1]!デモテーブル[#All],7,FALSE)</f>
        <v>#N/A</v>
      </c>
    </row>
    <row r="170" spans="2:52" x14ac:dyDescent="0.2">
      <c r="B170" s="10">
        <v>44819</v>
      </c>
      <c r="C170" s="135">
        <v>169</v>
      </c>
      <c r="D170" s="29" t="s">
        <v>146</v>
      </c>
      <c r="E170" s="57" t="s">
        <v>482</v>
      </c>
      <c r="H170" s="58" t="s">
        <v>742</v>
      </c>
      <c r="I170" s="58"/>
      <c r="J170" s="58"/>
      <c r="K170" s="58"/>
      <c r="L170" s="58"/>
      <c r="M170" s="58"/>
      <c r="N170" s="58"/>
      <c r="O170" s="58"/>
      <c r="Q170" s="47">
        <v>5</v>
      </c>
      <c r="Z170" s="7"/>
      <c r="AA170" s="7"/>
      <c r="AB170" s="59"/>
      <c r="AC170" s="62"/>
      <c r="AD170" s="59" t="e">
        <f>VLOOKUP($AC170,[1]!デモテーブル[#All],2,FALSE)</f>
        <v>#N/A</v>
      </c>
      <c r="AE170" s="59"/>
      <c r="AF170" s="60"/>
      <c r="AG170" s="59"/>
      <c r="AH170" s="181"/>
      <c r="AI170" s="59"/>
      <c r="AJ170" s="181"/>
      <c r="AK170" s="59"/>
      <c r="AL170" s="59"/>
      <c r="AM170" s="59"/>
      <c r="AN170" s="59"/>
      <c r="AO170" s="59"/>
      <c r="AP170" s="183"/>
      <c r="AQ170" s="59"/>
      <c r="AR170" s="183"/>
      <c r="AS170" s="61" t="e">
        <v>#DIV/0!</v>
      </c>
      <c r="AT170" s="13"/>
      <c r="AU170" s="13"/>
      <c r="AV170" s="57" t="e">
        <f>VLOOKUP($AC170,[1]!デモテーブル[#All],3,FALSE)</f>
        <v>#N/A</v>
      </c>
      <c r="AW170" s="57" t="e">
        <f>VLOOKUP($AC170,[1]!デモテーブル[#All],4,FALSE)</f>
        <v>#N/A</v>
      </c>
      <c r="AX170" s="57" t="e">
        <f>VLOOKUP($AC170,[1]!デモテーブル[#All],5,FALSE)</f>
        <v>#N/A</v>
      </c>
      <c r="AY170" s="57" t="e">
        <f>VLOOKUP($AC170,[1]!デモテーブル[#All],6,FALSE)</f>
        <v>#N/A</v>
      </c>
      <c r="AZ170" s="57" t="e">
        <f>VLOOKUP($AC170,[1]!デモテーブル[#All],7,FALSE)</f>
        <v>#N/A</v>
      </c>
    </row>
    <row r="171" spans="2:52" x14ac:dyDescent="0.2">
      <c r="B171" s="10">
        <v>44819</v>
      </c>
      <c r="C171" s="135">
        <v>170</v>
      </c>
      <c r="D171" s="29" t="s">
        <v>146</v>
      </c>
      <c r="E171" s="57" t="s">
        <v>482</v>
      </c>
      <c r="H171" s="58" t="s">
        <v>353</v>
      </c>
      <c r="I171" s="58"/>
      <c r="J171" s="58"/>
      <c r="K171" s="58"/>
      <c r="L171" s="58"/>
      <c r="M171" s="58"/>
      <c r="N171" s="58"/>
      <c r="O171" s="58"/>
      <c r="Q171" s="47">
        <v>6</v>
      </c>
      <c r="Z171" s="7"/>
      <c r="AA171" s="7"/>
      <c r="AB171" s="59"/>
      <c r="AC171" s="62"/>
      <c r="AD171" s="59" t="e">
        <f>VLOOKUP($AC171,[1]!デモテーブル[#All],2,FALSE)</f>
        <v>#N/A</v>
      </c>
      <c r="AE171" s="59"/>
      <c r="AF171" s="60"/>
      <c r="AG171" s="59"/>
      <c r="AH171" s="181"/>
      <c r="AI171" s="59"/>
      <c r="AJ171" s="181"/>
      <c r="AK171" s="59"/>
      <c r="AL171" s="59"/>
      <c r="AM171" s="59"/>
      <c r="AN171" s="59"/>
      <c r="AO171" s="59"/>
      <c r="AP171" s="183"/>
      <c r="AQ171" s="59"/>
      <c r="AR171" s="183"/>
      <c r="AS171" s="61" t="e">
        <v>#DIV/0!</v>
      </c>
      <c r="AT171" s="13"/>
      <c r="AU171" s="13"/>
      <c r="AV171" s="57" t="e">
        <f>VLOOKUP($AC171,[1]!デモテーブル[#All],3,FALSE)</f>
        <v>#N/A</v>
      </c>
      <c r="AW171" s="57" t="e">
        <f>VLOOKUP($AC171,[1]!デモテーブル[#All],4,FALSE)</f>
        <v>#N/A</v>
      </c>
      <c r="AX171" s="57" t="e">
        <f>VLOOKUP($AC171,[1]!デモテーブル[#All],5,FALSE)</f>
        <v>#N/A</v>
      </c>
      <c r="AY171" s="57" t="e">
        <f>VLOOKUP($AC171,[1]!デモテーブル[#All],6,FALSE)</f>
        <v>#N/A</v>
      </c>
      <c r="AZ171" s="57" t="e">
        <f>VLOOKUP($AC171,[1]!デモテーブル[#All],7,FALSE)</f>
        <v>#N/A</v>
      </c>
    </row>
    <row r="172" spans="2:52" x14ac:dyDescent="0.2">
      <c r="B172" s="10">
        <v>44819</v>
      </c>
      <c r="C172" s="135">
        <v>171</v>
      </c>
      <c r="D172" s="29" t="s">
        <v>146</v>
      </c>
      <c r="E172" s="57" t="s">
        <v>482</v>
      </c>
      <c r="H172" s="58" t="s">
        <v>743</v>
      </c>
      <c r="I172" s="58"/>
      <c r="J172" s="58"/>
      <c r="K172" s="58"/>
      <c r="L172" s="58"/>
      <c r="M172" s="58"/>
      <c r="N172" s="58"/>
      <c r="O172" s="58"/>
      <c r="Q172" s="47">
        <v>7</v>
      </c>
      <c r="Z172" s="7"/>
      <c r="AA172" s="7"/>
      <c r="AB172" s="59"/>
      <c r="AC172" s="62"/>
      <c r="AD172" s="59" t="e">
        <f>VLOOKUP($AC172,[1]!デモテーブル[#All],2,FALSE)</f>
        <v>#N/A</v>
      </c>
      <c r="AE172" s="59"/>
      <c r="AF172" s="60"/>
      <c r="AG172" s="59"/>
      <c r="AH172" s="181"/>
      <c r="AI172" s="59"/>
      <c r="AJ172" s="181"/>
      <c r="AK172" s="59"/>
      <c r="AL172" s="59"/>
      <c r="AM172" s="59"/>
      <c r="AN172" s="59"/>
      <c r="AO172" s="59"/>
      <c r="AP172" s="183"/>
      <c r="AQ172" s="59"/>
      <c r="AR172" s="183"/>
      <c r="AS172" s="61" t="e">
        <v>#DIV/0!</v>
      </c>
      <c r="AT172" s="13"/>
      <c r="AU172" s="13"/>
      <c r="AV172" s="57" t="e">
        <f>VLOOKUP($AC172,[1]!デモテーブル[#All],3,FALSE)</f>
        <v>#N/A</v>
      </c>
      <c r="AW172" s="57" t="e">
        <f>VLOOKUP($AC172,[1]!デモテーブル[#All],4,FALSE)</f>
        <v>#N/A</v>
      </c>
      <c r="AX172" s="57" t="e">
        <f>VLOOKUP($AC172,[1]!デモテーブル[#All],5,FALSE)</f>
        <v>#N/A</v>
      </c>
      <c r="AY172" s="57" t="e">
        <f>VLOOKUP($AC172,[1]!デモテーブル[#All],6,FALSE)</f>
        <v>#N/A</v>
      </c>
      <c r="AZ172" s="57" t="e">
        <f>VLOOKUP($AC172,[1]!デモテーブル[#All],7,FALSE)</f>
        <v>#N/A</v>
      </c>
    </row>
    <row r="173" spans="2:52" x14ac:dyDescent="0.2">
      <c r="B173" s="10">
        <v>44819</v>
      </c>
      <c r="C173" s="135">
        <v>172</v>
      </c>
      <c r="D173" s="29" t="s">
        <v>146</v>
      </c>
      <c r="E173" s="57" t="s">
        <v>482</v>
      </c>
      <c r="H173" s="58" t="s">
        <v>487</v>
      </c>
      <c r="I173" s="58" t="s">
        <v>488</v>
      </c>
      <c r="J173" s="58"/>
      <c r="K173" s="58"/>
      <c r="L173" s="58"/>
      <c r="M173" s="58"/>
      <c r="N173" s="58"/>
      <c r="O173" s="58"/>
      <c r="Q173" s="47">
        <v>8</v>
      </c>
      <c r="Z173" s="7"/>
      <c r="AA173" s="7"/>
      <c r="AB173" s="59"/>
      <c r="AC173" s="4" t="str">
        <f>IF(H174="","",TEXT(H174,"@"))</f>
        <v>1343</v>
      </c>
      <c r="AD173" s="59" t="str">
        <f>VLOOKUP($AC173,[1]!デモテーブル[#All],2,FALSE)</f>
        <v>ＮＦＪ－ＲＥＩＴ</v>
      </c>
      <c r="AE173" s="59" t="s">
        <v>15</v>
      </c>
      <c r="AF173" s="60">
        <f>AP173/AJ173</f>
        <v>30</v>
      </c>
      <c r="AG173" s="59"/>
      <c r="AH173" s="181">
        <f>(AP173-AR173)/AF173</f>
        <v>1798</v>
      </c>
      <c r="AI173" s="59"/>
      <c r="AJ173" s="182">
        <f>VLOOKUP($AC173,[1]!テーブル6[#All],5,FALSE)</f>
        <v>2171</v>
      </c>
      <c r="AK173" s="59"/>
      <c r="AL173" s="59"/>
      <c r="AM173" s="59"/>
      <c r="AN173" s="59"/>
      <c r="AO173" s="59"/>
      <c r="AP173" s="183">
        <f>IF(H177="","",VALUE(LEFT(H177,FIND("円",H177)-1)))</f>
        <v>65130</v>
      </c>
      <c r="AQ173" s="59"/>
      <c r="AR173" s="183">
        <f>IF(H179="","",VALUE(LEFT(H179,FIND("円",H179)-1)))</f>
        <v>11190</v>
      </c>
      <c r="AS173" s="61">
        <f t="shared" ref="AS173" si="28">AR173/(AP173-AR173)</f>
        <v>0.20745272525027808</v>
      </c>
      <c r="AT173" s="13"/>
      <c r="AU173" s="13"/>
      <c r="AV173" s="57" t="str">
        <f>VLOOKUP($AC173,[1]!デモテーブル[#All],3,FALSE)</f>
        <v>1株式・投信等</v>
      </c>
      <c r="AW173" s="57" t="str">
        <f>VLOOKUP($AC173,[1]!デモテーブル[#All],4,FALSE)</f>
        <v>1株式</v>
      </c>
      <c r="AX173" s="57" t="str">
        <f>VLOOKUP($AC173,[1]!デモテーブル[#All],5,FALSE)</f>
        <v>不動産</v>
      </c>
      <c r="AY173" s="57" t="str">
        <f>VLOOKUP($AC173,[1]!デモテーブル[#All],6,FALSE)</f>
        <v>Jリート</v>
      </c>
      <c r="AZ173" s="57" t="str">
        <f>VLOOKUP($AC173,[1]!デモテーブル[#All],7,FALSE)</f>
        <v>01 日本円</v>
      </c>
    </row>
    <row r="174" spans="2:52" x14ac:dyDescent="0.2">
      <c r="B174" s="10">
        <v>44819</v>
      </c>
      <c r="C174" s="135">
        <v>173</v>
      </c>
      <c r="D174" s="29" t="s">
        <v>146</v>
      </c>
      <c r="E174" s="57" t="s">
        <v>482</v>
      </c>
      <c r="H174" s="58">
        <v>1343</v>
      </c>
      <c r="I174" s="58" t="s">
        <v>489</v>
      </c>
      <c r="J174" s="58"/>
      <c r="K174" s="58"/>
      <c r="L174" s="58"/>
      <c r="M174" s="58"/>
      <c r="N174" s="58"/>
      <c r="O174" s="58"/>
      <c r="Q174" s="47">
        <v>9</v>
      </c>
      <c r="Z174" s="7"/>
      <c r="AA174" s="7"/>
      <c r="AB174" s="59"/>
      <c r="AC174" s="62"/>
      <c r="AD174" s="59" t="e">
        <f>VLOOKUP($AC174,[1]!デモテーブル[#All],2,FALSE)</f>
        <v>#N/A</v>
      </c>
      <c r="AE174" s="59"/>
      <c r="AF174" s="60"/>
      <c r="AG174" s="59"/>
      <c r="AH174" s="181"/>
      <c r="AI174" s="59"/>
      <c r="AJ174" s="181"/>
      <c r="AK174" s="59"/>
      <c r="AL174" s="59"/>
      <c r="AM174" s="59"/>
      <c r="AN174" s="59"/>
      <c r="AO174" s="59"/>
      <c r="AP174" s="183"/>
      <c r="AQ174" s="59"/>
      <c r="AR174" s="183"/>
      <c r="AS174" s="61" t="e">
        <v>#DIV/0!</v>
      </c>
      <c r="AT174" s="13"/>
      <c r="AU174" s="13"/>
      <c r="AV174" s="57" t="e">
        <f>VLOOKUP($AC174,[1]!デモテーブル[#All],3,FALSE)</f>
        <v>#N/A</v>
      </c>
      <c r="AW174" s="57" t="e">
        <f>VLOOKUP($AC174,[1]!デモテーブル[#All],4,FALSE)</f>
        <v>#N/A</v>
      </c>
      <c r="AX174" s="57" t="e">
        <f>VLOOKUP($AC174,[1]!デモテーブル[#All],5,FALSE)</f>
        <v>#N/A</v>
      </c>
      <c r="AY174" s="57" t="e">
        <f>VLOOKUP($AC174,[1]!デモテーブル[#All],6,FALSE)</f>
        <v>#N/A</v>
      </c>
      <c r="AZ174" s="57" t="e">
        <f>VLOOKUP($AC174,[1]!デモテーブル[#All],7,FALSE)</f>
        <v>#N/A</v>
      </c>
    </row>
    <row r="175" spans="2:52" x14ac:dyDescent="0.2">
      <c r="B175" s="10">
        <v>44819</v>
      </c>
      <c r="C175" s="135">
        <v>174</v>
      </c>
      <c r="D175" s="29" t="s">
        <v>146</v>
      </c>
      <c r="E175" s="57" t="s">
        <v>482</v>
      </c>
      <c r="H175" s="58" t="s">
        <v>487</v>
      </c>
      <c r="I175" s="58" t="s">
        <v>490</v>
      </c>
      <c r="J175" s="58"/>
      <c r="K175" s="58"/>
      <c r="L175" s="58"/>
      <c r="M175" s="58"/>
      <c r="N175" s="58"/>
      <c r="O175" s="58"/>
      <c r="Q175" s="47">
        <v>10</v>
      </c>
      <c r="Z175" s="7"/>
      <c r="AA175" s="7"/>
      <c r="AB175" s="59"/>
      <c r="AC175" s="62"/>
      <c r="AD175" s="59" t="e">
        <f>VLOOKUP($AC175,[1]!デモテーブル[#All],2,FALSE)</f>
        <v>#N/A</v>
      </c>
      <c r="AE175" s="59"/>
      <c r="AF175" s="60"/>
      <c r="AG175" s="59"/>
      <c r="AH175" s="181"/>
      <c r="AI175" s="59"/>
      <c r="AJ175" s="181"/>
      <c r="AK175" s="59"/>
      <c r="AL175" s="59"/>
      <c r="AM175" s="59"/>
      <c r="AN175" s="59"/>
      <c r="AO175" s="59"/>
      <c r="AP175" s="183"/>
      <c r="AQ175" s="59"/>
      <c r="AR175" s="183"/>
      <c r="AS175" s="61" t="e">
        <v>#DIV/0!</v>
      </c>
      <c r="AT175" s="13"/>
      <c r="AU175" s="13"/>
      <c r="AV175" s="57" t="e">
        <f>VLOOKUP($AC175,[1]!デモテーブル[#All],3,FALSE)</f>
        <v>#N/A</v>
      </c>
      <c r="AW175" s="57" t="e">
        <f>VLOOKUP($AC175,[1]!デモテーブル[#All],4,FALSE)</f>
        <v>#N/A</v>
      </c>
      <c r="AX175" s="57" t="e">
        <f>VLOOKUP($AC175,[1]!デモテーブル[#All],5,FALSE)</f>
        <v>#N/A</v>
      </c>
      <c r="AY175" s="57" t="e">
        <f>VLOOKUP($AC175,[1]!デモテーブル[#All],6,FALSE)</f>
        <v>#N/A</v>
      </c>
      <c r="AZ175" s="57" t="e">
        <f>VLOOKUP($AC175,[1]!デモテーブル[#All],7,FALSE)</f>
        <v>#N/A</v>
      </c>
    </row>
    <row r="176" spans="2:52" x14ac:dyDescent="0.2">
      <c r="B176" s="10">
        <v>44819</v>
      </c>
      <c r="C176" s="135">
        <v>175</v>
      </c>
      <c r="D176" s="29" t="s">
        <v>146</v>
      </c>
      <c r="E176" s="57" t="s">
        <v>482</v>
      </c>
      <c r="H176" s="58" t="s">
        <v>352</v>
      </c>
      <c r="I176" s="63">
        <v>6.9599999999999995E-2</v>
      </c>
      <c r="J176" s="58"/>
      <c r="K176" s="58"/>
      <c r="L176" s="58"/>
      <c r="M176" s="58"/>
      <c r="N176" s="58"/>
      <c r="O176" s="58"/>
      <c r="Q176" s="47">
        <v>11</v>
      </c>
      <c r="Z176" s="7"/>
      <c r="AA176" s="7"/>
      <c r="AB176" s="59"/>
      <c r="AC176" s="62"/>
      <c r="AD176" s="59" t="e">
        <f>VLOOKUP($AC176,[1]!デモテーブル[#All],2,FALSE)</f>
        <v>#N/A</v>
      </c>
      <c r="AE176" s="59"/>
      <c r="AF176" s="60"/>
      <c r="AG176" s="59"/>
      <c r="AH176" s="181"/>
      <c r="AI176" s="59"/>
      <c r="AJ176" s="181"/>
      <c r="AK176" s="59"/>
      <c r="AL176" s="59"/>
      <c r="AM176" s="59"/>
      <c r="AN176" s="59"/>
      <c r="AO176" s="59"/>
      <c r="AP176" s="183"/>
      <c r="AQ176" s="59"/>
      <c r="AR176" s="183"/>
      <c r="AS176" s="61" t="e">
        <v>#DIV/0!</v>
      </c>
      <c r="AT176" s="13"/>
      <c r="AU176" s="13"/>
      <c r="AV176" s="57" t="e">
        <f>VLOOKUP($AC176,[1]!デモテーブル[#All],3,FALSE)</f>
        <v>#N/A</v>
      </c>
      <c r="AW176" s="57" t="e">
        <f>VLOOKUP($AC176,[1]!デモテーブル[#All],4,FALSE)</f>
        <v>#N/A</v>
      </c>
      <c r="AX176" s="57" t="e">
        <f>VLOOKUP($AC176,[1]!デモテーブル[#All],5,FALSE)</f>
        <v>#N/A</v>
      </c>
      <c r="AY176" s="57" t="e">
        <f>VLOOKUP($AC176,[1]!デモテーブル[#All],6,FALSE)</f>
        <v>#N/A</v>
      </c>
      <c r="AZ176" s="57" t="e">
        <f>VLOOKUP($AC176,[1]!デモテーブル[#All],7,FALSE)</f>
        <v>#N/A</v>
      </c>
    </row>
    <row r="177" spans="2:52" x14ac:dyDescent="0.2">
      <c r="B177" s="10">
        <v>44819</v>
      </c>
      <c r="C177" s="135">
        <v>176</v>
      </c>
      <c r="D177" s="29" t="s">
        <v>146</v>
      </c>
      <c r="E177" s="57" t="s">
        <v>482</v>
      </c>
      <c r="H177" s="58" t="s">
        <v>744</v>
      </c>
      <c r="I177" s="58" t="s">
        <v>491</v>
      </c>
      <c r="J177" s="58"/>
      <c r="K177" s="58"/>
      <c r="L177" s="58"/>
      <c r="M177" s="58"/>
      <c r="N177" s="58"/>
      <c r="O177" s="58"/>
      <c r="Q177" s="47">
        <v>12</v>
      </c>
      <c r="Z177" s="7"/>
      <c r="AA177" s="7"/>
      <c r="AB177" s="59"/>
      <c r="AC177" s="62"/>
      <c r="AD177" s="59" t="e">
        <f>VLOOKUP($AC177,[1]!デモテーブル[#All],2,FALSE)</f>
        <v>#N/A</v>
      </c>
      <c r="AE177" s="59"/>
      <c r="AF177" s="60"/>
      <c r="AG177" s="59"/>
      <c r="AH177" s="181"/>
      <c r="AI177" s="59"/>
      <c r="AJ177" s="181"/>
      <c r="AK177" s="59"/>
      <c r="AL177" s="59"/>
      <c r="AM177" s="59"/>
      <c r="AN177" s="59"/>
      <c r="AO177" s="59"/>
      <c r="AP177" s="183"/>
      <c r="AQ177" s="59"/>
      <c r="AR177" s="183"/>
      <c r="AS177" s="61" t="e">
        <v>#DIV/0!</v>
      </c>
      <c r="AT177" s="13"/>
      <c r="AU177" s="13"/>
      <c r="AV177" s="57" t="e">
        <f>VLOOKUP($AC177,[1]!デモテーブル[#All],3,FALSE)</f>
        <v>#N/A</v>
      </c>
      <c r="AW177" s="57" t="e">
        <f>VLOOKUP($AC177,[1]!デモテーブル[#All],4,FALSE)</f>
        <v>#N/A</v>
      </c>
      <c r="AX177" s="57" t="e">
        <f>VLOOKUP($AC177,[1]!デモテーブル[#All],5,FALSE)</f>
        <v>#N/A</v>
      </c>
      <c r="AY177" s="57" t="e">
        <f>VLOOKUP($AC177,[1]!デモテーブル[#All],6,FALSE)</f>
        <v>#N/A</v>
      </c>
      <c r="AZ177" s="57" t="e">
        <f>VLOOKUP($AC177,[1]!デモテーブル[#All],7,FALSE)</f>
        <v>#N/A</v>
      </c>
    </row>
    <row r="178" spans="2:52" x14ac:dyDescent="0.2">
      <c r="B178" s="10">
        <v>44819</v>
      </c>
      <c r="C178" s="135">
        <v>177</v>
      </c>
      <c r="D178" s="29" t="s">
        <v>146</v>
      </c>
      <c r="E178" s="57" t="s">
        <v>482</v>
      </c>
      <c r="H178" s="58" t="s">
        <v>353</v>
      </c>
      <c r="I178" s="58"/>
      <c r="J178" s="58"/>
      <c r="K178" s="58"/>
      <c r="L178" s="58"/>
      <c r="M178" s="58"/>
      <c r="N178" s="58"/>
      <c r="O178" s="58"/>
      <c r="Q178" s="47">
        <v>13</v>
      </c>
      <c r="Z178" s="7"/>
      <c r="AA178" s="7"/>
      <c r="AB178" s="59"/>
      <c r="AC178" s="62"/>
      <c r="AD178" s="59" t="e">
        <f>VLOOKUP($AC178,[1]!デモテーブル[#All],2,FALSE)</f>
        <v>#N/A</v>
      </c>
      <c r="AE178" s="59"/>
      <c r="AF178" s="60"/>
      <c r="AG178" s="59"/>
      <c r="AH178" s="181"/>
      <c r="AI178" s="59"/>
      <c r="AJ178" s="181"/>
      <c r="AK178" s="59"/>
      <c r="AL178" s="59"/>
      <c r="AM178" s="59"/>
      <c r="AN178" s="59"/>
      <c r="AO178" s="59"/>
      <c r="AP178" s="183"/>
      <c r="AQ178" s="59"/>
      <c r="AR178" s="183"/>
      <c r="AS178" s="61" t="e">
        <v>#DIV/0!</v>
      </c>
      <c r="AT178" s="13"/>
      <c r="AU178" s="13"/>
      <c r="AV178" s="57" t="e">
        <f>VLOOKUP($AC178,[1]!デモテーブル[#All],3,FALSE)</f>
        <v>#N/A</v>
      </c>
      <c r="AW178" s="57" t="e">
        <f>VLOOKUP($AC178,[1]!デモテーブル[#All],4,FALSE)</f>
        <v>#N/A</v>
      </c>
      <c r="AX178" s="57" t="e">
        <f>VLOOKUP($AC178,[1]!デモテーブル[#All],5,FALSE)</f>
        <v>#N/A</v>
      </c>
      <c r="AY178" s="57" t="e">
        <f>VLOOKUP($AC178,[1]!デモテーブル[#All],6,FALSE)</f>
        <v>#N/A</v>
      </c>
      <c r="AZ178" s="57" t="e">
        <f>VLOOKUP($AC178,[1]!デモテーブル[#All],7,FALSE)</f>
        <v>#N/A</v>
      </c>
    </row>
    <row r="179" spans="2:52" x14ac:dyDescent="0.2">
      <c r="B179" s="10">
        <v>44819</v>
      </c>
      <c r="C179" s="135">
        <v>178</v>
      </c>
      <c r="D179" s="29" t="s">
        <v>146</v>
      </c>
      <c r="E179" s="57" t="s">
        <v>482</v>
      </c>
      <c r="H179" s="58" t="s">
        <v>745</v>
      </c>
      <c r="I179" s="58"/>
      <c r="J179" s="58"/>
      <c r="K179" s="58"/>
      <c r="L179" s="58"/>
      <c r="M179" s="58"/>
      <c r="N179" s="58"/>
      <c r="O179" s="58"/>
      <c r="Q179" s="47">
        <v>14</v>
      </c>
      <c r="Z179" s="7"/>
      <c r="AA179" s="7"/>
      <c r="AB179" s="59"/>
      <c r="AC179" s="62"/>
      <c r="AD179" s="59" t="e">
        <f>VLOOKUP($AC179,[1]!デモテーブル[#All],2,FALSE)</f>
        <v>#N/A</v>
      </c>
      <c r="AE179" s="59"/>
      <c r="AF179" s="60"/>
      <c r="AG179" s="59"/>
      <c r="AH179" s="181"/>
      <c r="AI179" s="59"/>
      <c r="AJ179" s="181"/>
      <c r="AK179" s="59"/>
      <c r="AL179" s="59"/>
      <c r="AM179" s="59"/>
      <c r="AN179" s="59"/>
      <c r="AO179" s="59"/>
      <c r="AP179" s="183"/>
      <c r="AQ179" s="59"/>
      <c r="AR179" s="183"/>
      <c r="AS179" s="61" t="e">
        <v>#DIV/0!</v>
      </c>
      <c r="AT179" s="13"/>
      <c r="AU179" s="13"/>
      <c r="AV179" s="57" t="e">
        <f>VLOOKUP($AC179,[1]!デモテーブル[#All],3,FALSE)</f>
        <v>#N/A</v>
      </c>
      <c r="AW179" s="57" t="e">
        <f>VLOOKUP($AC179,[1]!デモテーブル[#All],4,FALSE)</f>
        <v>#N/A</v>
      </c>
      <c r="AX179" s="57" t="e">
        <f>VLOOKUP($AC179,[1]!デモテーブル[#All],5,FALSE)</f>
        <v>#N/A</v>
      </c>
      <c r="AY179" s="57" t="e">
        <f>VLOOKUP($AC179,[1]!デモテーブル[#All],6,FALSE)</f>
        <v>#N/A</v>
      </c>
      <c r="AZ179" s="57" t="e">
        <f>VLOOKUP($AC179,[1]!デモテーブル[#All],7,FALSE)</f>
        <v>#N/A</v>
      </c>
    </row>
    <row r="180" spans="2:52" x14ac:dyDescent="0.2">
      <c r="B180" s="10">
        <v>44819</v>
      </c>
      <c r="C180" s="135">
        <v>179</v>
      </c>
      <c r="D180" s="29" t="s">
        <v>146</v>
      </c>
      <c r="E180" s="57" t="s">
        <v>482</v>
      </c>
      <c r="H180" s="58" t="s">
        <v>492</v>
      </c>
      <c r="I180" s="58"/>
      <c r="J180" s="58"/>
      <c r="K180" s="58"/>
      <c r="L180" s="58"/>
      <c r="M180" s="58"/>
      <c r="N180" s="58"/>
      <c r="O180" s="58"/>
      <c r="Q180" s="47">
        <v>15</v>
      </c>
      <c r="Z180" s="7"/>
      <c r="AA180" s="7"/>
      <c r="AB180" s="59"/>
      <c r="AC180" s="4" t="str">
        <f>IF(H181="","",TEXT(H181,"@"))</f>
        <v>1345</v>
      </c>
      <c r="AD180" s="59" t="str">
        <f>VLOOKUP($AC180,[1]!デモテーブル[#All],2,FALSE)</f>
        <v>上場Ｊリート</v>
      </c>
      <c r="AE180" s="59" t="s">
        <v>15</v>
      </c>
      <c r="AF180" s="60">
        <f>AP180/AJ180</f>
        <v>4</v>
      </c>
      <c r="AG180" s="59"/>
      <c r="AH180" s="181">
        <f>(AP180-AR180)/AF180</f>
        <v>2071</v>
      </c>
      <c r="AI180" s="59"/>
      <c r="AJ180" s="182">
        <f>VLOOKUP($AC180,[1]!テーブル6[#All],5,FALSE)</f>
        <v>2037.5</v>
      </c>
      <c r="AK180" s="59"/>
      <c r="AL180" s="59"/>
      <c r="AM180" s="59"/>
      <c r="AN180" s="59"/>
      <c r="AO180" s="59"/>
      <c r="AP180" s="183">
        <f>IF(H184="","",VALUE(LEFT(H184,FIND("円",H184)-1)))</f>
        <v>8150</v>
      </c>
      <c r="AQ180" s="59"/>
      <c r="AR180" s="183">
        <f>IF(H186="","",VALUE(LEFT(H186,FIND("円",H186)-1)))</f>
        <v>-134</v>
      </c>
      <c r="AS180" s="61">
        <f t="shared" ref="AS180" si="29">AR180/(AP180-AR180)</f>
        <v>-1.6175760502172863E-2</v>
      </c>
      <c r="AT180" s="13"/>
      <c r="AU180" s="13"/>
      <c r="AV180" s="57" t="str">
        <f>VLOOKUP($AC180,[1]!デモテーブル[#All],3,FALSE)</f>
        <v>1株式・投信等</v>
      </c>
      <c r="AW180" s="57" t="str">
        <f>VLOOKUP($AC180,[1]!デモテーブル[#All],4,FALSE)</f>
        <v>1株式</v>
      </c>
      <c r="AX180" s="57" t="str">
        <f>VLOOKUP($AC180,[1]!デモテーブル[#All],5,FALSE)</f>
        <v>不動産</v>
      </c>
      <c r="AY180" s="57" t="str">
        <f>VLOOKUP($AC180,[1]!デモテーブル[#All],6,FALSE)</f>
        <v>Jリート</v>
      </c>
      <c r="AZ180" s="57" t="str">
        <f>VLOOKUP($AC180,[1]!デモテーブル[#All],7,FALSE)</f>
        <v>01 日本円</v>
      </c>
    </row>
    <row r="181" spans="2:52" x14ac:dyDescent="0.2">
      <c r="B181" s="10">
        <v>44819</v>
      </c>
      <c r="C181" s="135">
        <v>180</v>
      </c>
      <c r="D181" s="29" t="s">
        <v>146</v>
      </c>
      <c r="E181" s="57" t="s">
        <v>482</v>
      </c>
      <c r="H181" s="58">
        <v>1345</v>
      </c>
      <c r="I181" s="58"/>
      <c r="J181" s="58"/>
      <c r="K181" s="58"/>
      <c r="L181" s="58"/>
      <c r="M181" s="58"/>
      <c r="N181" s="58"/>
      <c r="O181" s="58"/>
      <c r="Q181" s="47">
        <v>16</v>
      </c>
      <c r="Z181" s="7"/>
      <c r="AA181" s="7"/>
      <c r="AB181" s="59"/>
      <c r="AC181" s="62"/>
      <c r="AD181" s="59" t="e">
        <f>VLOOKUP($AC181,[1]!デモテーブル[#All],2,FALSE)</f>
        <v>#N/A</v>
      </c>
      <c r="AE181" s="59"/>
      <c r="AF181" s="60"/>
      <c r="AG181" s="59"/>
      <c r="AH181" s="181"/>
      <c r="AI181" s="59"/>
      <c r="AJ181" s="181"/>
      <c r="AK181" s="59"/>
      <c r="AL181" s="59"/>
      <c r="AM181" s="59"/>
      <c r="AN181" s="59"/>
      <c r="AO181" s="59"/>
      <c r="AP181" s="183"/>
      <c r="AQ181" s="59"/>
      <c r="AR181" s="183"/>
      <c r="AS181" s="61" t="e">
        <v>#DIV/0!</v>
      </c>
      <c r="AT181" s="13"/>
      <c r="AU181" s="13"/>
      <c r="AV181" s="57" t="e">
        <f>VLOOKUP($AC181,[1]!デモテーブル[#All],3,FALSE)</f>
        <v>#N/A</v>
      </c>
      <c r="AW181" s="57" t="e">
        <f>VLOOKUP($AC181,[1]!デモテーブル[#All],4,FALSE)</f>
        <v>#N/A</v>
      </c>
      <c r="AX181" s="57" t="e">
        <f>VLOOKUP($AC181,[1]!デモテーブル[#All],5,FALSE)</f>
        <v>#N/A</v>
      </c>
      <c r="AY181" s="57" t="e">
        <f>VLOOKUP($AC181,[1]!デモテーブル[#All],6,FALSE)</f>
        <v>#N/A</v>
      </c>
      <c r="AZ181" s="57" t="e">
        <f>VLOOKUP($AC181,[1]!デモテーブル[#All],7,FALSE)</f>
        <v>#N/A</v>
      </c>
    </row>
    <row r="182" spans="2:52" x14ac:dyDescent="0.2">
      <c r="B182" s="10">
        <v>44819</v>
      </c>
      <c r="C182" s="135">
        <v>181</v>
      </c>
      <c r="D182" s="29" t="s">
        <v>146</v>
      </c>
      <c r="E182" s="57" t="s">
        <v>482</v>
      </c>
      <c r="H182" s="58" t="s">
        <v>492</v>
      </c>
      <c r="I182" s="58"/>
      <c r="J182" s="58"/>
      <c r="K182" s="58"/>
      <c r="L182" s="58"/>
      <c r="M182" s="58"/>
      <c r="N182" s="58"/>
      <c r="O182" s="58"/>
      <c r="Q182" s="47">
        <v>17</v>
      </c>
      <c r="Z182" s="7"/>
      <c r="AA182" s="7"/>
      <c r="AB182" s="59"/>
      <c r="AC182" s="62"/>
      <c r="AD182" s="59" t="e">
        <f>VLOOKUP($AC182,[1]!デモテーブル[#All],2,FALSE)</f>
        <v>#N/A</v>
      </c>
      <c r="AE182" s="59"/>
      <c r="AF182" s="60"/>
      <c r="AG182" s="59"/>
      <c r="AH182" s="181"/>
      <c r="AI182" s="59"/>
      <c r="AJ182" s="181"/>
      <c r="AK182" s="59"/>
      <c r="AL182" s="59"/>
      <c r="AM182" s="59"/>
      <c r="AN182" s="59"/>
      <c r="AO182" s="59"/>
      <c r="AP182" s="183"/>
      <c r="AQ182" s="59"/>
      <c r="AR182" s="183"/>
      <c r="AS182" s="61" t="e">
        <v>#DIV/0!</v>
      </c>
      <c r="AT182" s="13"/>
      <c r="AU182" s="13"/>
      <c r="AV182" s="57" t="e">
        <f>VLOOKUP($AC182,[1]!デモテーブル[#All],3,FALSE)</f>
        <v>#N/A</v>
      </c>
      <c r="AW182" s="57" t="e">
        <f>VLOOKUP($AC182,[1]!デモテーブル[#All],4,FALSE)</f>
        <v>#N/A</v>
      </c>
      <c r="AX182" s="57" t="e">
        <f>VLOOKUP($AC182,[1]!デモテーブル[#All],5,FALSE)</f>
        <v>#N/A</v>
      </c>
      <c r="AY182" s="57" t="e">
        <f>VLOOKUP($AC182,[1]!デモテーブル[#All],6,FALSE)</f>
        <v>#N/A</v>
      </c>
      <c r="AZ182" s="57" t="e">
        <f>VLOOKUP($AC182,[1]!デモテーブル[#All],7,FALSE)</f>
        <v>#N/A</v>
      </c>
    </row>
    <row r="183" spans="2:52" x14ac:dyDescent="0.2">
      <c r="B183" s="10">
        <v>44819</v>
      </c>
      <c r="C183" s="135">
        <v>182</v>
      </c>
      <c r="D183" s="29" t="s">
        <v>146</v>
      </c>
      <c r="E183" s="57" t="s">
        <v>482</v>
      </c>
      <c r="H183" s="58" t="s">
        <v>352</v>
      </c>
      <c r="I183" s="58"/>
      <c r="J183" s="58"/>
      <c r="K183" s="58"/>
      <c r="L183" s="58"/>
      <c r="M183" s="58"/>
      <c r="N183" s="58"/>
      <c r="O183" s="58"/>
      <c r="Q183" s="47">
        <v>18</v>
      </c>
      <c r="Z183" s="7"/>
      <c r="AA183" s="7"/>
      <c r="AB183" s="59"/>
      <c r="AC183" s="62"/>
      <c r="AD183" s="59" t="e">
        <f>VLOOKUP($AC183,[1]!デモテーブル[#All],2,FALSE)</f>
        <v>#N/A</v>
      </c>
      <c r="AE183" s="59"/>
      <c r="AF183" s="60"/>
      <c r="AG183" s="59"/>
      <c r="AH183" s="181"/>
      <c r="AI183" s="59"/>
      <c r="AJ183" s="181"/>
      <c r="AK183" s="59"/>
      <c r="AL183" s="59"/>
      <c r="AM183" s="59"/>
      <c r="AN183" s="59"/>
      <c r="AO183" s="59"/>
      <c r="AP183" s="183"/>
      <c r="AQ183" s="59"/>
      <c r="AR183" s="183"/>
      <c r="AS183" s="61" t="e">
        <v>#DIV/0!</v>
      </c>
      <c r="AT183" s="13"/>
      <c r="AU183" s="13"/>
      <c r="AV183" s="57" t="e">
        <f>VLOOKUP($AC183,[1]!デモテーブル[#All],3,FALSE)</f>
        <v>#N/A</v>
      </c>
      <c r="AW183" s="57" t="e">
        <f>VLOOKUP($AC183,[1]!デモテーブル[#All],4,FALSE)</f>
        <v>#N/A</v>
      </c>
      <c r="AX183" s="57" t="e">
        <f>VLOOKUP($AC183,[1]!デモテーブル[#All],5,FALSE)</f>
        <v>#N/A</v>
      </c>
      <c r="AY183" s="57" t="e">
        <f>VLOOKUP($AC183,[1]!デモテーブル[#All],6,FALSE)</f>
        <v>#N/A</v>
      </c>
      <c r="AZ183" s="57" t="e">
        <f>VLOOKUP($AC183,[1]!デモテーブル[#All],7,FALSE)</f>
        <v>#N/A</v>
      </c>
    </row>
    <row r="184" spans="2:52" x14ac:dyDescent="0.2">
      <c r="B184" s="10">
        <v>44819</v>
      </c>
      <c r="C184" s="135">
        <v>183</v>
      </c>
      <c r="D184" s="29" t="s">
        <v>146</v>
      </c>
      <c r="E184" s="57" t="s">
        <v>482</v>
      </c>
      <c r="H184" s="58" t="s">
        <v>746</v>
      </c>
      <c r="I184" s="58"/>
      <c r="J184" s="58"/>
      <c r="K184" s="58"/>
      <c r="L184" s="58"/>
      <c r="M184" s="58"/>
      <c r="N184" s="58"/>
      <c r="O184" s="58"/>
      <c r="Q184" s="47">
        <v>19</v>
      </c>
      <c r="Z184" s="7"/>
      <c r="AA184" s="7"/>
      <c r="AB184" s="59"/>
      <c r="AC184" s="62"/>
      <c r="AD184" s="59" t="e">
        <f>VLOOKUP($AC184,[1]!デモテーブル[#All],2,FALSE)</f>
        <v>#N/A</v>
      </c>
      <c r="AE184" s="59"/>
      <c r="AF184" s="60"/>
      <c r="AG184" s="59"/>
      <c r="AH184" s="181"/>
      <c r="AI184" s="59"/>
      <c r="AJ184" s="181"/>
      <c r="AK184" s="59"/>
      <c r="AL184" s="59"/>
      <c r="AM184" s="59"/>
      <c r="AN184" s="59"/>
      <c r="AO184" s="59"/>
      <c r="AP184" s="183"/>
      <c r="AQ184" s="59"/>
      <c r="AR184" s="183"/>
      <c r="AS184" s="61" t="e">
        <v>#DIV/0!</v>
      </c>
      <c r="AT184" s="13"/>
      <c r="AU184" s="13"/>
      <c r="AV184" s="57" t="e">
        <f>VLOOKUP($AC184,[1]!デモテーブル[#All],3,FALSE)</f>
        <v>#N/A</v>
      </c>
      <c r="AW184" s="57" t="e">
        <f>VLOOKUP($AC184,[1]!デモテーブル[#All],4,FALSE)</f>
        <v>#N/A</v>
      </c>
      <c r="AX184" s="57" t="e">
        <f>VLOOKUP($AC184,[1]!デモテーブル[#All],5,FALSE)</f>
        <v>#N/A</v>
      </c>
      <c r="AY184" s="57" t="e">
        <f>VLOOKUP($AC184,[1]!デモテーブル[#All],6,FALSE)</f>
        <v>#N/A</v>
      </c>
      <c r="AZ184" s="57" t="e">
        <f>VLOOKUP($AC184,[1]!デモテーブル[#All],7,FALSE)</f>
        <v>#N/A</v>
      </c>
    </row>
    <row r="185" spans="2:52" x14ac:dyDescent="0.2">
      <c r="B185" s="10">
        <v>44819</v>
      </c>
      <c r="C185" s="135">
        <v>184</v>
      </c>
      <c r="D185" s="29" t="s">
        <v>146</v>
      </c>
      <c r="E185" s="57" t="s">
        <v>482</v>
      </c>
      <c r="H185" s="58" t="s">
        <v>353</v>
      </c>
      <c r="I185" s="58"/>
      <c r="J185" s="58"/>
      <c r="K185" s="58"/>
      <c r="L185" s="58"/>
      <c r="M185" s="58"/>
      <c r="N185" s="58"/>
      <c r="O185" s="58"/>
      <c r="Q185" s="47">
        <v>20</v>
      </c>
      <c r="Z185" s="7"/>
      <c r="AA185" s="7"/>
      <c r="AB185" s="59"/>
      <c r="AC185" s="62"/>
      <c r="AD185" s="59" t="e">
        <f>VLOOKUP($AC185,[1]!デモテーブル[#All],2,FALSE)</f>
        <v>#N/A</v>
      </c>
      <c r="AE185" s="59"/>
      <c r="AF185" s="60"/>
      <c r="AG185" s="59"/>
      <c r="AH185" s="181"/>
      <c r="AI185" s="59"/>
      <c r="AJ185" s="181"/>
      <c r="AK185" s="59"/>
      <c r="AL185" s="59"/>
      <c r="AM185" s="59"/>
      <c r="AN185" s="59"/>
      <c r="AO185" s="59"/>
      <c r="AP185" s="183"/>
      <c r="AQ185" s="59"/>
      <c r="AR185" s="183"/>
      <c r="AS185" s="61" t="e">
        <v>#DIV/0!</v>
      </c>
      <c r="AT185" s="13"/>
      <c r="AU185" s="13"/>
      <c r="AV185" s="57" t="e">
        <f>VLOOKUP($AC185,[1]!デモテーブル[#All],3,FALSE)</f>
        <v>#N/A</v>
      </c>
      <c r="AW185" s="57" t="e">
        <f>VLOOKUP($AC185,[1]!デモテーブル[#All],4,FALSE)</f>
        <v>#N/A</v>
      </c>
      <c r="AX185" s="57" t="e">
        <f>VLOOKUP($AC185,[1]!デモテーブル[#All],5,FALSE)</f>
        <v>#N/A</v>
      </c>
      <c r="AY185" s="57" t="e">
        <f>VLOOKUP($AC185,[1]!デモテーブル[#All],6,FALSE)</f>
        <v>#N/A</v>
      </c>
      <c r="AZ185" s="57" t="e">
        <f>VLOOKUP($AC185,[1]!デモテーブル[#All],7,FALSE)</f>
        <v>#N/A</v>
      </c>
    </row>
    <row r="186" spans="2:52" x14ac:dyDescent="0.2">
      <c r="B186" s="10">
        <v>44819</v>
      </c>
      <c r="C186" s="135">
        <v>185</v>
      </c>
      <c r="D186" s="29" t="s">
        <v>146</v>
      </c>
      <c r="E186" s="57" t="s">
        <v>482</v>
      </c>
      <c r="H186" s="58" t="s">
        <v>747</v>
      </c>
      <c r="I186" s="58"/>
      <c r="J186" s="58"/>
      <c r="K186" s="58"/>
      <c r="L186" s="58"/>
      <c r="M186" s="58"/>
      <c r="N186" s="58"/>
      <c r="O186" s="58"/>
      <c r="Q186" s="47">
        <v>21</v>
      </c>
      <c r="Z186" s="7"/>
      <c r="AA186" s="7"/>
      <c r="AB186" s="59"/>
      <c r="AC186" s="62"/>
      <c r="AD186" s="59" t="e">
        <f>VLOOKUP($AC186,[1]!デモテーブル[#All],2,FALSE)</f>
        <v>#N/A</v>
      </c>
      <c r="AE186" s="59"/>
      <c r="AF186" s="60"/>
      <c r="AG186" s="59"/>
      <c r="AH186" s="181"/>
      <c r="AI186" s="59"/>
      <c r="AJ186" s="181"/>
      <c r="AK186" s="59"/>
      <c r="AL186" s="59"/>
      <c r="AM186" s="59"/>
      <c r="AN186" s="59"/>
      <c r="AO186" s="59"/>
      <c r="AP186" s="183"/>
      <c r="AQ186" s="59"/>
      <c r="AR186" s="183"/>
      <c r="AS186" s="61" t="e">
        <v>#DIV/0!</v>
      </c>
      <c r="AT186" s="13"/>
      <c r="AU186" s="13"/>
      <c r="AV186" s="57" t="e">
        <f>VLOOKUP($AC186,[1]!デモテーブル[#All],3,FALSE)</f>
        <v>#N/A</v>
      </c>
      <c r="AW186" s="57" t="e">
        <f>VLOOKUP($AC186,[1]!デモテーブル[#All],4,FALSE)</f>
        <v>#N/A</v>
      </c>
      <c r="AX186" s="57" t="e">
        <f>VLOOKUP($AC186,[1]!デモテーブル[#All],5,FALSE)</f>
        <v>#N/A</v>
      </c>
      <c r="AY186" s="57" t="e">
        <f>VLOOKUP($AC186,[1]!デモテーブル[#All],6,FALSE)</f>
        <v>#N/A</v>
      </c>
      <c r="AZ186" s="57" t="e">
        <f>VLOOKUP($AC186,[1]!デモテーブル[#All],7,FALSE)</f>
        <v>#N/A</v>
      </c>
    </row>
    <row r="187" spans="2:52" x14ac:dyDescent="0.2">
      <c r="B187" s="10">
        <v>44819</v>
      </c>
      <c r="C187" s="135">
        <v>186</v>
      </c>
      <c r="D187" s="29" t="s">
        <v>146</v>
      </c>
      <c r="E187" s="57" t="s">
        <v>482</v>
      </c>
      <c r="H187" s="58" t="s">
        <v>493</v>
      </c>
      <c r="I187" s="58"/>
      <c r="J187" s="58"/>
      <c r="K187" s="58"/>
      <c r="L187" s="58"/>
      <c r="M187" s="58"/>
      <c r="N187" s="58"/>
      <c r="O187" s="58"/>
      <c r="Q187" s="47" t="s">
        <v>494</v>
      </c>
      <c r="Z187" s="7"/>
      <c r="AA187" s="7"/>
      <c r="AB187" s="59"/>
      <c r="AC187" s="4" t="str">
        <f>IF(H188="","",TEXT(H188,"@"))</f>
        <v>1476</v>
      </c>
      <c r="AD187" s="59" t="str">
        <f>VLOOKUP($AC187,[1]!デモテーブル[#All],2,FALSE)</f>
        <v>Ｉシェアーズ・コアＪリート</v>
      </c>
      <c r="AE187" s="59" t="s">
        <v>15</v>
      </c>
      <c r="AF187" s="60">
        <f>AP187/AJ187</f>
        <v>29</v>
      </c>
      <c r="AG187" s="59"/>
      <c r="AH187" s="181">
        <f>(AP187-AR187)/AF187</f>
        <v>1723</v>
      </c>
      <c r="AI187" s="59"/>
      <c r="AJ187" s="182">
        <f>VLOOKUP($AC187,[1]!テーブル6[#All],5,FALSE)</f>
        <v>2082</v>
      </c>
      <c r="AK187" s="59"/>
      <c r="AL187" s="59"/>
      <c r="AM187" s="59"/>
      <c r="AN187" s="59"/>
      <c r="AO187" s="59"/>
      <c r="AP187" s="183">
        <f>IF(H191="","",VALUE(LEFT(H191,FIND("円",H191)-1)))</f>
        <v>60378</v>
      </c>
      <c r="AQ187" s="59"/>
      <c r="AR187" s="183">
        <f>IF(H193="","",VALUE(LEFT(H193,FIND("円",H193)-1)))</f>
        <v>10411</v>
      </c>
      <c r="AS187" s="61">
        <f t="shared" ref="AS187" si="30">AR187/(AP187-AR187)</f>
        <v>0.20835751596053395</v>
      </c>
      <c r="AT187" s="13"/>
      <c r="AU187" s="13"/>
      <c r="AV187" s="57" t="str">
        <f>VLOOKUP($AC187,[1]!デモテーブル[#All],3,FALSE)</f>
        <v>1株式・投信等</v>
      </c>
      <c r="AW187" s="57" t="str">
        <f>VLOOKUP($AC187,[1]!デモテーブル[#All],4,FALSE)</f>
        <v>1株式</v>
      </c>
      <c r="AX187" s="57" t="str">
        <f>VLOOKUP($AC187,[1]!デモテーブル[#All],5,FALSE)</f>
        <v>不動産</v>
      </c>
      <c r="AY187" s="57" t="str">
        <f>VLOOKUP($AC187,[1]!デモテーブル[#All],6,FALSE)</f>
        <v>Jリート</v>
      </c>
      <c r="AZ187" s="57" t="str">
        <f>VLOOKUP($AC187,[1]!デモテーブル[#All],7,FALSE)</f>
        <v>01 日本円</v>
      </c>
    </row>
    <row r="188" spans="2:52" x14ac:dyDescent="0.2">
      <c r="B188" s="10">
        <v>44819</v>
      </c>
      <c r="C188" s="135">
        <v>187</v>
      </c>
      <c r="D188" s="29" t="s">
        <v>146</v>
      </c>
      <c r="E188" s="57" t="s">
        <v>482</v>
      </c>
      <c r="H188" s="58">
        <v>1476</v>
      </c>
      <c r="I188" s="58"/>
      <c r="J188" s="58"/>
      <c r="K188" s="58"/>
      <c r="L188" s="58"/>
      <c r="M188" s="58"/>
      <c r="N188" s="58"/>
      <c r="O188" s="58"/>
      <c r="Q188" s="47" t="s">
        <v>494</v>
      </c>
      <c r="Z188" s="7"/>
      <c r="AA188" s="7"/>
      <c r="AB188" s="59"/>
      <c r="AC188" s="62"/>
      <c r="AD188" s="59" t="e">
        <f>VLOOKUP($AC188,[1]!デモテーブル[#All],2,FALSE)</f>
        <v>#N/A</v>
      </c>
      <c r="AE188" s="59"/>
      <c r="AF188" s="60"/>
      <c r="AG188" s="59"/>
      <c r="AH188" s="181"/>
      <c r="AI188" s="59"/>
      <c r="AJ188" s="181"/>
      <c r="AK188" s="59"/>
      <c r="AL188" s="59"/>
      <c r="AM188" s="59"/>
      <c r="AN188" s="59"/>
      <c r="AO188" s="59"/>
      <c r="AP188" s="183"/>
      <c r="AQ188" s="59"/>
      <c r="AR188" s="183"/>
      <c r="AS188" s="61" t="e">
        <v>#DIV/0!</v>
      </c>
      <c r="AT188" s="13"/>
      <c r="AU188" s="13"/>
      <c r="AV188" s="57" t="e">
        <f>VLOOKUP($AC188,[1]!デモテーブル[#All],3,FALSE)</f>
        <v>#N/A</v>
      </c>
      <c r="AW188" s="57" t="e">
        <f>VLOOKUP($AC188,[1]!デモテーブル[#All],4,FALSE)</f>
        <v>#N/A</v>
      </c>
      <c r="AX188" s="57" t="e">
        <f>VLOOKUP($AC188,[1]!デモテーブル[#All],5,FALSE)</f>
        <v>#N/A</v>
      </c>
      <c r="AY188" s="57" t="e">
        <f>VLOOKUP($AC188,[1]!デモテーブル[#All],6,FALSE)</f>
        <v>#N/A</v>
      </c>
      <c r="AZ188" s="57" t="e">
        <f>VLOOKUP($AC188,[1]!デモテーブル[#All],7,FALSE)</f>
        <v>#N/A</v>
      </c>
    </row>
    <row r="189" spans="2:52" x14ac:dyDescent="0.2">
      <c r="B189" s="10">
        <v>44819</v>
      </c>
      <c r="C189" s="135">
        <v>188</v>
      </c>
      <c r="D189" s="29" t="s">
        <v>146</v>
      </c>
      <c r="E189" s="57" t="s">
        <v>482</v>
      </c>
      <c r="H189" s="58" t="s">
        <v>493</v>
      </c>
      <c r="I189" s="58"/>
      <c r="J189" s="58"/>
      <c r="K189" s="58"/>
      <c r="L189" s="58"/>
      <c r="M189" s="58"/>
      <c r="N189" s="58"/>
      <c r="O189" s="58"/>
      <c r="Q189" s="47" t="s">
        <v>494</v>
      </c>
      <c r="Z189" s="7"/>
      <c r="AA189" s="7"/>
      <c r="AB189" s="59"/>
      <c r="AC189" s="62"/>
      <c r="AD189" s="59" t="e">
        <f>VLOOKUP($AC189,[1]!デモテーブル[#All],2,FALSE)</f>
        <v>#N/A</v>
      </c>
      <c r="AE189" s="59"/>
      <c r="AF189" s="60"/>
      <c r="AG189" s="59"/>
      <c r="AH189" s="181"/>
      <c r="AI189" s="59"/>
      <c r="AJ189" s="181"/>
      <c r="AK189" s="59"/>
      <c r="AL189" s="59"/>
      <c r="AM189" s="59"/>
      <c r="AN189" s="59"/>
      <c r="AO189" s="59"/>
      <c r="AP189" s="183"/>
      <c r="AQ189" s="59"/>
      <c r="AR189" s="183"/>
      <c r="AS189" s="61" t="e">
        <v>#DIV/0!</v>
      </c>
      <c r="AT189" s="13"/>
      <c r="AU189" s="13"/>
      <c r="AV189" s="57" t="e">
        <f>VLOOKUP($AC189,[1]!デモテーブル[#All],3,FALSE)</f>
        <v>#N/A</v>
      </c>
      <c r="AW189" s="57" t="e">
        <f>VLOOKUP($AC189,[1]!デモテーブル[#All],4,FALSE)</f>
        <v>#N/A</v>
      </c>
      <c r="AX189" s="57" t="e">
        <f>VLOOKUP($AC189,[1]!デモテーブル[#All],5,FALSE)</f>
        <v>#N/A</v>
      </c>
      <c r="AY189" s="57" t="e">
        <f>VLOOKUP($AC189,[1]!デモテーブル[#All],6,FALSE)</f>
        <v>#N/A</v>
      </c>
      <c r="AZ189" s="57" t="e">
        <f>VLOOKUP($AC189,[1]!デモテーブル[#All],7,FALSE)</f>
        <v>#N/A</v>
      </c>
    </row>
    <row r="190" spans="2:52" x14ac:dyDescent="0.2">
      <c r="B190" s="10">
        <v>44819</v>
      </c>
      <c r="C190" s="135">
        <v>189</v>
      </c>
      <c r="D190" s="29" t="s">
        <v>146</v>
      </c>
      <c r="E190" s="57" t="s">
        <v>482</v>
      </c>
      <c r="H190" s="58" t="s">
        <v>352</v>
      </c>
      <c r="I190" s="58"/>
      <c r="J190" s="58"/>
      <c r="K190" s="58"/>
      <c r="L190" s="58"/>
      <c r="M190" s="58"/>
      <c r="N190" s="58"/>
      <c r="O190" s="58"/>
      <c r="Q190" s="47" t="s">
        <v>494</v>
      </c>
      <c r="Z190" s="7"/>
      <c r="AA190" s="7"/>
      <c r="AB190" s="59"/>
      <c r="AC190" s="62"/>
      <c r="AD190" s="59" t="e">
        <f>VLOOKUP($AC190,[1]!デモテーブル[#All],2,FALSE)</f>
        <v>#N/A</v>
      </c>
      <c r="AE190" s="59"/>
      <c r="AF190" s="60"/>
      <c r="AG190" s="59"/>
      <c r="AH190" s="181"/>
      <c r="AI190" s="59"/>
      <c r="AJ190" s="181"/>
      <c r="AK190" s="59"/>
      <c r="AL190" s="59"/>
      <c r="AM190" s="59"/>
      <c r="AN190" s="59"/>
      <c r="AO190" s="59"/>
      <c r="AP190" s="183"/>
      <c r="AQ190" s="59"/>
      <c r="AR190" s="183"/>
      <c r="AS190" s="61" t="e">
        <v>#DIV/0!</v>
      </c>
      <c r="AT190" s="13"/>
      <c r="AU190" s="13"/>
      <c r="AV190" s="57" t="e">
        <f>VLOOKUP($AC190,[1]!デモテーブル[#All],3,FALSE)</f>
        <v>#N/A</v>
      </c>
      <c r="AW190" s="57" t="e">
        <f>VLOOKUP($AC190,[1]!デモテーブル[#All],4,FALSE)</f>
        <v>#N/A</v>
      </c>
      <c r="AX190" s="57" t="e">
        <f>VLOOKUP($AC190,[1]!デモテーブル[#All],5,FALSE)</f>
        <v>#N/A</v>
      </c>
      <c r="AY190" s="57" t="e">
        <f>VLOOKUP($AC190,[1]!デモテーブル[#All],6,FALSE)</f>
        <v>#N/A</v>
      </c>
      <c r="AZ190" s="57" t="e">
        <f>VLOOKUP($AC190,[1]!デモテーブル[#All],7,FALSE)</f>
        <v>#N/A</v>
      </c>
    </row>
    <row r="191" spans="2:52" x14ac:dyDescent="0.2">
      <c r="B191" s="10">
        <v>44819</v>
      </c>
      <c r="C191" s="135">
        <v>190</v>
      </c>
      <c r="D191" s="29" t="s">
        <v>146</v>
      </c>
      <c r="E191" s="57" t="s">
        <v>482</v>
      </c>
      <c r="H191" s="58" t="s">
        <v>748</v>
      </c>
      <c r="I191" s="58"/>
      <c r="J191" s="58"/>
      <c r="K191" s="58"/>
      <c r="L191" s="58"/>
      <c r="M191" s="58"/>
      <c r="N191" s="58"/>
      <c r="O191" s="58"/>
      <c r="Z191" s="7"/>
      <c r="AA191" s="7"/>
      <c r="AB191" s="59"/>
      <c r="AC191" s="62"/>
      <c r="AD191" s="59" t="e">
        <f>VLOOKUP($AC191,[1]!デモテーブル[#All],2,FALSE)</f>
        <v>#N/A</v>
      </c>
      <c r="AE191" s="59"/>
      <c r="AF191" s="60"/>
      <c r="AG191" s="59"/>
      <c r="AH191" s="181"/>
      <c r="AI191" s="59"/>
      <c r="AJ191" s="181"/>
      <c r="AK191" s="59"/>
      <c r="AL191" s="59"/>
      <c r="AM191" s="59"/>
      <c r="AN191" s="59"/>
      <c r="AO191" s="59"/>
      <c r="AP191" s="183"/>
      <c r="AQ191" s="59"/>
      <c r="AR191" s="183"/>
      <c r="AS191" s="61" t="e">
        <v>#DIV/0!</v>
      </c>
      <c r="AT191" s="13"/>
      <c r="AU191" s="13"/>
      <c r="AV191" s="57" t="e">
        <f>VLOOKUP($AC191,[1]!デモテーブル[#All],3,FALSE)</f>
        <v>#N/A</v>
      </c>
      <c r="AW191" s="57" t="e">
        <f>VLOOKUP($AC191,[1]!デモテーブル[#All],4,FALSE)</f>
        <v>#N/A</v>
      </c>
      <c r="AX191" s="57" t="e">
        <f>VLOOKUP($AC191,[1]!デモテーブル[#All],5,FALSE)</f>
        <v>#N/A</v>
      </c>
      <c r="AY191" s="57" t="e">
        <f>VLOOKUP($AC191,[1]!デモテーブル[#All],6,FALSE)</f>
        <v>#N/A</v>
      </c>
      <c r="AZ191" s="57" t="e">
        <f>VLOOKUP($AC191,[1]!デモテーブル[#All],7,FALSE)</f>
        <v>#N/A</v>
      </c>
    </row>
    <row r="192" spans="2:52" x14ac:dyDescent="0.2">
      <c r="B192" s="10">
        <v>44819</v>
      </c>
      <c r="C192" s="135">
        <v>191</v>
      </c>
      <c r="D192" s="29" t="s">
        <v>146</v>
      </c>
      <c r="E192" s="57" t="s">
        <v>482</v>
      </c>
      <c r="H192" s="58" t="s">
        <v>353</v>
      </c>
      <c r="I192" s="58"/>
      <c r="J192" s="58"/>
      <c r="K192" s="58"/>
      <c r="L192" s="58"/>
      <c r="M192" s="58"/>
      <c r="N192" s="58"/>
      <c r="O192" s="58"/>
      <c r="Z192" s="7"/>
      <c r="AA192" s="7"/>
      <c r="AB192" s="59"/>
      <c r="AC192" s="62"/>
      <c r="AD192" s="59" t="e">
        <f>VLOOKUP($AC192,[1]!デモテーブル[#All],2,FALSE)</f>
        <v>#N/A</v>
      </c>
      <c r="AE192" s="59"/>
      <c r="AF192" s="60"/>
      <c r="AG192" s="59"/>
      <c r="AH192" s="181"/>
      <c r="AI192" s="59"/>
      <c r="AJ192" s="181"/>
      <c r="AK192" s="59"/>
      <c r="AL192" s="59"/>
      <c r="AM192" s="59"/>
      <c r="AN192" s="59"/>
      <c r="AO192" s="59"/>
      <c r="AP192" s="183"/>
      <c r="AQ192" s="59"/>
      <c r="AR192" s="183"/>
      <c r="AS192" s="61" t="e">
        <v>#DIV/0!</v>
      </c>
      <c r="AT192" s="13"/>
      <c r="AU192" s="13"/>
      <c r="AV192" s="57" t="e">
        <f>VLOOKUP($AC192,[1]!デモテーブル[#All],3,FALSE)</f>
        <v>#N/A</v>
      </c>
      <c r="AW192" s="57" t="e">
        <f>VLOOKUP($AC192,[1]!デモテーブル[#All],4,FALSE)</f>
        <v>#N/A</v>
      </c>
      <c r="AX192" s="57" t="e">
        <f>VLOOKUP($AC192,[1]!デモテーブル[#All],5,FALSE)</f>
        <v>#N/A</v>
      </c>
      <c r="AY192" s="57" t="e">
        <f>VLOOKUP($AC192,[1]!デモテーブル[#All],6,FALSE)</f>
        <v>#N/A</v>
      </c>
      <c r="AZ192" s="57" t="e">
        <f>VLOOKUP($AC192,[1]!デモテーブル[#All],7,FALSE)</f>
        <v>#N/A</v>
      </c>
    </row>
    <row r="193" spans="2:52" x14ac:dyDescent="0.2">
      <c r="B193" s="10">
        <v>44819</v>
      </c>
      <c r="C193" s="135">
        <v>192</v>
      </c>
      <c r="D193" s="29" t="s">
        <v>146</v>
      </c>
      <c r="E193" s="57" t="s">
        <v>482</v>
      </c>
      <c r="H193" s="58" t="s">
        <v>749</v>
      </c>
      <c r="I193" s="58"/>
      <c r="J193" s="58"/>
      <c r="K193" s="58"/>
      <c r="L193" s="58"/>
      <c r="M193" s="58"/>
      <c r="N193" s="58"/>
      <c r="O193" s="58"/>
      <c r="Z193" s="7"/>
      <c r="AA193" s="7"/>
      <c r="AB193" s="59"/>
      <c r="AC193" s="62"/>
      <c r="AD193" s="59" t="e">
        <f>VLOOKUP($AC193,[1]!デモテーブル[#All],2,FALSE)</f>
        <v>#N/A</v>
      </c>
      <c r="AE193" s="59"/>
      <c r="AF193" s="60"/>
      <c r="AG193" s="59"/>
      <c r="AH193" s="181"/>
      <c r="AI193" s="59"/>
      <c r="AJ193" s="181"/>
      <c r="AK193" s="59"/>
      <c r="AL193" s="59"/>
      <c r="AM193" s="59"/>
      <c r="AN193" s="59"/>
      <c r="AO193" s="59"/>
      <c r="AP193" s="183"/>
      <c r="AQ193" s="59"/>
      <c r="AR193" s="183"/>
      <c r="AS193" s="61" t="e">
        <v>#DIV/0!</v>
      </c>
      <c r="AT193" s="13"/>
      <c r="AU193" s="13"/>
      <c r="AV193" s="57" t="e">
        <f>VLOOKUP($AC193,[1]!デモテーブル[#All],3,FALSE)</f>
        <v>#N/A</v>
      </c>
      <c r="AW193" s="57" t="e">
        <f>VLOOKUP($AC193,[1]!デモテーブル[#All],4,FALSE)</f>
        <v>#N/A</v>
      </c>
      <c r="AX193" s="57" t="e">
        <f>VLOOKUP($AC193,[1]!デモテーブル[#All],5,FALSE)</f>
        <v>#N/A</v>
      </c>
      <c r="AY193" s="57" t="e">
        <f>VLOOKUP($AC193,[1]!デモテーブル[#All],6,FALSE)</f>
        <v>#N/A</v>
      </c>
      <c r="AZ193" s="57" t="e">
        <f>VLOOKUP($AC193,[1]!デモテーブル[#All],7,FALSE)</f>
        <v>#N/A</v>
      </c>
    </row>
    <row r="194" spans="2:52" x14ac:dyDescent="0.2">
      <c r="B194" s="10">
        <v>44819</v>
      </c>
      <c r="C194" s="135">
        <v>193</v>
      </c>
      <c r="D194" s="29" t="s">
        <v>146</v>
      </c>
      <c r="E194" s="57" t="s">
        <v>482</v>
      </c>
      <c r="H194" s="58" t="s">
        <v>495</v>
      </c>
      <c r="I194" s="58"/>
      <c r="J194" s="58"/>
      <c r="K194" s="58"/>
      <c r="L194" s="58"/>
      <c r="M194" s="58"/>
      <c r="N194" s="58"/>
      <c r="O194" s="58"/>
      <c r="Z194" s="7"/>
      <c r="AA194" s="7"/>
      <c r="AB194" s="59"/>
      <c r="AC194" s="4" t="str">
        <f>IF(H195="","",TEXT(H195,"@"))</f>
        <v>1488</v>
      </c>
      <c r="AD194" s="59" t="str">
        <f>VLOOKUP($AC194,[1]!デモテーブル[#All],2,FALSE)</f>
        <v>ダイワ東証ＲＥＩＴ指数</v>
      </c>
      <c r="AE194" s="59" t="s">
        <v>15</v>
      </c>
      <c r="AF194" s="60">
        <f>AP194/AJ194</f>
        <v>31</v>
      </c>
      <c r="AG194" s="59"/>
      <c r="AH194" s="181">
        <f>(AP194-AR194)/AF194</f>
        <v>1740.016129032258</v>
      </c>
      <c r="AI194" s="59"/>
      <c r="AJ194" s="182">
        <f>VLOOKUP($AC194,[1]!テーブル6[#All],5,FALSE)</f>
        <v>2067.5</v>
      </c>
      <c r="AK194" s="59"/>
      <c r="AL194" s="59"/>
      <c r="AM194" s="59"/>
      <c r="AN194" s="59"/>
      <c r="AO194" s="59"/>
      <c r="AP194" s="183">
        <f>IF(H198="","",VALUE(LEFT(H198,FIND("円",H198)-1)))</f>
        <v>64092.5</v>
      </c>
      <c r="AQ194" s="59"/>
      <c r="AR194" s="183">
        <f>IF(H200="","",VALUE(LEFT(H200,FIND("円",H200)-1)))</f>
        <v>10152</v>
      </c>
      <c r="AS194" s="61">
        <f t="shared" ref="AS194" si="31">AR194/(AP194-AR194)</f>
        <v>0.18820737664649012</v>
      </c>
      <c r="AT194" s="13"/>
      <c r="AU194" s="13"/>
      <c r="AV194" s="57" t="str">
        <f>VLOOKUP($AC194,[1]!デモテーブル[#All],3,FALSE)</f>
        <v>1株式・投信等</v>
      </c>
      <c r="AW194" s="57" t="str">
        <f>VLOOKUP($AC194,[1]!デモテーブル[#All],4,FALSE)</f>
        <v>1株式</v>
      </c>
      <c r="AX194" s="57" t="str">
        <f>VLOOKUP($AC194,[1]!デモテーブル[#All],5,FALSE)</f>
        <v>不動産</v>
      </c>
      <c r="AY194" s="57" t="str">
        <f>VLOOKUP($AC194,[1]!デモテーブル[#All],6,FALSE)</f>
        <v>Jリート</v>
      </c>
      <c r="AZ194" s="57" t="str">
        <f>VLOOKUP($AC194,[1]!デモテーブル[#All],7,FALSE)</f>
        <v>01 日本円</v>
      </c>
    </row>
    <row r="195" spans="2:52" x14ac:dyDescent="0.2">
      <c r="B195" s="10">
        <v>44819</v>
      </c>
      <c r="C195" s="135">
        <v>194</v>
      </c>
      <c r="D195" s="29" t="s">
        <v>146</v>
      </c>
      <c r="E195" s="57" t="s">
        <v>482</v>
      </c>
      <c r="H195" s="58">
        <v>1488</v>
      </c>
      <c r="I195" s="58"/>
      <c r="J195" s="58"/>
      <c r="K195" s="58"/>
      <c r="L195" s="58"/>
      <c r="M195" s="58"/>
      <c r="N195" s="58"/>
      <c r="O195" s="58"/>
      <c r="Z195" s="7"/>
      <c r="AA195" s="7"/>
      <c r="AB195" s="59"/>
      <c r="AC195" s="62"/>
      <c r="AD195" s="59" t="e">
        <f>VLOOKUP($AC195,[1]!デモテーブル[#All],2,FALSE)</f>
        <v>#N/A</v>
      </c>
      <c r="AE195" s="59"/>
      <c r="AF195" s="60"/>
      <c r="AG195" s="59"/>
      <c r="AH195" s="181"/>
      <c r="AI195" s="59"/>
      <c r="AJ195" s="181"/>
      <c r="AK195" s="59"/>
      <c r="AL195" s="59"/>
      <c r="AM195" s="59"/>
      <c r="AN195" s="59"/>
      <c r="AO195" s="59"/>
      <c r="AP195" s="183"/>
      <c r="AQ195" s="59"/>
      <c r="AR195" s="183"/>
      <c r="AS195" s="61" t="e">
        <v>#DIV/0!</v>
      </c>
      <c r="AT195" s="13"/>
      <c r="AU195" s="13"/>
      <c r="AV195" s="57" t="e">
        <f>VLOOKUP($AC195,[1]!デモテーブル[#All],3,FALSE)</f>
        <v>#N/A</v>
      </c>
      <c r="AW195" s="57" t="e">
        <f>VLOOKUP($AC195,[1]!デモテーブル[#All],4,FALSE)</f>
        <v>#N/A</v>
      </c>
      <c r="AX195" s="57" t="e">
        <f>VLOOKUP($AC195,[1]!デモテーブル[#All],5,FALSE)</f>
        <v>#N/A</v>
      </c>
      <c r="AY195" s="57" t="e">
        <f>VLOOKUP($AC195,[1]!デモテーブル[#All],6,FALSE)</f>
        <v>#N/A</v>
      </c>
      <c r="AZ195" s="57" t="e">
        <f>VLOOKUP($AC195,[1]!デモテーブル[#All],7,FALSE)</f>
        <v>#N/A</v>
      </c>
    </row>
    <row r="196" spans="2:52" x14ac:dyDescent="0.2">
      <c r="B196" s="10">
        <v>44819</v>
      </c>
      <c r="C196" s="135">
        <v>195</v>
      </c>
      <c r="D196" s="29" t="s">
        <v>146</v>
      </c>
      <c r="E196" s="57" t="s">
        <v>482</v>
      </c>
      <c r="H196" s="58" t="s">
        <v>495</v>
      </c>
      <c r="I196" s="58"/>
      <c r="J196" s="58"/>
      <c r="K196" s="58"/>
      <c r="L196" s="58"/>
      <c r="M196" s="58"/>
      <c r="N196" s="58"/>
      <c r="O196" s="58"/>
      <c r="Z196" s="7"/>
      <c r="AA196" s="7"/>
      <c r="AB196" s="59"/>
      <c r="AC196" s="62"/>
      <c r="AD196" s="59" t="e">
        <f>VLOOKUP($AC196,[1]!デモテーブル[#All],2,FALSE)</f>
        <v>#N/A</v>
      </c>
      <c r="AE196" s="59"/>
      <c r="AF196" s="60"/>
      <c r="AG196" s="59"/>
      <c r="AH196" s="181"/>
      <c r="AI196" s="59"/>
      <c r="AJ196" s="181"/>
      <c r="AK196" s="59"/>
      <c r="AL196" s="59"/>
      <c r="AM196" s="59"/>
      <c r="AN196" s="59"/>
      <c r="AO196" s="59"/>
      <c r="AP196" s="183"/>
      <c r="AQ196" s="59"/>
      <c r="AR196" s="183"/>
      <c r="AS196" s="61" t="e">
        <v>#DIV/0!</v>
      </c>
      <c r="AT196" s="13"/>
      <c r="AU196" s="13"/>
      <c r="AV196" s="57" t="e">
        <f>VLOOKUP($AC196,[1]!デモテーブル[#All],3,FALSE)</f>
        <v>#N/A</v>
      </c>
      <c r="AW196" s="57" t="e">
        <f>VLOOKUP($AC196,[1]!デモテーブル[#All],4,FALSE)</f>
        <v>#N/A</v>
      </c>
      <c r="AX196" s="57" t="e">
        <f>VLOOKUP($AC196,[1]!デモテーブル[#All],5,FALSE)</f>
        <v>#N/A</v>
      </c>
      <c r="AY196" s="57" t="e">
        <f>VLOOKUP($AC196,[1]!デモテーブル[#All],6,FALSE)</f>
        <v>#N/A</v>
      </c>
      <c r="AZ196" s="57" t="e">
        <f>VLOOKUP($AC196,[1]!デモテーブル[#All],7,FALSE)</f>
        <v>#N/A</v>
      </c>
    </row>
    <row r="197" spans="2:52" x14ac:dyDescent="0.2">
      <c r="B197" s="10">
        <v>44819</v>
      </c>
      <c r="C197" s="135">
        <v>196</v>
      </c>
      <c r="D197" s="29" t="s">
        <v>146</v>
      </c>
      <c r="E197" s="57" t="s">
        <v>482</v>
      </c>
      <c r="H197" s="58" t="s">
        <v>352</v>
      </c>
      <c r="I197" s="58"/>
      <c r="J197" s="58"/>
      <c r="K197" s="58"/>
      <c r="L197" s="58"/>
      <c r="M197" s="58"/>
      <c r="N197" s="58"/>
      <c r="O197" s="58"/>
      <c r="Z197" s="7"/>
      <c r="AA197" s="7"/>
      <c r="AB197" s="59"/>
      <c r="AC197" s="62"/>
      <c r="AD197" s="59" t="e">
        <f>VLOOKUP($AC197,[1]!デモテーブル[#All],2,FALSE)</f>
        <v>#N/A</v>
      </c>
      <c r="AE197" s="59"/>
      <c r="AF197" s="60"/>
      <c r="AG197" s="59"/>
      <c r="AH197" s="181"/>
      <c r="AI197" s="59"/>
      <c r="AJ197" s="181"/>
      <c r="AK197" s="59"/>
      <c r="AL197" s="59"/>
      <c r="AM197" s="59"/>
      <c r="AN197" s="59"/>
      <c r="AO197" s="59"/>
      <c r="AP197" s="183"/>
      <c r="AQ197" s="59"/>
      <c r="AR197" s="183"/>
      <c r="AS197" s="61" t="e">
        <v>#DIV/0!</v>
      </c>
      <c r="AT197" s="13"/>
      <c r="AU197" s="13"/>
      <c r="AV197" s="57" t="e">
        <f>VLOOKUP($AC197,[1]!デモテーブル[#All],3,FALSE)</f>
        <v>#N/A</v>
      </c>
      <c r="AW197" s="57" t="e">
        <f>VLOOKUP($AC197,[1]!デモテーブル[#All],4,FALSE)</f>
        <v>#N/A</v>
      </c>
      <c r="AX197" s="57" t="e">
        <f>VLOOKUP($AC197,[1]!デモテーブル[#All],5,FALSE)</f>
        <v>#N/A</v>
      </c>
      <c r="AY197" s="57" t="e">
        <f>VLOOKUP($AC197,[1]!デモテーブル[#All],6,FALSE)</f>
        <v>#N/A</v>
      </c>
      <c r="AZ197" s="57" t="e">
        <f>VLOOKUP($AC197,[1]!デモテーブル[#All],7,FALSE)</f>
        <v>#N/A</v>
      </c>
    </row>
    <row r="198" spans="2:52" x14ac:dyDescent="0.2">
      <c r="B198" s="10">
        <v>44819</v>
      </c>
      <c r="C198" s="135">
        <v>197</v>
      </c>
      <c r="D198" s="29" t="s">
        <v>146</v>
      </c>
      <c r="E198" s="57" t="s">
        <v>482</v>
      </c>
      <c r="H198" s="58" t="s">
        <v>750</v>
      </c>
      <c r="I198" s="58"/>
      <c r="J198" s="58"/>
      <c r="K198" s="58"/>
      <c r="L198" s="58"/>
      <c r="M198" s="58"/>
      <c r="N198" s="58"/>
      <c r="O198" s="58"/>
      <c r="Z198" s="7"/>
      <c r="AA198" s="7"/>
      <c r="AB198" s="59"/>
      <c r="AC198" s="62"/>
      <c r="AD198" s="59" t="e">
        <f>VLOOKUP($AC198,[1]!デモテーブル[#All],2,FALSE)</f>
        <v>#N/A</v>
      </c>
      <c r="AE198" s="59"/>
      <c r="AF198" s="60"/>
      <c r="AG198" s="59"/>
      <c r="AH198" s="181"/>
      <c r="AI198" s="59"/>
      <c r="AJ198" s="181"/>
      <c r="AK198" s="59"/>
      <c r="AL198" s="59"/>
      <c r="AM198" s="59"/>
      <c r="AN198" s="59"/>
      <c r="AO198" s="59"/>
      <c r="AP198" s="183"/>
      <c r="AQ198" s="59"/>
      <c r="AR198" s="183"/>
      <c r="AS198" s="61" t="e">
        <v>#DIV/0!</v>
      </c>
      <c r="AT198" s="13"/>
      <c r="AU198" s="13"/>
      <c r="AV198" s="57" t="e">
        <f>VLOOKUP($AC198,[1]!デモテーブル[#All],3,FALSE)</f>
        <v>#N/A</v>
      </c>
      <c r="AW198" s="57" t="e">
        <f>VLOOKUP($AC198,[1]!デモテーブル[#All],4,FALSE)</f>
        <v>#N/A</v>
      </c>
      <c r="AX198" s="57" t="e">
        <f>VLOOKUP($AC198,[1]!デモテーブル[#All],5,FALSE)</f>
        <v>#N/A</v>
      </c>
      <c r="AY198" s="57" t="e">
        <f>VLOOKUP($AC198,[1]!デモテーブル[#All],6,FALSE)</f>
        <v>#N/A</v>
      </c>
      <c r="AZ198" s="57" t="e">
        <f>VLOOKUP($AC198,[1]!デモテーブル[#All],7,FALSE)</f>
        <v>#N/A</v>
      </c>
    </row>
    <row r="199" spans="2:52" x14ac:dyDescent="0.2">
      <c r="B199" s="10">
        <v>44819</v>
      </c>
      <c r="C199" s="135">
        <v>198</v>
      </c>
      <c r="D199" s="29" t="s">
        <v>146</v>
      </c>
      <c r="E199" s="57" t="s">
        <v>482</v>
      </c>
      <c r="H199" s="58" t="s">
        <v>353</v>
      </c>
      <c r="I199" s="58"/>
      <c r="J199" s="58"/>
      <c r="K199" s="58"/>
      <c r="L199" s="58"/>
      <c r="M199" s="58"/>
      <c r="N199" s="58"/>
      <c r="O199" s="58"/>
      <c r="Z199" s="7"/>
      <c r="AA199" s="7"/>
      <c r="AB199" s="59"/>
      <c r="AC199" s="62"/>
      <c r="AD199" s="59" t="e">
        <f>VLOOKUP($AC199,[1]!デモテーブル[#All],2,FALSE)</f>
        <v>#N/A</v>
      </c>
      <c r="AE199" s="59"/>
      <c r="AF199" s="60"/>
      <c r="AG199" s="59"/>
      <c r="AH199" s="181"/>
      <c r="AI199" s="59"/>
      <c r="AJ199" s="181"/>
      <c r="AK199" s="59"/>
      <c r="AL199" s="59"/>
      <c r="AM199" s="59"/>
      <c r="AN199" s="59"/>
      <c r="AO199" s="59"/>
      <c r="AP199" s="183"/>
      <c r="AQ199" s="59"/>
      <c r="AR199" s="183"/>
      <c r="AS199" s="61" t="e">
        <v>#DIV/0!</v>
      </c>
      <c r="AT199" s="13"/>
      <c r="AU199" s="13"/>
      <c r="AV199" s="57" t="e">
        <f>VLOOKUP($AC199,[1]!デモテーブル[#All],3,FALSE)</f>
        <v>#N/A</v>
      </c>
      <c r="AW199" s="57" t="e">
        <f>VLOOKUP($AC199,[1]!デモテーブル[#All],4,FALSE)</f>
        <v>#N/A</v>
      </c>
      <c r="AX199" s="57" t="e">
        <f>VLOOKUP($AC199,[1]!デモテーブル[#All],5,FALSE)</f>
        <v>#N/A</v>
      </c>
      <c r="AY199" s="57" t="e">
        <f>VLOOKUP($AC199,[1]!デモテーブル[#All],6,FALSE)</f>
        <v>#N/A</v>
      </c>
      <c r="AZ199" s="57" t="e">
        <f>VLOOKUP($AC199,[1]!デモテーブル[#All],7,FALSE)</f>
        <v>#N/A</v>
      </c>
    </row>
    <row r="200" spans="2:52" x14ac:dyDescent="0.2">
      <c r="B200" s="10">
        <v>44819</v>
      </c>
      <c r="C200" s="135">
        <v>199</v>
      </c>
      <c r="D200" s="29" t="s">
        <v>146</v>
      </c>
      <c r="E200" s="57" t="s">
        <v>482</v>
      </c>
      <c r="H200" s="58" t="s">
        <v>751</v>
      </c>
      <c r="I200" s="58"/>
      <c r="J200" s="58"/>
      <c r="K200" s="58"/>
      <c r="L200" s="58"/>
      <c r="M200" s="58"/>
      <c r="N200" s="58"/>
      <c r="O200" s="58"/>
      <c r="Z200" s="7"/>
      <c r="AA200" s="7"/>
      <c r="AB200" s="59"/>
      <c r="AC200" s="62"/>
      <c r="AD200" s="59" t="e">
        <f>VLOOKUP($AC200,[1]!デモテーブル[#All],2,FALSE)</f>
        <v>#N/A</v>
      </c>
      <c r="AE200" s="59"/>
      <c r="AF200" s="60"/>
      <c r="AG200" s="59"/>
      <c r="AH200" s="181"/>
      <c r="AI200" s="59"/>
      <c r="AJ200" s="181"/>
      <c r="AK200" s="59"/>
      <c r="AL200" s="59"/>
      <c r="AM200" s="59"/>
      <c r="AN200" s="59"/>
      <c r="AO200" s="59"/>
      <c r="AP200" s="183"/>
      <c r="AQ200" s="59"/>
      <c r="AR200" s="183"/>
      <c r="AS200" s="61" t="e">
        <v>#DIV/0!</v>
      </c>
      <c r="AT200" s="13"/>
      <c r="AU200" s="13"/>
      <c r="AV200" s="57" t="e">
        <f>VLOOKUP($AC200,[1]!デモテーブル[#All],3,FALSE)</f>
        <v>#N/A</v>
      </c>
      <c r="AW200" s="57" t="e">
        <f>VLOOKUP($AC200,[1]!デモテーブル[#All],4,FALSE)</f>
        <v>#N/A</v>
      </c>
      <c r="AX200" s="57" t="e">
        <f>VLOOKUP($AC200,[1]!デモテーブル[#All],5,FALSE)</f>
        <v>#N/A</v>
      </c>
      <c r="AY200" s="57" t="e">
        <f>VLOOKUP($AC200,[1]!デモテーブル[#All],6,FALSE)</f>
        <v>#N/A</v>
      </c>
      <c r="AZ200" s="57" t="e">
        <f>VLOOKUP($AC200,[1]!デモテーブル[#All],7,FALSE)</f>
        <v>#N/A</v>
      </c>
    </row>
    <row r="201" spans="2:52" x14ac:dyDescent="0.2">
      <c r="B201" s="10">
        <v>44819</v>
      </c>
      <c r="C201" s="135">
        <v>200</v>
      </c>
      <c r="D201" s="29" t="s">
        <v>146</v>
      </c>
      <c r="E201" s="57" t="s">
        <v>482</v>
      </c>
      <c r="H201" s="58" t="s">
        <v>496</v>
      </c>
      <c r="I201" s="58"/>
      <c r="J201" s="58"/>
      <c r="K201" s="58"/>
      <c r="L201" s="58"/>
      <c r="M201" s="58"/>
      <c r="N201" s="58"/>
      <c r="O201" s="58"/>
      <c r="Z201" s="7"/>
      <c r="AA201" s="7"/>
      <c r="AB201" s="59"/>
      <c r="AC201" s="4" t="str">
        <f>IF(H202="","",TEXT(H202,"@"))</f>
        <v>1541</v>
      </c>
      <c r="AD201" s="59" t="str">
        <f>VLOOKUP($AC201,[1]!デモテーブル[#All],2,FALSE)</f>
        <v>純プラチナ上場信託</v>
      </c>
      <c r="AE201" s="59" t="s">
        <v>15</v>
      </c>
      <c r="AF201" s="60">
        <f>AP201/AJ201</f>
        <v>14</v>
      </c>
      <c r="AG201" s="59"/>
      <c r="AH201" s="181">
        <f>(AP201-AR201)/AF201</f>
        <v>3147</v>
      </c>
      <c r="AI201" s="59"/>
      <c r="AJ201" s="182">
        <f>VLOOKUP($AC201,[1]!テーブル6[#All],5,FALSE)</f>
        <v>3800</v>
      </c>
      <c r="AK201" s="59"/>
      <c r="AL201" s="59"/>
      <c r="AM201" s="59"/>
      <c r="AN201" s="59"/>
      <c r="AO201" s="59"/>
      <c r="AP201" s="183">
        <f>IF(H205="","",VALUE(LEFT(H205,FIND("円",H205)-1)))</f>
        <v>53200</v>
      </c>
      <c r="AQ201" s="59"/>
      <c r="AR201" s="183">
        <f>IF(H207="","",VALUE(LEFT(H207,FIND("円",H207)-1)))</f>
        <v>9142</v>
      </c>
      <c r="AS201" s="61">
        <f t="shared" ref="AS201" si="32">AR201/(AP201-AR201)</f>
        <v>0.20749920559262791</v>
      </c>
      <c r="AT201" s="13"/>
      <c r="AU201" s="13"/>
      <c r="AV201" s="57" t="str">
        <f>VLOOKUP($AC201,[1]!デモテーブル[#All],3,FALSE)</f>
        <v>3貴金属･ｺﾓ・仮通</v>
      </c>
      <c r="AW201" s="57" t="str">
        <f>VLOOKUP($AC201,[1]!デモテーブル[#All],4,FALSE)</f>
        <v>3貴金属</v>
      </c>
      <c r="AX201" s="57" t="str">
        <f>VLOOKUP($AC201,[1]!デモテーブル[#All],5,FALSE)</f>
        <v>プラチナ</v>
      </c>
      <c r="AY201" s="57" t="str">
        <f>VLOOKUP($AC201,[1]!デモテーブル[#All],6,FALSE)</f>
        <v>国内・プラチナ</v>
      </c>
      <c r="AZ201" s="57" t="str">
        <f>VLOOKUP($AC201,[1]!デモテーブル[#All],7,FALSE)</f>
        <v>01 日本円</v>
      </c>
    </row>
    <row r="202" spans="2:52" x14ac:dyDescent="0.2">
      <c r="B202" s="10">
        <v>44819</v>
      </c>
      <c r="C202" s="135">
        <v>201</v>
      </c>
      <c r="D202" s="29" t="s">
        <v>146</v>
      </c>
      <c r="E202" s="57" t="s">
        <v>482</v>
      </c>
      <c r="H202" s="58">
        <v>1541</v>
      </c>
      <c r="I202" s="58"/>
      <c r="J202" s="58"/>
      <c r="K202" s="58"/>
      <c r="L202" s="58"/>
      <c r="M202" s="58"/>
      <c r="N202" s="58"/>
      <c r="O202" s="58"/>
      <c r="Z202" s="7"/>
      <c r="AA202" s="7"/>
      <c r="AB202" s="59"/>
      <c r="AC202" s="62"/>
      <c r="AD202" s="59" t="e">
        <f>VLOOKUP($AC202,[1]!デモテーブル[#All],2,FALSE)</f>
        <v>#N/A</v>
      </c>
      <c r="AE202" s="59"/>
      <c r="AF202" s="60"/>
      <c r="AG202" s="59"/>
      <c r="AH202" s="181"/>
      <c r="AI202" s="59"/>
      <c r="AJ202" s="181"/>
      <c r="AK202" s="59"/>
      <c r="AL202" s="59"/>
      <c r="AM202" s="59"/>
      <c r="AN202" s="59"/>
      <c r="AO202" s="59"/>
      <c r="AP202" s="183"/>
      <c r="AQ202" s="59"/>
      <c r="AR202" s="183"/>
      <c r="AS202" s="61" t="e">
        <v>#DIV/0!</v>
      </c>
      <c r="AT202" s="13"/>
      <c r="AU202" s="13"/>
      <c r="AV202" s="57" t="e">
        <f>VLOOKUP($AC202,[1]!デモテーブル[#All],3,FALSE)</f>
        <v>#N/A</v>
      </c>
      <c r="AW202" s="57" t="e">
        <f>VLOOKUP($AC202,[1]!デモテーブル[#All],4,FALSE)</f>
        <v>#N/A</v>
      </c>
      <c r="AX202" s="57" t="e">
        <f>VLOOKUP($AC202,[1]!デモテーブル[#All],5,FALSE)</f>
        <v>#N/A</v>
      </c>
      <c r="AY202" s="57" t="e">
        <f>VLOOKUP($AC202,[1]!デモテーブル[#All],6,FALSE)</f>
        <v>#N/A</v>
      </c>
      <c r="AZ202" s="57" t="e">
        <f>VLOOKUP($AC202,[1]!デモテーブル[#All],7,FALSE)</f>
        <v>#N/A</v>
      </c>
    </row>
    <row r="203" spans="2:52" x14ac:dyDescent="0.2">
      <c r="B203" s="10">
        <v>44819</v>
      </c>
      <c r="C203" s="135">
        <v>202</v>
      </c>
      <c r="D203" s="29" t="s">
        <v>146</v>
      </c>
      <c r="E203" s="57" t="s">
        <v>482</v>
      </c>
      <c r="H203" s="58" t="s">
        <v>496</v>
      </c>
      <c r="I203" s="58"/>
      <c r="J203" s="58"/>
      <c r="K203" s="58"/>
      <c r="L203" s="58"/>
      <c r="M203" s="58"/>
      <c r="N203" s="58"/>
      <c r="O203" s="58"/>
      <c r="Z203" s="7"/>
      <c r="AA203" s="7"/>
      <c r="AB203" s="59"/>
      <c r="AC203" s="62"/>
      <c r="AD203" s="59" t="e">
        <f>VLOOKUP($AC203,[1]!デモテーブル[#All],2,FALSE)</f>
        <v>#N/A</v>
      </c>
      <c r="AE203" s="59"/>
      <c r="AF203" s="60"/>
      <c r="AG203" s="59"/>
      <c r="AH203" s="181"/>
      <c r="AI203" s="59"/>
      <c r="AJ203" s="181"/>
      <c r="AK203" s="59"/>
      <c r="AL203" s="59"/>
      <c r="AM203" s="59"/>
      <c r="AN203" s="59"/>
      <c r="AO203" s="59"/>
      <c r="AP203" s="183"/>
      <c r="AQ203" s="59"/>
      <c r="AR203" s="183"/>
      <c r="AS203" s="61" t="e">
        <v>#DIV/0!</v>
      </c>
      <c r="AT203" s="13"/>
      <c r="AU203" s="13"/>
      <c r="AV203" s="57" t="e">
        <f>VLOOKUP($AC203,[1]!デモテーブル[#All],3,FALSE)</f>
        <v>#N/A</v>
      </c>
      <c r="AW203" s="57" t="e">
        <f>VLOOKUP($AC203,[1]!デモテーブル[#All],4,FALSE)</f>
        <v>#N/A</v>
      </c>
      <c r="AX203" s="57" t="e">
        <f>VLOOKUP($AC203,[1]!デモテーブル[#All],5,FALSE)</f>
        <v>#N/A</v>
      </c>
      <c r="AY203" s="57" t="e">
        <f>VLOOKUP($AC203,[1]!デモテーブル[#All],6,FALSE)</f>
        <v>#N/A</v>
      </c>
      <c r="AZ203" s="57" t="e">
        <f>VLOOKUP($AC203,[1]!デモテーブル[#All],7,FALSE)</f>
        <v>#N/A</v>
      </c>
    </row>
    <row r="204" spans="2:52" x14ac:dyDescent="0.2">
      <c r="B204" s="10">
        <v>44819</v>
      </c>
      <c r="C204" s="135">
        <v>203</v>
      </c>
      <c r="D204" s="29" t="s">
        <v>146</v>
      </c>
      <c r="E204" s="57" t="s">
        <v>482</v>
      </c>
      <c r="H204" s="58" t="s">
        <v>352</v>
      </c>
      <c r="I204" s="58"/>
      <c r="J204" s="58"/>
      <c r="K204" s="58"/>
      <c r="L204" s="58"/>
      <c r="M204" s="58"/>
      <c r="N204" s="58"/>
      <c r="O204" s="58"/>
      <c r="Z204" s="7"/>
      <c r="AA204" s="7"/>
      <c r="AB204" s="59"/>
      <c r="AC204" s="62"/>
      <c r="AD204" s="59" t="e">
        <f>VLOOKUP($AC204,[1]!デモテーブル[#All],2,FALSE)</f>
        <v>#N/A</v>
      </c>
      <c r="AE204" s="59"/>
      <c r="AF204" s="60"/>
      <c r="AG204" s="59"/>
      <c r="AH204" s="181"/>
      <c r="AI204" s="59"/>
      <c r="AJ204" s="181"/>
      <c r="AK204" s="59"/>
      <c r="AL204" s="59"/>
      <c r="AM204" s="59"/>
      <c r="AN204" s="59"/>
      <c r="AO204" s="59"/>
      <c r="AP204" s="183"/>
      <c r="AQ204" s="59"/>
      <c r="AR204" s="183"/>
      <c r="AS204" s="61" t="e">
        <v>#DIV/0!</v>
      </c>
      <c r="AT204" s="13"/>
      <c r="AU204" s="13"/>
      <c r="AV204" s="57" t="e">
        <f>VLOOKUP($AC204,[1]!デモテーブル[#All],3,FALSE)</f>
        <v>#N/A</v>
      </c>
      <c r="AW204" s="57" t="e">
        <f>VLOOKUP($AC204,[1]!デモテーブル[#All],4,FALSE)</f>
        <v>#N/A</v>
      </c>
      <c r="AX204" s="57" t="e">
        <f>VLOOKUP($AC204,[1]!デモテーブル[#All],5,FALSE)</f>
        <v>#N/A</v>
      </c>
      <c r="AY204" s="57" t="e">
        <f>VLOOKUP($AC204,[1]!デモテーブル[#All],6,FALSE)</f>
        <v>#N/A</v>
      </c>
      <c r="AZ204" s="57" t="e">
        <f>VLOOKUP($AC204,[1]!デモテーブル[#All],7,FALSE)</f>
        <v>#N/A</v>
      </c>
    </row>
    <row r="205" spans="2:52" x14ac:dyDescent="0.2">
      <c r="B205" s="10">
        <v>44819</v>
      </c>
      <c r="C205" s="135">
        <v>204</v>
      </c>
      <c r="D205" s="29" t="s">
        <v>146</v>
      </c>
      <c r="E205" s="57" t="s">
        <v>482</v>
      </c>
      <c r="H205" s="58" t="s">
        <v>752</v>
      </c>
      <c r="I205" s="58"/>
      <c r="J205" s="58"/>
      <c r="K205" s="58"/>
      <c r="L205" s="58"/>
      <c r="M205" s="58"/>
      <c r="N205" s="58"/>
      <c r="O205" s="58"/>
      <c r="Z205" s="7"/>
      <c r="AA205" s="7"/>
      <c r="AB205" s="59"/>
      <c r="AC205" s="62"/>
      <c r="AD205" s="59" t="e">
        <f>VLOOKUP($AC205,[1]!デモテーブル[#All],2,FALSE)</f>
        <v>#N/A</v>
      </c>
      <c r="AE205" s="59"/>
      <c r="AF205" s="60"/>
      <c r="AG205" s="59"/>
      <c r="AH205" s="181"/>
      <c r="AI205" s="59"/>
      <c r="AJ205" s="181"/>
      <c r="AK205" s="59"/>
      <c r="AL205" s="59"/>
      <c r="AM205" s="59"/>
      <c r="AN205" s="59"/>
      <c r="AO205" s="59"/>
      <c r="AP205" s="183"/>
      <c r="AQ205" s="59"/>
      <c r="AR205" s="183"/>
      <c r="AS205" s="61" t="e">
        <v>#DIV/0!</v>
      </c>
      <c r="AT205" s="13"/>
      <c r="AU205" s="13"/>
      <c r="AV205" s="57" t="e">
        <f>VLOOKUP($AC205,[1]!デモテーブル[#All],3,FALSE)</f>
        <v>#N/A</v>
      </c>
      <c r="AW205" s="57" t="e">
        <f>VLOOKUP($AC205,[1]!デモテーブル[#All],4,FALSE)</f>
        <v>#N/A</v>
      </c>
      <c r="AX205" s="57" t="e">
        <f>VLOOKUP($AC205,[1]!デモテーブル[#All],5,FALSE)</f>
        <v>#N/A</v>
      </c>
      <c r="AY205" s="57" t="e">
        <f>VLOOKUP($AC205,[1]!デモテーブル[#All],6,FALSE)</f>
        <v>#N/A</v>
      </c>
      <c r="AZ205" s="57" t="e">
        <f>VLOOKUP($AC205,[1]!デモテーブル[#All],7,FALSE)</f>
        <v>#N/A</v>
      </c>
    </row>
    <row r="206" spans="2:52" x14ac:dyDescent="0.2">
      <c r="B206" s="10">
        <v>44819</v>
      </c>
      <c r="C206" s="135">
        <v>205</v>
      </c>
      <c r="D206" s="29" t="s">
        <v>146</v>
      </c>
      <c r="E206" s="57" t="s">
        <v>482</v>
      </c>
      <c r="H206" s="58" t="s">
        <v>353</v>
      </c>
      <c r="I206" s="58"/>
      <c r="J206" s="58"/>
      <c r="K206" s="58"/>
      <c r="L206" s="58"/>
      <c r="M206" s="58"/>
      <c r="N206" s="58"/>
      <c r="O206" s="58"/>
      <c r="Z206" s="7"/>
      <c r="AA206" s="7"/>
      <c r="AB206" s="59"/>
      <c r="AC206" s="62"/>
      <c r="AD206" s="59" t="e">
        <f>VLOOKUP($AC206,[1]!デモテーブル[#All],2,FALSE)</f>
        <v>#N/A</v>
      </c>
      <c r="AE206" s="59"/>
      <c r="AF206" s="60"/>
      <c r="AG206" s="59"/>
      <c r="AH206" s="181"/>
      <c r="AI206" s="59"/>
      <c r="AJ206" s="181"/>
      <c r="AK206" s="59"/>
      <c r="AL206" s="59"/>
      <c r="AM206" s="59"/>
      <c r="AN206" s="59"/>
      <c r="AO206" s="59"/>
      <c r="AP206" s="183"/>
      <c r="AQ206" s="59"/>
      <c r="AR206" s="183"/>
      <c r="AS206" s="61" t="e">
        <v>#DIV/0!</v>
      </c>
      <c r="AT206" s="13"/>
      <c r="AU206" s="13"/>
      <c r="AV206" s="57" t="e">
        <f>VLOOKUP($AC206,[1]!デモテーブル[#All],3,FALSE)</f>
        <v>#N/A</v>
      </c>
      <c r="AW206" s="57" t="e">
        <f>VLOOKUP($AC206,[1]!デモテーブル[#All],4,FALSE)</f>
        <v>#N/A</v>
      </c>
      <c r="AX206" s="57" t="e">
        <f>VLOOKUP($AC206,[1]!デモテーブル[#All],5,FALSE)</f>
        <v>#N/A</v>
      </c>
      <c r="AY206" s="57" t="e">
        <f>VLOOKUP($AC206,[1]!デモテーブル[#All],6,FALSE)</f>
        <v>#N/A</v>
      </c>
      <c r="AZ206" s="57" t="e">
        <f>VLOOKUP($AC206,[1]!デモテーブル[#All],7,FALSE)</f>
        <v>#N/A</v>
      </c>
    </row>
    <row r="207" spans="2:52" x14ac:dyDescent="0.2">
      <c r="B207" s="10">
        <v>44819</v>
      </c>
      <c r="C207" s="135">
        <v>206</v>
      </c>
      <c r="D207" s="29" t="s">
        <v>146</v>
      </c>
      <c r="E207" s="57" t="s">
        <v>482</v>
      </c>
      <c r="H207" s="58" t="s">
        <v>753</v>
      </c>
      <c r="I207" s="58"/>
      <c r="J207" s="58"/>
      <c r="K207" s="58"/>
      <c r="L207" s="58"/>
      <c r="M207" s="58"/>
      <c r="N207" s="58"/>
      <c r="O207" s="58"/>
      <c r="Z207" s="7"/>
      <c r="AA207" s="7"/>
      <c r="AB207" s="59"/>
      <c r="AC207" s="62"/>
      <c r="AD207" s="59" t="e">
        <f>VLOOKUP($AC207,[1]!デモテーブル[#All],2,FALSE)</f>
        <v>#N/A</v>
      </c>
      <c r="AE207" s="59"/>
      <c r="AF207" s="60"/>
      <c r="AG207" s="59"/>
      <c r="AH207" s="181"/>
      <c r="AI207" s="59"/>
      <c r="AJ207" s="181"/>
      <c r="AK207" s="59"/>
      <c r="AL207" s="59"/>
      <c r="AM207" s="59"/>
      <c r="AN207" s="59"/>
      <c r="AO207" s="59"/>
      <c r="AP207" s="183"/>
      <c r="AQ207" s="59"/>
      <c r="AR207" s="183"/>
      <c r="AS207" s="61" t="e">
        <v>#DIV/0!</v>
      </c>
      <c r="AT207" s="13"/>
      <c r="AU207" s="13"/>
      <c r="AV207" s="57" t="e">
        <f>VLOOKUP($AC207,[1]!デモテーブル[#All],3,FALSE)</f>
        <v>#N/A</v>
      </c>
      <c r="AW207" s="57" t="e">
        <f>VLOOKUP($AC207,[1]!デモテーブル[#All],4,FALSE)</f>
        <v>#N/A</v>
      </c>
      <c r="AX207" s="57" t="e">
        <f>VLOOKUP($AC207,[1]!デモテーブル[#All],5,FALSE)</f>
        <v>#N/A</v>
      </c>
      <c r="AY207" s="57" t="e">
        <f>VLOOKUP($AC207,[1]!デモテーブル[#All],6,FALSE)</f>
        <v>#N/A</v>
      </c>
      <c r="AZ207" s="57" t="e">
        <f>VLOOKUP($AC207,[1]!デモテーブル[#All],7,FALSE)</f>
        <v>#N/A</v>
      </c>
    </row>
    <row r="208" spans="2:52" x14ac:dyDescent="0.2">
      <c r="B208" s="10">
        <v>44819</v>
      </c>
      <c r="C208" s="135">
        <v>207</v>
      </c>
      <c r="D208" s="29" t="s">
        <v>146</v>
      </c>
      <c r="E208" s="57" t="s">
        <v>482</v>
      </c>
      <c r="H208" s="58" t="s">
        <v>497</v>
      </c>
      <c r="I208" s="58"/>
      <c r="J208" s="58"/>
      <c r="K208" s="58"/>
      <c r="L208" s="58"/>
      <c r="M208" s="58"/>
      <c r="N208" s="58"/>
      <c r="O208" s="58"/>
      <c r="Z208" s="7"/>
      <c r="AA208" s="7"/>
      <c r="AB208" s="59"/>
      <c r="AC208" s="4" t="str">
        <f>IF(H209="","",TEXT(H209,"@"))</f>
        <v>1615</v>
      </c>
      <c r="AD208" s="59" t="str">
        <f>VLOOKUP($AC208,[1]!デモテーブル[#All],2,FALSE)</f>
        <v>ＮＦ銀行業</v>
      </c>
      <c r="AE208" s="59" t="s">
        <v>15</v>
      </c>
      <c r="AF208" s="60">
        <f>AP208/AJ208</f>
        <v>99.000000000000014</v>
      </c>
      <c r="AG208" s="59"/>
      <c r="AH208" s="181">
        <f>(AP208-AR208)/AF208</f>
        <v>150.00404040404041</v>
      </c>
      <c r="AI208" s="59"/>
      <c r="AJ208" s="182">
        <f>VLOOKUP($AC208,[1]!テーブル6[#All],5,FALSE)</f>
        <v>166.6</v>
      </c>
      <c r="AK208" s="59"/>
      <c r="AL208" s="59"/>
      <c r="AM208" s="59"/>
      <c r="AN208" s="59"/>
      <c r="AO208" s="59"/>
      <c r="AP208" s="183">
        <f>IF(H212="","",VALUE(LEFT(H212,FIND("円",H212)-1)))</f>
        <v>16493.400000000001</v>
      </c>
      <c r="AQ208" s="59"/>
      <c r="AR208" s="183">
        <f>IF(H214="","",VALUE(LEFT(H214,FIND("円",H214)-1)))</f>
        <v>1643</v>
      </c>
      <c r="AS208" s="61">
        <f t="shared" ref="AS208" si="33">AR208/(AP208-AR208)</f>
        <v>0.11063675052523837</v>
      </c>
      <c r="AT208" s="13"/>
      <c r="AU208" s="13"/>
      <c r="AV208" s="57" t="str">
        <f>VLOOKUP($AC208,[1]!デモテーブル[#All],3,FALSE)</f>
        <v>1株式・投信等</v>
      </c>
      <c r="AW208" s="57" t="str">
        <f>VLOOKUP($AC208,[1]!デモテーブル[#All],4,FALSE)</f>
        <v>1株式</v>
      </c>
      <c r="AX208" s="57" t="str">
        <f>VLOOKUP($AC208,[1]!デモテーブル[#All],5,FALSE)</f>
        <v>金融</v>
      </c>
      <c r="AY208" s="57" t="str">
        <f>VLOOKUP($AC208,[1]!デモテーブル[#All],6,FALSE)</f>
        <v>銀行業</v>
      </c>
      <c r="AZ208" s="57" t="str">
        <f>VLOOKUP($AC208,[1]!デモテーブル[#All],7,FALSE)</f>
        <v>01 日本円</v>
      </c>
    </row>
    <row r="209" spans="2:52" x14ac:dyDescent="0.2">
      <c r="B209" s="10">
        <v>44819</v>
      </c>
      <c r="C209" s="135">
        <v>208</v>
      </c>
      <c r="D209" s="29" t="s">
        <v>146</v>
      </c>
      <c r="E209" s="57" t="s">
        <v>482</v>
      </c>
      <c r="H209" s="58">
        <v>1615</v>
      </c>
      <c r="I209" s="58"/>
      <c r="J209" s="58"/>
      <c r="K209" s="58"/>
      <c r="L209" s="58"/>
      <c r="M209" s="58"/>
      <c r="N209" s="58"/>
      <c r="O209" s="58"/>
      <c r="Z209" s="7"/>
      <c r="AA209" s="7"/>
      <c r="AB209" s="59"/>
      <c r="AC209" s="62"/>
      <c r="AD209" s="59" t="e">
        <f>VLOOKUP($AC209,[1]!デモテーブル[#All],2,FALSE)</f>
        <v>#N/A</v>
      </c>
      <c r="AE209" s="59"/>
      <c r="AF209" s="60"/>
      <c r="AG209" s="59"/>
      <c r="AH209" s="181"/>
      <c r="AI209" s="59"/>
      <c r="AJ209" s="181"/>
      <c r="AK209" s="59"/>
      <c r="AL209" s="59"/>
      <c r="AM209" s="59"/>
      <c r="AN209" s="59"/>
      <c r="AO209" s="59"/>
      <c r="AP209" s="183"/>
      <c r="AQ209" s="59"/>
      <c r="AR209" s="183"/>
      <c r="AS209" s="61" t="e">
        <v>#DIV/0!</v>
      </c>
      <c r="AT209" s="13"/>
      <c r="AU209" s="13"/>
      <c r="AV209" s="57" t="e">
        <f>VLOOKUP($AC209,[1]!デモテーブル[#All],3,FALSE)</f>
        <v>#N/A</v>
      </c>
      <c r="AW209" s="57" t="e">
        <f>VLOOKUP($AC209,[1]!デモテーブル[#All],4,FALSE)</f>
        <v>#N/A</v>
      </c>
      <c r="AX209" s="57" t="e">
        <f>VLOOKUP($AC209,[1]!デモテーブル[#All],5,FALSE)</f>
        <v>#N/A</v>
      </c>
      <c r="AY209" s="57" t="e">
        <f>VLOOKUP($AC209,[1]!デモテーブル[#All],6,FALSE)</f>
        <v>#N/A</v>
      </c>
      <c r="AZ209" s="57" t="e">
        <f>VLOOKUP($AC209,[1]!デモテーブル[#All],7,FALSE)</f>
        <v>#N/A</v>
      </c>
    </row>
    <row r="210" spans="2:52" x14ac:dyDescent="0.2">
      <c r="B210" s="10">
        <v>44819</v>
      </c>
      <c r="C210" s="135">
        <v>209</v>
      </c>
      <c r="D210" s="29" t="s">
        <v>146</v>
      </c>
      <c r="E210" s="57" t="s">
        <v>482</v>
      </c>
      <c r="H210" s="58" t="s">
        <v>497</v>
      </c>
      <c r="I210" s="58"/>
      <c r="J210" s="58"/>
      <c r="K210" s="58"/>
      <c r="L210" s="58"/>
      <c r="M210" s="58"/>
      <c r="N210" s="58"/>
      <c r="O210" s="58"/>
      <c r="Z210" s="7"/>
      <c r="AA210" s="7"/>
      <c r="AB210" s="59"/>
      <c r="AC210" s="62"/>
      <c r="AD210" s="59" t="e">
        <f>VLOOKUP($AC210,[1]!デモテーブル[#All],2,FALSE)</f>
        <v>#N/A</v>
      </c>
      <c r="AE210" s="59"/>
      <c r="AF210" s="60"/>
      <c r="AG210" s="59"/>
      <c r="AH210" s="181"/>
      <c r="AI210" s="59"/>
      <c r="AJ210" s="181"/>
      <c r="AK210" s="59"/>
      <c r="AL210" s="59"/>
      <c r="AM210" s="59"/>
      <c r="AN210" s="59"/>
      <c r="AO210" s="59"/>
      <c r="AP210" s="183"/>
      <c r="AQ210" s="59"/>
      <c r="AR210" s="183"/>
      <c r="AS210" s="61" t="e">
        <v>#DIV/0!</v>
      </c>
      <c r="AT210" s="13"/>
      <c r="AU210" s="13"/>
      <c r="AV210" s="57" t="e">
        <f>VLOOKUP($AC210,[1]!デモテーブル[#All],3,FALSE)</f>
        <v>#N/A</v>
      </c>
      <c r="AW210" s="57" t="e">
        <f>VLOOKUP($AC210,[1]!デモテーブル[#All],4,FALSE)</f>
        <v>#N/A</v>
      </c>
      <c r="AX210" s="57" t="e">
        <f>VLOOKUP($AC210,[1]!デモテーブル[#All],5,FALSE)</f>
        <v>#N/A</v>
      </c>
      <c r="AY210" s="57" t="e">
        <f>VLOOKUP($AC210,[1]!デモテーブル[#All],6,FALSE)</f>
        <v>#N/A</v>
      </c>
      <c r="AZ210" s="57" t="e">
        <f>VLOOKUP($AC210,[1]!デモテーブル[#All],7,FALSE)</f>
        <v>#N/A</v>
      </c>
    </row>
    <row r="211" spans="2:52" x14ac:dyDescent="0.2">
      <c r="B211" s="10">
        <v>44819</v>
      </c>
      <c r="C211" s="135">
        <v>210</v>
      </c>
      <c r="D211" s="29" t="s">
        <v>146</v>
      </c>
      <c r="E211" s="57" t="s">
        <v>482</v>
      </c>
      <c r="H211" s="58" t="s">
        <v>352</v>
      </c>
      <c r="I211" s="58"/>
      <c r="J211" s="58"/>
      <c r="K211" s="58"/>
      <c r="L211" s="58"/>
      <c r="M211" s="58"/>
      <c r="N211" s="58"/>
      <c r="O211" s="58"/>
      <c r="Z211" s="7"/>
      <c r="AA211" s="7"/>
      <c r="AB211" s="59"/>
      <c r="AC211" s="62"/>
      <c r="AD211" s="59" t="e">
        <f>VLOOKUP($AC211,[1]!デモテーブル[#All],2,FALSE)</f>
        <v>#N/A</v>
      </c>
      <c r="AE211" s="59"/>
      <c r="AF211" s="60"/>
      <c r="AG211" s="59"/>
      <c r="AH211" s="181"/>
      <c r="AI211" s="59"/>
      <c r="AJ211" s="181"/>
      <c r="AK211" s="59"/>
      <c r="AL211" s="59"/>
      <c r="AM211" s="59"/>
      <c r="AN211" s="59"/>
      <c r="AO211" s="59"/>
      <c r="AP211" s="183"/>
      <c r="AQ211" s="59"/>
      <c r="AR211" s="183"/>
      <c r="AS211" s="61" t="e">
        <v>#DIV/0!</v>
      </c>
      <c r="AT211" s="13"/>
      <c r="AU211" s="13"/>
      <c r="AV211" s="57" t="e">
        <f>VLOOKUP($AC211,[1]!デモテーブル[#All],3,FALSE)</f>
        <v>#N/A</v>
      </c>
      <c r="AW211" s="57" t="e">
        <f>VLOOKUP($AC211,[1]!デモテーブル[#All],4,FALSE)</f>
        <v>#N/A</v>
      </c>
      <c r="AX211" s="57" t="e">
        <f>VLOOKUP($AC211,[1]!デモテーブル[#All],5,FALSE)</f>
        <v>#N/A</v>
      </c>
      <c r="AY211" s="57" t="e">
        <f>VLOOKUP($AC211,[1]!デモテーブル[#All],6,FALSE)</f>
        <v>#N/A</v>
      </c>
      <c r="AZ211" s="57" t="e">
        <f>VLOOKUP($AC211,[1]!デモテーブル[#All],7,FALSE)</f>
        <v>#N/A</v>
      </c>
    </row>
    <row r="212" spans="2:52" x14ac:dyDescent="0.2">
      <c r="B212" s="10">
        <v>44819</v>
      </c>
      <c r="C212" s="135">
        <v>211</v>
      </c>
      <c r="D212" s="29" t="s">
        <v>146</v>
      </c>
      <c r="E212" s="57" t="s">
        <v>482</v>
      </c>
      <c r="H212" s="58" t="s">
        <v>754</v>
      </c>
      <c r="I212" s="58"/>
      <c r="J212" s="58"/>
      <c r="K212" s="58"/>
      <c r="L212" s="58"/>
      <c r="M212" s="58"/>
      <c r="N212" s="58"/>
      <c r="O212" s="58"/>
      <c r="Z212" s="7"/>
      <c r="AA212" s="7"/>
      <c r="AB212" s="59"/>
      <c r="AC212" s="62"/>
      <c r="AD212" s="59" t="e">
        <f>VLOOKUP($AC212,[1]!デモテーブル[#All],2,FALSE)</f>
        <v>#N/A</v>
      </c>
      <c r="AE212" s="59"/>
      <c r="AF212" s="60"/>
      <c r="AG212" s="59"/>
      <c r="AH212" s="181"/>
      <c r="AI212" s="59"/>
      <c r="AJ212" s="181"/>
      <c r="AK212" s="59"/>
      <c r="AL212" s="59"/>
      <c r="AM212" s="59"/>
      <c r="AN212" s="59"/>
      <c r="AO212" s="59"/>
      <c r="AP212" s="183"/>
      <c r="AQ212" s="59"/>
      <c r="AR212" s="183"/>
      <c r="AS212" s="61" t="e">
        <v>#DIV/0!</v>
      </c>
      <c r="AT212" s="13"/>
      <c r="AU212" s="13"/>
      <c r="AV212" s="57" t="e">
        <f>VLOOKUP($AC212,[1]!デモテーブル[#All],3,FALSE)</f>
        <v>#N/A</v>
      </c>
      <c r="AW212" s="57" t="e">
        <f>VLOOKUP($AC212,[1]!デモテーブル[#All],4,FALSE)</f>
        <v>#N/A</v>
      </c>
      <c r="AX212" s="57" t="e">
        <f>VLOOKUP($AC212,[1]!デモテーブル[#All],5,FALSE)</f>
        <v>#N/A</v>
      </c>
      <c r="AY212" s="57" t="e">
        <f>VLOOKUP($AC212,[1]!デモテーブル[#All],6,FALSE)</f>
        <v>#N/A</v>
      </c>
      <c r="AZ212" s="57" t="e">
        <f>VLOOKUP($AC212,[1]!デモテーブル[#All],7,FALSE)</f>
        <v>#N/A</v>
      </c>
    </row>
    <row r="213" spans="2:52" x14ac:dyDescent="0.2">
      <c r="B213" s="10">
        <v>44819</v>
      </c>
      <c r="C213" s="135">
        <v>212</v>
      </c>
      <c r="D213" s="29" t="s">
        <v>146</v>
      </c>
      <c r="E213" s="57" t="s">
        <v>482</v>
      </c>
      <c r="H213" s="58" t="s">
        <v>353</v>
      </c>
      <c r="I213" s="58"/>
      <c r="J213" s="58"/>
      <c r="K213" s="58"/>
      <c r="L213" s="58"/>
      <c r="M213" s="58"/>
      <c r="N213" s="58"/>
      <c r="O213" s="58"/>
      <c r="Z213" s="7"/>
      <c r="AA213" s="7"/>
      <c r="AB213" s="59"/>
      <c r="AC213" s="62"/>
      <c r="AD213" s="59" t="e">
        <f>VLOOKUP($AC213,[1]!デモテーブル[#All],2,FALSE)</f>
        <v>#N/A</v>
      </c>
      <c r="AE213" s="59"/>
      <c r="AF213" s="60"/>
      <c r="AG213" s="59"/>
      <c r="AH213" s="181"/>
      <c r="AI213" s="59"/>
      <c r="AJ213" s="181"/>
      <c r="AK213" s="59"/>
      <c r="AL213" s="59"/>
      <c r="AM213" s="59"/>
      <c r="AN213" s="59"/>
      <c r="AO213" s="59"/>
      <c r="AP213" s="183"/>
      <c r="AQ213" s="59"/>
      <c r="AR213" s="183"/>
      <c r="AS213" s="61" t="e">
        <v>#DIV/0!</v>
      </c>
      <c r="AT213" s="13"/>
      <c r="AU213" s="13"/>
      <c r="AV213" s="57" t="e">
        <f>VLOOKUP($AC213,[1]!デモテーブル[#All],3,FALSE)</f>
        <v>#N/A</v>
      </c>
      <c r="AW213" s="57" t="e">
        <f>VLOOKUP($AC213,[1]!デモテーブル[#All],4,FALSE)</f>
        <v>#N/A</v>
      </c>
      <c r="AX213" s="57" t="e">
        <f>VLOOKUP($AC213,[1]!デモテーブル[#All],5,FALSE)</f>
        <v>#N/A</v>
      </c>
      <c r="AY213" s="57" t="e">
        <f>VLOOKUP($AC213,[1]!デモテーブル[#All],6,FALSE)</f>
        <v>#N/A</v>
      </c>
      <c r="AZ213" s="57" t="e">
        <f>VLOOKUP($AC213,[1]!デモテーブル[#All],7,FALSE)</f>
        <v>#N/A</v>
      </c>
    </row>
    <row r="214" spans="2:52" x14ac:dyDescent="0.2">
      <c r="B214" s="10">
        <v>44819</v>
      </c>
      <c r="C214" s="135">
        <v>213</v>
      </c>
      <c r="D214" s="29" t="s">
        <v>146</v>
      </c>
      <c r="E214" s="57" t="s">
        <v>482</v>
      </c>
      <c r="H214" s="58" t="s">
        <v>755</v>
      </c>
      <c r="I214" s="58"/>
      <c r="J214" s="58"/>
      <c r="K214" s="58"/>
      <c r="L214" s="58"/>
      <c r="M214" s="58"/>
      <c r="N214" s="58"/>
      <c r="O214" s="58"/>
      <c r="Z214" s="7"/>
      <c r="AA214" s="7"/>
      <c r="AB214" s="59"/>
      <c r="AC214" s="62"/>
      <c r="AD214" s="59" t="e">
        <f>VLOOKUP($AC214,[1]!デモテーブル[#All],2,FALSE)</f>
        <v>#N/A</v>
      </c>
      <c r="AE214" s="59"/>
      <c r="AF214" s="60"/>
      <c r="AG214" s="59"/>
      <c r="AH214" s="181"/>
      <c r="AI214" s="59"/>
      <c r="AJ214" s="181"/>
      <c r="AK214" s="59"/>
      <c r="AL214" s="59"/>
      <c r="AM214" s="59"/>
      <c r="AN214" s="59"/>
      <c r="AO214" s="59"/>
      <c r="AP214" s="183"/>
      <c r="AQ214" s="59"/>
      <c r="AR214" s="183"/>
      <c r="AS214" s="61" t="e">
        <v>#DIV/0!</v>
      </c>
      <c r="AT214" s="13"/>
      <c r="AU214" s="13"/>
      <c r="AV214" s="57" t="e">
        <f>VLOOKUP($AC214,[1]!デモテーブル[#All],3,FALSE)</f>
        <v>#N/A</v>
      </c>
      <c r="AW214" s="57" t="e">
        <f>VLOOKUP($AC214,[1]!デモテーブル[#All],4,FALSE)</f>
        <v>#N/A</v>
      </c>
      <c r="AX214" s="57" t="e">
        <f>VLOOKUP($AC214,[1]!デモテーブル[#All],5,FALSE)</f>
        <v>#N/A</v>
      </c>
      <c r="AY214" s="57" t="e">
        <f>VLOOKUP($AC214,[1]!デモテーブル[#All],6,FALSE)</f>
        <v>#N/A</v>
      </c>
      <c r="AZ214" s="57" t="e">
        <f>VLOOKUP($AC214,[1]!デモテーブル[#All],7,FALSE)</f>
        <v>#N/A</v>
      </c>
    </row>
    <row r="215" spans="2:52" x14ac:dyDescent="0.2">
      <c r="B215" s="10">
        <v>44819</v>
      </c>
      <c r="C215" s="135">
        <v>214</v>
      </c>
      <c r="D215" s="29" t="s">
        <v>146</v>
      </c>
      <c r="E215" s="57" t="s">
        <v>482</v>
      </c>
      <c r="H215" s="58" t="s">
        <v>498</v>
      </c>
      <c r="I215" s="58"/>
      <c r="J215" s="58"/>
      <c r="K215" s="58"/>
      <c r="L215" s="58"/>
      <c r="M215" s="58"/>
      <c r="N215" s="58"/>
      <c r="O215" s="58"/>
      <c r="Z215" s="7"/>
      <c r="AA215" s="7"/>
      <c r="AB215" s="59"/>
      <c r="AC215" s="4" t="str">
        <f>IF(H216="","",TEXT(H216,"@"))</f>
        <v>1655</v>
      </c>
      <c r="AD215" s="59" t="str">
        <f>VLOOKUP($AC215,[1]!デモテーブル[#All],2,FALSE)</f>
        <v>iShares S&amp;P 500 ETF</v>
      </c>
      <c r="AE215" s="59" t="s">
        <v>15</v>
      </c>
      <c r="AF215" s="60">
        <f>AP215/AJ215</f>
        <v>50</v>
      </c>
      <c r="AG215" s="59"/>
      <c r="AH215" s="181">
        <f>(AP215-AR215)/AF215</f>
        <v>201</v>
      </c>
      <c r="AI215" s="59"/>
      <c r="AJ215" s="182">
        <f>VLOOKUP($AC215,[1]!テーブル6[#All],5,FALSE)</f>
        <v>407.5</v>
      </c>
      <c r="AK215" s="59"/>
      <c r="AL215" s="59"/>
      <c r="AM215" s="59"/>
      <c r="AN215" s="59"/>
      <c r="AO215" s="59"/>
      <c r="AP215" s="183">
        <f>IF(H219="","",VALUE(LEFT(H219,FIND("円",H219)-1)))</f>
        <v>20375</v>
      </c>
      <c r="AQ215" s="59"/>
      <c r="AR215" s="183">
        <f>IF(H221="","",VALUE(LEFT(H221,FIND("円",H221)-1)))</f>
        <v>10325</v>
      </c>
      <c r="AS215" s="61">
        <f t="shared" ref="AS215" si="34">AR215/(AP215-AR215)</f>
        <v>1.027363184079602</v>
      </c>
      <c r="AT215" s="13"/>
      <c r="AU215" s="13"/>
      <c r="AV215" s="57" t="str">
        <f>VLOOKUP($AC215,[1]!デモテーブル[#All],3,FALSE)</f>
        <v>1株式・投信等</v>
      </c>
      <c r="AW215" s="57" t="str">
        <f>VLOOKUP($AC215,[1]!デモテーブル[#All],4,FALSE)</f>
        <v>1株式</v>
      </c>
      <c r="AX215" s="57" t="str">
        <f>VLOOKUP($AC215,[1]!デモテーブル[#All],5,FALSE)</f>
        <v>指数</v>
      </c>
      <c r="AY215" s="57" t="str">
        <f>VLOOKUP($AC215,[1]!デモテーブル[#All],6,FALSE)</f>
        <v>SP500指数</v>
      </c>
      <c r="AZ215" s="57" t="str">
        <f>VLOOKUP($AC215,[1]!デモテーブル[#All],7,FALSE)</f>
        <v>01 日本円</v>
      </c>
    </row>
    <row r="216" spans="2:52" x14ac:dyDescent="0.2">
      <c r="B216" s="10">
        <v>44819</v>
      </c>
      <c r="C216" s="135">
        <v>215</v>
      </c>
      <c r="D216" s="29" t="s">
        <v>146</v>
      </c>
      <c r="E216" s="57" t="s">
        <v>482</v>
      </c>
      <c r="H216" s="58">
        <v>1655</v>
      </c>
      <c r="I216" s="58"/>
      <c r="J216" s="58"/>
      <c r="K216" s="58"/>
      <c r="L216" s="58"/>
      <c r="M216" s="58"/>
      <c r="N216" s="58"/>
      <c r="O216" s="58"/>
      <c r="Z216" s="7"/>
      <c r="AA216" s="7"/>
      <c r="AB216" s="59"/>
      <c r="AC216" s="62"/>
      <c r="AD216" s="59" t="e">
        <f>VLOOKUP($AC216,[1]!デモテーブル[#All],2,FALSE)</f>
        <v>#N/A</v>
      </c>
      <c r="AE216" s="59"/>
      <c r="AF216" s="60"/>
      <c r="AG216" s="59"/>
      <c r="AH216" s="181"/>
      <c r="AI216" s="59"/>
      <c r="AJ216" s="181"/>
      <c r="AK216" s="59"/>
      <c r="AL216" s="59"/>
      <c r="AM216" s="59"/>
      <c r="AN216" s="59"/>
      <c r="AO216" s="59"/>
      <c r="AP216" s="183"/>
      <c r="AQ216" s="59"/>
      <c r="AR216" s="183"/>
      <c r="AS216" s="61" t="e">
        <v>#DIV/0!</v>
      </c>
      <c r="AT216" s="13"/>
      <c r="AU216" s="13"/>
      <c r="AV216" s="57" t="e">
        <f>VLOOKUP($AC216,[1]!デモテーブル[#All],3,FALSE)</f>
        <v>#N/A</v>
      </c>
      <c r="AW216" s="57" t="e">
        <f>VLOOKUP($AC216,[1]!デモテーブル[#All],4,FALSE)</f>
        <v>#N/A</v>
      </c>
      <c r="AX216" s="57" t="e">
        <f>VLOOKUP($AC216,[1]!デモテーブル[#All],5,FALSE)</f>
        <v>#N/A</v>
      </c>
      <c r="AY216" s="57" t="e">
        <f>VLOOKUP($AC216,[1]!デモテーブル[#All],6,FALSE)</f>
        <v>#N/A</v>
      </c>
      <c r="AZ216" s="57" t="e">
        <f>VLOOKUP($AC216,[1]!デモテーブル[#All],7,FALSE)</f>
        <v>#N/A</v>
      </c>
    </row>
    <row r="217" spans="2:52" x14ac:dyDescent="0.2">
      <c r="B217" s="10">
        <v>44819</v>
      </c>
      <c r="C217" s="135">
        <v>216</v>
      </c>
      <c r="D217" s="29" t="s">
        <v>146</v>
      </c>
      <c r="E217" s="57" t="s">
        <v>482</v>
      </c>
      <c r="H217" s="58" t="s">
        <v>498</v>
      </c>
      <c r="I217" s="58"/>
      <c r="J217" s="58"/>
      <c r="K217" s="58"/>
      <c r="L217" s="58"/>
      <c r="M217" s="58"/>
      <c r="N217" s="58"/>
      <c r="O217" s="58"/>
      <c r="Z217" s="7"/>
      <c r="AA217" s="7"/>
      <c r="AB217" s="59"/>
      <c r="AC217" s="62"/>
      <c r="AD217" s="59" t="e">
        <f>VLOOKUP($AC217,[1]!デモテーブル[#All],2,FALSE)</f>
        <v>#N/A</v>
      </c>
      <c r="AE217" s="59"/>
      <c r="AF217" s="60"/>
      <c r="AG217" s="59"/>
      <c r="AH217" s="181"/>
      <c r="AI217" s="59"/>
      <c r="AJ217" s="181"/>
      <c r="AK217" s="59"/>
      <c r="AL217" s="59"/>
      <c r="AM217" s="59"/>
      <c r="AN217" s="59"/>
      <c r="AO217" s="59"/>
      <c r="AP217" s="183"/>
      <c r="AQ217" s="59"/>
      <c r="AR217" s="183"/>
      <c r="AS217" s="61" t="e">
        <v>#DIV/0!</v>
      </c>
      <c r="AT217" s="13"/>
      <c r="AU217" s="13"/>
      <c r="AV217" s="57" t="e">
        <f>VLOOKUP($AC217,[1]!デモテーブル[#All],3,FALSE)</f>
        <v>#N/A</v>
      </c>
      <c r="AW217" s="57" t="e">
        <f>VLOOKUP($AC217,[1]!デモテーブル[#All],4,FALSE)</f>
        <v>#N/A</v>
      </c>
      <c r="AX217" s="57" t="e">
        <f>VLOOKUP($AC217,[1]!デモテーブル[#All],5,FALSE)</f>
        <v>#N/A</v>
      </c>
      <c r="AY217" s="57" t="e">
        <f>VLOOKUP($AC217,[1]!デモテーブル[#All],6,FALSE)</f>
        <v>#N/A</v>
      </c>
      <c r="AZ217" s="57" t="e">
        <f>VLOOKUP($AC217,[1]!デモテーブル[#All],7,FALSE)</f>
        <v>#N/A</v>
      </c>
    </row>
    <row r="218" spans="2:52" x14ac:dyDescent="0.2">
      <c r="B218" s="10">
        <v>44819</v>
      </c>
      <c r="C218" s="135">
        <v>217</v>
      </c>
      <c r="D218" s="29" t="s">
        <v>146</v>
      </c>
      <c r="E218" s="57" t="s">
        <v>482</v>
      </c>
      <c r="H218" s="58" t="s">
        <v>352</v>
      </c>
      <c r="I218" s="58"/>
      <c r="J218" s="58"/>
      <c r="K218" s="58"/>
      <c r="L218" s="58"/>
      <c r="M218" s="58"/>
      <c r="N218" s="58"/>
      <c r="O218" s="58"/>
      <c r="Z218" s="7"/>
      <c r="AA218" s="7"/>
      <c r="AB218" s="59"/>
      <c r="AC218" s="62"/>
      <c r="AD218" s="59" t="e">
        <f>VLOOKUP($AC218,[1]!デモテーブル[#All],2,FALSE)</f>
        <v>#N/A</v>
      </c>
      <c r="AE218" s="59"/>
      <c r="AF218" s="60"/>
      <c r="AG218" s="59"/>
      <c r="AH218" s="181"/>
      <c r="AI218" s="59"/>
      <c r="AJ218" s="181"/>
      <c r="AK218" s="59"/>
      <c r="AL218" s="59"/>
      <c r="AM218" s="59"/>
      <c r="AN218" s="59"/>
      <c r="AO218" s="59"/>
      <c r="AP218" s="183"/>
      <c r="AQ218" s="59"/>
      <c r="AR218" s="183"/>
      <c r="AS218" s="61" t="e">
        <v>#DIV/0!</v>
      </c>
      <c r="AT218" s="13"/>
      <c r="AU218" s="13"/>
      <c r="AV218" s="57" t="e">
        <f>VLOOKUP($AC218,[1]!デモテーブル[#All],3,FALSE)</f>
        <v>#N/A</v>
      </c>
      <c r="AW218" s="57" t="e">
        <f>VLOOKUP($AC218,[1]!デモテーブル[#All],4,FALSE)</f>
        <v>#N/A</v>
      </c>
      <c r="AX218" s="57" t="e">
        <f>VLOOKUP($AC218,[1]!デモテーブル[#All],5,FALSE)</f>
        <v>#N/A</v>
      </c>
      <c r="AY218" s="57" t="e">
        <f>VLOOKUP($AC218,[1]!デモテーブル[#All],6,FALSE)</f>
        <v>#N/A</v>
      </c>
      <c r="AZ218" s="57" t="e">
        <f>VLOOKUP($AC218,[1]!デモテーブル[#All],7,FALSE)</f>
        <v>#N/A</v>
      </c>
    </row>
    <row r="219" spans="2:52" x14ac:dyDescent="0.2">
      <c r="B219" s="10">
        <v>44819</v>
      </c>
      <c r="C219" s="135">
        <v>218</v>
      </c>
      <c r="D219" s="29" t="s">
        <v>146</v>
      </c>
      <c r="E219" s="57" t="s">
        <v>482</v>
      </c>
      <c r="H219" s="58" t="s">
        <v>756</v>
      </c>
      <c r="I219" s="58"/>
      <c r="J219" s="58"/>
      <c r="K219" s="58"/>
      <c r="L219" s="58"/>
      <c r="M219" s="58"/>
      <c r="N219" s="58"/>
      <c r="O219" s="58"/>
      <c r="Z219" s="7"/>
      <c r="AA219" s="7"/>
      <c r="AB219" s="59"/>
      <c r="AC219" s="62"/>
      <c r="AD219" s="59" t="e">
        <f>VLOOKUP($AC219,[1]!デモテーブル[#All],2,FALSE)</f>
        <v>#N/A</v>
      </c>
      <c r="AE219" s="59"/>
      <c r="AF219" s="60"/>
      <c r="AG219" s="59"/>
      <c r="AH219" s="181"/>
      <c r="AI219" s="59"/>
      <c r="AJ219" s="181"/>
      <c r="AK219" s="59"/>
      <c r="AL219" s="59"/>
      <c r="AM219" s="59"/>
      <c r="AN219" s="59"/>
      <c r="AO219" s="59"/>
      <c r="AP219" s="183"/>
      <c r="AQ219" s="59"/>
      <c r="AR219" s="183"/>
      <c r="AS219" s="61" t="e">
        <v>#DIV/0!</v>
      </c>
      <c r="AT219" s="13"/>
      <c r="AU219" s="13"/>
      <c r="AV219" s="57" t="e">
        <f>VLOOKUP($AC219,[1]!デモテーブル[#All],3,FALSE)</f>
        <v>#N/A</v>
      </c>
      <c r="AW219" s="57" t="e">
        <f>VLOOKUP($AC219,[1]!デモテーブル[#All],4,FALSE)</f>
        <v>#N/A</v>
      </c>
      <c r="AX219" s="57" t="e">
        <f>VLOOKUP($AC219,[1]!デモテーブル[#All],5,FALSE)</f>
        <v>#N/A</v>
      </c>
      <c r="AY219" s="57" t="e">
        <f>VLOOKUP($AC219,[1]!デモテーブル[#All],6,FALSE)</f>
        <v>#N/A</v>
      </c>
      <c r="AZ219" s="57" t="e">
        <f>VLOOKUP($AC219,[1]!デモテーブル[#All],7,FALSE)</f>
        <v>#N/A</v>
      </c>
    </row>
    <row r="220" spans="2:52" x14ac:dyDescent="0.2">
      <c r="B220" s="10">
        <v>44819</v>
      </c>
      <c r="C220" s="135">
        <v>219</v>
      </c>
      <c r="D220" s="29" t="s">
        <v>146</v>
      </c>
      <c r="E220" s="57" t="s">
        <v>482</v>
      </c>
      <c r="H220" s="58" t="s">
        <v>353</v>
      </c>
      <c r="I220" s="58"/>
      <c r="J220" s="58"/>
      <c r="K220" s="58"/>
      <c r="L220" s="58"/>
      <c r="M220" s="58"/>
      <c r="N220" s="58"/>
      <c r="O220" s="58"/>
      <c r="Z220" s="7"/>
      <c r="AA220" s="7"/>
      <c r="AB220" s="59"/>
      <c r="AC220" s="62"/>
      <c r="AD220" s="59" t="e">
        <f>VLOOKUP($AC220,[1]!デモテーブル[#All],2,FALSE)</f>
        <v>#N/A</v>
      </c>
      <c r="AE220" s="59"/>
      <c r="AF220" s="60"/>
      <c r="AG220" s="59"/>
      <c r="AH220" s="181"/>
      <c r="AI220" s="59"/>
      <c r="AJ220" s="181"/>
      <c r="AK220" s="59"/>
      <c r="AL220" s="59"/>
      <c r="AM220" s="59"/>
      <c r="AN220" s="59"/>
      <c r="AO220" s="59"/>
      <c r="AP220" s="183"/>
      <c r="AQ220" s="59"/>
      <c r="AR220" s="183"/>
      <c r="AS220" s="61" t="e">
        <v>#DIV/0!</v>
      </c>
      <c r="AT220" s="13"/>
      <c r="AU220" s="13"/>
      <c r="AV220" s="57" t="e">
        <f>VLOOKUP($AC220,[1]!デモテーブル[#All],3,FALSE)</f>
        <v>#N/A</v>
      </c>
      <c r="AW220" s="57" t="e">
        <f>VLOOKUP($AC220,[1]!デモテーブル[#All],4,FALSE)</f>
        <v>#N/A</v>
      </c>
      <c r="AX220" s="57" t="e">
        <f>VLOOKUP($AC220,[1]!デモテーブル[#All],5,FALSE)</f>
        <v>#N/A</v>
      </c>
      <c r="AY220" s="57" t="e">
        <f>VLOOKUP($AC220,[1]!デモテーブル[#All],6,FALSE)</f>
        <v>#N/A</v>
      </c>
      <c r="AZ220" s="57" t="e">
        <f>VLOOKUP($AC220,[1]!デモテーブル[#All],7,FALSE)</f>
        <v>#N/A</v>
      </c>
    </row>
    <row r="221" spans="2:52" x14ac:dyDescent="0.2">
      <c r="B221" s="10">
        <v>44819</v>
      </c>
      <c r="C221" s="135">
        <v>220</v>
      </c>
      <c r="D221" s="29" t="s">
        <v>146</v>
      </c>
      <c r="E221" s="57" t="s">
        <v>482</v>
      </c>
      <c r="H221" s="58" t="s">
        <v>757</v>
      </c>
      <c r="I221" s="58"/>
      <c r="J221" s="58"/>
      <c r="K221" s="58"/>
      <c r="L221" s="58"/>
      <c r="M221" s="58"/>
      <c r="N221" s="58"/>
      <c r="O221" s="58"/>
      <c r="Z221" s="7"/>
      <c r="AA221" s="7"/>
      <c r="AB221" s="59"/>
      <c r="AC221" s="62"/>
      <c r="AD221" s="59" t="e">
        <f>VLOOKUP($AC221,[1]!デモテーブル[#All],2,FALSE)</f>
        <v>#N/A</v>
      </c>
      <c r="AE221" s="59"/>
      <c r="AF221" s="60"/>
      <c r="AG221" s="59"/>
      <c r="AH221" s="181"/>
      <c r="AI221" s="59"/>
      <c r="AJ221" s="181"/>
      <c r="AK221" s="59"/>
      <c r="AL221" s="59"/>
      <c r="AM221" s="59"/>
      <c r="AN221" s="59"/>
      <c r="AO221" s="59"/>
      <c r="AP221" s="183"/>
      <c r="AQ221" s="59"/>
      <c r="AR221" s="183"/>
      <c r="AS221" s="61" t="e">
        <v>#DIV/0!</v>
      </c>
      <c r="AT221" s="13"/>
      <c r="AU221" s="13"/>
      <c r="AV221" s="57" t="e">
        <f>VLOOKUP($AC221,[1]!デモテーブル[#All],3,FALSE)</f>
        <v>#N/A</v>
      </c>
      <c r="AW221" s="57" t="e">
        <f>VLOOKUP($AC221,[1]!デモテーブル[#All],4,FALSE)</f>
        <v>#N/A</v>
      </c>
      <c r="AX221" s="57" t="e">
        <f>VLOOKUP($AC221,[1]!デモテーブル[#All],5,FALSE)</f>
        <v>#N/A</v>
      </c>
      <c r="AY221" s="57" t="e">
        <f>VLOOKUP($AC221,[1]!デモテーブル[#All],6,FALSE)</f>
        <v>#N/A</v>
      </c>
      <c r="AZ221" s="57" t="e">
        <f>VLOOKUP($AC221,[1]!デモテーブル[#All],7,FALSE)</f>
        <v>#N/A</v>
      </c>
    </row>
    <row r="222" spans="2:52" x14ac:dyDescent="0.2">
      <c r="B222" s="10">
        <v>44819</v>
      </c>
      <c r="C222" s="135">
        <v>221</v>
      </c>
      <c r="D222" s="29" t="s">
        <v>146</v>
      </c>
      <c r="E222" s="57" t="s">
        <v>482</v>
      </c>
      <c r="H222" s="58" t="s">
        <v>74</v>
      </c>
      <c r="I222" s="58"/>
      <c r="J222" s="58"/>
      <c r="K222" s="58"/>
      <c r="L222" s="58"/>
      <c r="M222" s="58"/>
      <c r="N222" s="58"/>
      <c r="O222" s="58"/>
      <c r="Z222" s="7"/>
      <c r="AA222" s="7"/>
      <c r="AB222" s="59"/>
      <c r="AC222" s="4" t="str">
        <f>IF(H223="","",TEXT(H223,"@"))</f>
        <v>1656</v>
      </c>
      <c r="AD222" s="59" t="str">
        <f>VLOOKUP($AC222,[1]!デモテーブル[#All],2,FALSE)</f>
        <v>ｉシェアーズ・コア　米国債７−１０年　ＥＴＦ</v>
      </c>
      <c r="AE222" s="59" t="s">
        <v>15</v>
      </c>
      <c r="AF222" s="60">
        <f>AP222/AJ222</f>
        <v>27</v>
      </c>
      <c r="AG222" s="59"/>
      <c r="AH222" s="181">
        <f>(AP222-AR222)/AF222</f>
        <v>2560</v>
      </c>
      <c r="AI222" s="59"/>
      <c r="AJ222" s="182">
        <f>VLOOKUP($AC222,[1]!テーブル6[#All],5,FALSE)</f>
        <v>2927</v>
      </c>
      <c r="AK222" s="59"/>
      <c r="AL222" s="59"/>
      <c r="AM222" s="59"/>
      <c r="AN222" s="59"/>
      <c r="AO222" s="59"/>
      <c r="AP222" s="183">
        <f>IF(H226="","",VALUE(LEFT(H226,FIND("円",H226)-1)))</f>
        <v>79029</v>
      </c>
      <c r="AQ222" s="59"/>
      <c r="AR222" s="183">
        <f>IF(H228="","",VALUE(LEFT(H228,FIND("円",H228)-1)))</f>
        <v>9909</v>
      </c>
      <c r="AS222" s="61">
        <f t="shared" ref="AS222" si="35">AR222/(AP222-AR222)</f>
        <v>0.14335937500000001</v>
      </c>
      <c r="AT222" s="13"/>
      <c r="AU222" s="13"/>
      <c r="AV222" s="57" t="str">
        <f>VLOOKUP($AC222,[1]!デモテーブル[#All],3,FALSE)</f>
        <v>2現金・米国債など</v>
      </c>
      <c r="AW222" s="57" t="str">
        <f>VLOOKUP($AC222,[1]!デモテーブル[#All],4,FALSE)</f>
        <v>2米国債など</v>
      </c>
      <c r="AX222" s="57" t="str">
        <f>VLOOKUP($AC222,[1]!デモテーブル[#All],5,FALSE)</f>
        <v>債券</v>
      </c>
      <c r="AY222" s="57" t="str">
        <f>VLOOKUP($AC222,[1]!デモテーブル[#All],6,FALSE)</f>
        <v>米国債</v>
      </c>
      <c r="AZ222" s="57" t="str">
        <f>VLOOKUP($AC222,[1]!デモテーブル[#All],7,FALSE)</f>
        <v>01 日本円</v>
      </c>
    </row>
    <row r="223" spans="2:52" x14ac:dyDescent="0.2">
      <c r="B223" s="10">
        <v>44819</v>
      </c>
      <c r="C223" s="135">
        <v>222</v>
      </c>
      <c r="D223" s="29" t="s">
        <v>146</v>
      </c>
      <c r="E223" s="57" t="s">
        <v>482</v>
      </c>
      <c r="H223" s="58">
        <v>1656</v>
      </c>
      <c r="I223" s="58"/>
      <c r="J223" s="58"/>
      <c r="K223" s="58"/>
      <c r="L223" s="58"/>
      <c r="M223" s="58"/>
      <c r="N223" s="58"/>
      <c r="O223" s="58"/>
      <c r="Z223" s="7"/>
      <c r="AA223" s="7"/>
      <c r="AB223" s="59"/>
      <c r="AC223" s="62"/>
      <c r="AD223" s="59" t="e">
        <f>VLOOKUP($AC223,[1]!デモテーブル[#All],2,FALSE)</f>
        <v>#N/A</v>
      </c>
      <c r="AE223" s="59"/>
      <c r="AF223" s="60"/>
      <c r="AG223" s="59"/>
      <c r="AH223" s="181"/>
      <c r="AI223" s="59"/>
      <c r="AJ223" s="181"/>
      <c r="AK223" s="59"/>
      <c r="AL223" s="59"/>
      <c r="AM223" s="59"/>
      <c r="AN223" s="59"/>
      <c r="AO223" s="59"/>
      <c r="AP223" s="183"/>
      <c r="AQ223" s="59"/>
      <c r="AR223" s="183"/>
      <c r="AS223" s="61" t="e">
        <v>#DIV/0!</v>
      </c>
      <c r="AT223" s="13"/>
      <c r="AU223" s="13"/>
      <c r="AV223" s="57" t="e">
        <f>VLOOKUP($AC223,[1]!デモテーブル[#All],3,FALSE)</f>
        <v>#N/A</v>
      </c>
      <c r="AW223" s="57" t="e">
        <f>VLOOKUP($AC223,[1]!デモテーブル[#All],4,FALSE)</f>
        <v>#N/A</v>
      </c>
      <c r="AX223" s="57" t="e">
        <f>VLOOKUP($AC223,[1]!デモテーブル[#All],5,FALSE)</f>
        <v>#N/A</v>
      </c>
      <c r="AY223" s="57" t="e">
        <f>VLOOKUP($AC223,[1]!デモテーブル[#All],6,FALSE)</f>
        <v>#N/A</v>
      </c>
      <c r="AZ223" s="57" t="e">
        <f>VLOOKUP($AC223,[1]!デモテーブル[#All],7,FALSE)</f>
        <v>#N/A</v>
      </c>
    </row>
    <row r="224" spans="2:52" x14ac:dyDescent="0.2">
      <c r="B224" s="10">
        <v>44819</v>
      </c>
      <c r="C224" s="135">
        <v>223</v>
      </c>
      <c r="D224" s="29" t="s">
        <v>146</v>
      </c>
      <c r="E224" s="57" t="s">
        <v>482</v>
      </c>
      <c r="H224" s="58" t="s">
        <v>74</v>
      </c>
      <c r="I224" s="58"/>
      <c r="J224" s="58"/>
      <c r="K224" s="58"/>
      <c r="L224" s="58"/>
      <c r="M224" s="58"/>
      <c r="N224" s="58"/>
      <c r="O224" s="58"/>
      <c r="Z224" s="7"/>
      <c r="AA224" s="7"/>
      <c r="AB224" s="59"/>
      <c r="AC224" s="62"/>
      <c r="AD224" s="59" t="e">
        <f>VLOOKUP($AC224,[1]!デモテーブル[#All],2,FALSE)</f>
        <v>#N/A</v>
      </c>
      <c r="AE224" s="59"/>
      <c r="AF224" s="60"/>
      <c r="AG224" s="59"/>
      <c r="AH224" s="181"/>
      <c r="AI224" s="59"/>
      <c r="AJ224" s="181"/>
      <c r="AK224" s="59"/>
      <c r="AL224" s="59"/>
      <c r="AM224" s="59"/>
      <c r="AN224" s="59"/>
      <c r="AO224" s="59"/>
      <c r="AP224" s="183"/>
      <c r="AQ224" s="59"/>
      <c r="AR224" s="183"/>
      <c r="AS224" s="61" t="e">
        <v>#DIV/0!</v>
      </c>
      <c r="AT224" s="13"/>
      <c r="AU224" s="13"/>
      <c r="AV224" s="57" t="e">
        <f>VLOOKUP($AC224,[1]!デモテーブル[#All],3,FALSE)</f>
        <v>#N/A</v>
      </c>
      <c r="AW224" s="57" t="e">
        <f>VLOOKUP($AC224,[1]!デモテーブル[#All],4,FALSE)</f>
        <v>#N/A</v>
      </c>
      <c r="AX224" s="57" t="e">
        <f>VLOOKUP($AC224,[1]!デモテーブル[#All],5,FALSE)</f>
        <v>#N/A</v>
      </c>
      <c r="AY224" s="57" t="e">
        <f>VLOOKUP($AC224,[1]!デモテーブル[#All],6,FALSE)</f>
        <v>#N/A</v>
      </c>
      <c r="AZ224" s="57" t="e">
        <f>VLOOKUP($AC224,[1]!デモテーブル[#All],7,FALSE)</f>
        <v>#N/A</v>
      </c>
    </row>
    <row r="225" spans="2:52" x14ac:dyDescent="0.2">
      <c r="B225" s="10">
        <v>44819</v>
      </c>
      <c r="C225" s="135">
        <v>224</v>
      </c>
      <c r="D225" s="29" t="s">
        <v>146</v>
      </c>
      <c r="E225" s="57" t="s">
        <v>482</v>
      </c>
      <c r="H225" s="58" t="s">
        <v>352</v>
      </c>
      <c r="I225" s="58"/>
      <c r="J225" s="58"/>
      <c r="K225" s="58"/>
      <c r="L225" s="58"/>
      <c r="M225" s="58"/>
      <c r="N225" s="58"/>
      <c r="O225" s="58"/>
      <c r="Z225" s="7"/>
      <c r="AA225" s="7"/>
      <c r="AB225" s="59"/>
      <c r="AC225" s="62"/>
      <c r="AD225" s="59" t="e">
        <f>VLOOKUP($AC225,[1]!デモテーブル[#All],2,FALSE)</f>
        <v>#N/A</v>
      </c>
      <c r="AE225" s="59"/>
      <c r="AF225" s="60"/>
      <c r="AG225" s="59"/>
      <c r="AH225" s="181"/>
      <c r="AI225" s="59"/>
      <c r="AJ225" s="181"/>
      <c r="AK225" s="59"/>
      <c r="AL225" s="59"/>
      <c r="AM225" s="59"/>
      <c r="AN225" s="59"/>
      <c r="AO225" s="59"/>
      <c r="AP225" s="183"/>
      <c r="AQ225" s="59"/>
      <c r="AR225" s="183"/>
      <c r="AS225" s="61" t="e">
        <v>#DIV/0!</v>
      </c>
      <c r="AT225" s="13"/>
      <c r="AU225" s="13"/>
      <c r="AV225" s="57" t="e">
        <f>VLOOKUP($AC225,[1]!デモテーブル[#All],3,FALSE)</f>
        <v>#N/A</v>
      </c>
      <c r="AW225" s="57" t="e">
        <f>VLOOKUP($AC225,[1]!デモテーブル[#All],4,FALSE)</f>
        <v>#N/A</v>
      </c>
      <c r="AX225" s="57" t="e">
        <f>VLOOKUP($AC225,[1]!デモテーブル[#All],5,FALSE)</f>
        <v>#N/A</v>
      </c>
      <c r="AY225" s="57" t="e">
        <f>VLOOKUP($AC225,[1]!デモテーブル[#All],6,FALSE)</f>
        <v>#N/A</v>
      </c>
      <c r="AZ225" s="57" t="e">
        <f>VLOOKUP($AC225,[1]!デモテーブル[#All],7,FALSE)</f>
        <v>#N/A</v>
      </c>
    </row>
    <row r="226" spans="2:52" x14ac:dyDescent="0.2">
      <c r="B226" s="10">
        <v>44819</v>
      </c>
      <c r="C226" s="135">
        <v>225</v>
      </c>
      <c r="D226" s="29" t="s">
        <v>146</v>
      </c>
      <c r="E226" s="57" t="s">
        <v>482</v>
      </c>
      <c r="H226" s="58" t="s">
        <v>758</v>
      </c>
      <c r="I226" s="58"/>
      <c r="J226" s="58"/>
      <c r="K226" s="58"/>
      <c r="L226" s="58"/>
      <c r="M226" s="58"/>
      <c r="N226" s="58"/>
      <c r="O226" s="58"/>
      <c r="Z226" s="7"/>
      <c r="AA226" s="7"/>
      <c r="AB226" s="59"/>
      <c r="AC226" s="62"/>
      <c r="AD226" s="59" t="e">
        <f>VLOOKUP($AC226,[1]!デモテーブル[#All],2,FALSE)</f>
        <v>#N/A</v>
      </c>
      <c r="AE226" s="59"/>
      <c r="AF226" s="60"/>
      <c r="AG226" s="59"/>
      <c r="AH226" s="181"/>
      <c r="AI226" s="59"/>
      <c r="AJ226" s="181"/>
      <c r="AK226" s="59"/>
      <c r="AL226" s="59"/>
      <c r="AM226" s="59"/>
      <c r="AN226" s="59"/>
      <c r="AO226" s="59"/>
      <c r="AP226" s="183"/>
      <c r="AQ226" s="59"/>
      <c r="AR226" s="183"/>
      <c r="AS226" s="61" t="e">
        <v>#DIV/0!</v>
      </c>
      <c r="AT226" s="13"/>
      <c r="AU226" s="13"/>
      <c r="AV226" s="57" t="e">
        <f>VLOOKUP($AC226,[1]!デモテーブル[#All],3,FALSE)</f>
        <v>#N/A</v>
      </c>
      <c r="AW226" s="57" t="e">
        <f>VLOOKUP($AC226,[1]!デモテーブル[#All],4,FALSE)</f>
        <v>#N/A</v>
      </c>
      <c r="AX226" s="57" t="e">
        <f>VLOOKUP($AC226,[1]!デモテーブル[#All],5,FALSE)</f>
        <v>#N/A</v>
      </c>
      <c r="AY226" s="57" t="e">
        <f>VLOOKUP($AC226,[1]!デモテーブル[#All],6,FALSE)</f>
        <v>#N/A</v>
      </c>
      <c r="AZ226" s="57" t="e">
        <f>VLOOKUP($AC226,[1]!デモテーブル[#All],7,FALSE)</f>
        <v>#N/A</v>
      </c>
    </row>
    <row r="227" spans="2:52" x14ac:dyDescent="0.2">
      <c r="B227" s="10">
        <v>44819</v>
      </c>
      <c r="C227" s="135">
        <v>226</v>
      </c>
      <c r="D227" s="29" t="s">
        <v>146</v>
      </c>
      <c r="E227" s="57" t="s">
        <v>482</v>
      </c>
      <c r="H227" s="58" t="s">
        <v>353</v>
      </c>
      <c r="I227" s="58"/>
      <c r="J227" s="58"/>
      <c r="K227" s="58"/>
      <c r="L227" s="58"/>
      <c r="M227" s="58"/>
      <c r="N227" s="58"/>
      <c r="O227" s="58"/>
      <c r="Z227" s="7"/>
      <c r="AA227" s="7"/>
      <c r="AB227" s="59"/>
      <c r="AC227" s="62"/>
      <c r="AD227" s="59" t="e">
        <f>VLOOKUP($AC227,[1]!デモテーブル[#All],2,FALSE)</f>
        <v>#N/A</v>
      </c>
      <c r="AE227" s="59"/>
      <c r="AF227" s="60"/>
      <c r="AG227" s="59"/>
      <c r="AH227" s="181"/>
      <c r="AI227" s="59"/>
      <c r="AJ227" s="181"/>
      <c r="AK227" s="59"/>
      <c r="AL227" s="59"/>
      <c r="AM227" s="59"/>
      <c r="AN227" s="59"/>
      <c r="AO227" s="59"/>
      <c r="AP227" s="183"/>
      <c r="AQ227" s="59"/>
      <c r="AR227" s="183"/>
      <c r="AS227" s="61" t="e">
        <v>#DIV/0!</v>
      </c>
      <c r="AT227" s="13"/>
      <c r="AU227" s="13"/>
      <c r="AV227" s="57" t="e">
        <f>VLOOKUP($AC227,[1]!デモテーブル[#All],3,FALSE)</f>
        <v>#N/A</v>
      </c>
      <c r="AW227" s="57" t="e">
        <f>VLOOKUP($AC227,[1]!デモテーブル[#All],4,FALSE)</f>
        <v>#N/A</v>
      </c>
      <c r="AX227" s="57" t="e">
        <f>VLOOKUP($AC227,[1]!デモテーブル[#All],5,FALSE)</f>
        <v>#N/A</v>
      </c>
      <c r="AY227" s="57" t="e">
        <f>VLOOKUP($AC227,[1]!デモテーブル[#All],6,FALSE)</f>
        <v>#N/A</v>
      </c>
      <c r="AZ227" s="57" t="e">
        <f>VLOOKUP($AC227,[1]!デモテーブル[#All],7,FALSE)</f>
        <v>#N/A</v>
      </c>
    </row>
    <row r="228" spans="2:52" x14ac:dyDescent="0.2">
      <c r="B228" s="10">
        <v>44819</v>
      </c>
      <c r="C228" s="135">
        <v>227</v>
      </c>
      <c r="D228" s="29" t="s">
        <v>146</v>
      </c>
      <c r="E228" s="57" t="s">
        <v>482</v>
      </c>
      <c r="H228" s="58" t="s">
        <v>759</v>
      </c>
      <c r="I228" s="58"/>
      <c r="J228" s="58"/>
      <c r="K228" s="58"/>
      <c r="L228" s="58"/>
      <c r="M228" s="58"/>
      <c r="N228" s="58"/>
      <c r="O228" s="58"/>
      <c r="Z228" s="7"/>
      <c r="AA228" s="7"/>
      <c r="AB228" s="59"/>
      <c r="AC228" s="62"/>
      <c r="AD228" s="59" t="e">
        <f>VLOOKUP($AC228,[1]!デモテーブル[#All],2,FALSE)</f>
        <v>#N/A</v>
      </c>
      <c r="AE228" s="59"/>
      <c r="AF228" s="60"/>
      <c r="AG228" s="59"/>
      <c r="AH228" s="181"/>
      <c r="AI228" s="59"/>
      <c r="AJ228" s="181"/>
      <c r="AK228" s="59"/>
      <c r="AL228" s="59"/>
      <c r="AM228" s="59"/>
      <c r="AN228" s="59"/>
      <c r="AO228" s="59"/>
      <c r="AP228" s="183"/>
      <c r="AQ228" s="59"/>
      <c r="AR228" s="183"/>
      <c r="AS228" s="61" t="e">
        <v>#DIV/0!</v>
      </c>
      <c r="AT228" s="13"/>
      <c r="AU228" s="13"/>
      <c r="AV228" s="57" t="e">
        <f>VLOOKUP($AC228,[1]!デモテーブル[#All],3,FALSE)</f>
        <v>#N/A</v>
      </c>
      <c r="AW228" s="57" t="e">
        <f>VLOOKUP($AC228,[1]!デモテーブル[#All],4,FALSE)</f>
        <v>#N/A</v>
      </c>
      <c r="AX228" s="57" t="e">
        <f>VLOOKUP($AC228,[1]!デモテーブル[#All],5,FALSE)</f>
        <v>#N/A</v>
      </c>
      <c r="AY228" s="57" t="e">
        <f>VLOOKUP($AC228,[1]!デモテーブル[#All],6,FALSE)</f>
        <v>#N/A</v>
      </c>
      <c r="AZ228" s="57" t="e">
        <f>VLOOKUP($AC228,[1]!デモテーブル[#All],7,FALSE)</f>
        <v>#N/A</v>
      </c>
    </row>
    <row r="229" spans="2:52" x14ac:dyDescent="0.2">
      <c r="B229" s="10">
        <v>44819</v>
      </c>
      <c r="C229" s="135">
        <v>228</v>
      </c>
      <c r="D229" s="29" t="s">
        <v>146</v>
      </c>
      <c r="E229" s="57" t="s">
        <v>482</v>
      </c>
      <c r="H229" s="58" t="s">
        <v>499</v>
      </c>
      <c r="I229" s="58"/>
      <c r="J229" s="58"/>
      <c r="K229" s="58"/>
      <c r="L229" s="58"/>
      <c r="M229" s="58"/>
      <c r="N229" s="58"/>
      <c r="O229" s="58"/>
      <c r="Z229" s="7"/>
      <c r="AA229" s="7"/>
      <c r="AB229" s="59"/>
      <c r="AC229" s="4" t="str">
        <f>IF(H230="","",TEXT(H230,"@"))</f>
        <v>1659</v>
      </c>
      <c r="AD229" s="59" t="str">
        <f>VLOOKUP($AC229,[1]!デモテーブル[#All],2,FALSE)</f>
        <v>ＩＳ米国リートＥＴＦ</v>
      </c>
      <c r="AE229" s="59" t="s">
        <v>15</v>
      </c>
      <c r="AF229" s="60">
        <f>AP229/AJ229</f>
        <v>17</v>
      </c>
      <c r="AG229" s="59"/>
      <c r="AH229" s="181">
        <f>(AP229-AR229)/AF229</f>
        <v>1618</v>
      </c>
      <c r="AI229" s="59"/>
      <c r="AJ229" s="182">
        <f>VLOOKUP($AC229,[1]!テーブル6[#All],5,FALSE)</f>
        <v>2888</v>
      </c>
      <c r="AK229" s="59"/>
      <c r="AL229" s="59"/>
      <c r="AM229" s="59"/>
      <c r="AN229" s="59"/>
      <c r="AO229" s="59"/>
      <c r="AP229" s="183">
        <f>IF(H233="","",VALUE(LEFT(H233,FIND("円",H233)-1)))</f>
        <v>49096</v>
      </c>
      <c r="AQ229" s="59"/>
      <c r="AR229" s="183">
        <f>IF(H235="","",VALUE(LEFT(H235,FIND("円",H235)-1)))</f>
        <v>21590</v>
      </c>
      <c r="AS229" s="61">
        <f t="shared" ref="AS229" si="36">AR229/(AP229-AR229)</f>
        <v>0.78491965389369589</v>
      </c>
      <c r="AT229" s="13"/>
      <c r="AU229" s="13"/>
      <c r="AV229" s="57" t="str">
        <f>VLOOKUP($AC229,[1]!デモテーブル[#All],3,FALSE)</f>
        <v>1株式・投信等</v>
      </c>
      <c r="AW229" s="57" t="str">
        <f>VLOOKUP($AC229,[1]!デモテーブル[#All],4,FALSE)</f>
        <v>1株式</v>
      </c>
      <c r="AX229" s="57" t="str">
        <f>VLOOKUP($AC229,[1]!デモテーブル[#All],5,FALSE)</f>
        <v>不動産</v>
      </c>
      <c r="AY229" s="57" t="str">
        <f>VLOOKUP($AC229,[1]!デモテーブル[#All],6,FALSE)</f>
        <v>米国・リート</v>
      </c>
      <c r="AZ229" s="57" t="str">
        <f>VLOOKUP($AC229,[1]!デモテーブル[#All],7,FALSE)</f>
        <v>01 日本円</v>
      </c>
    </row>
    <row r="230" spans="2:52" x14ac:dyDescent="0.2">
      <c r="B230" s="10">
        <v>44819</v>
      </c>
      <c r="C230" s="135">
        <v>229</v>
      </c>
      <c r="D230" s="29" t="s">
        <v>146</v>
      </c>
      <c r="E230" s="57" t="s">
        <v>482</v>
      </c>
      <c r="H230" s="58">
        <v>1659</v>
      </c>
      <c r="I230" s="58"/>
      <c r="J230" s="58"/>
      <c r="K230" s="58"/>
      <c r="L230" s="58"/>
      <c r="M230" s="58"/>
      <c r="N230" s="58"/>
      <c r="O230" s="58"/>
      <c r="Z230" s="7"/>
      <c r="AA230" s="7"/>
      <c r="AB230" s="59"/>
      <c r="AC230" s="62"/>
      <c r="AD230" s="59" t="e">
        <f>VLOOKUP($AC230,[1]!デモテーブル[#All],2,FALSE)</f>
        <v>#N/A</v>
      </c>
      <c r="AE230" s="59"/>
      <c r="AF230" s="60"/>
      <c r="AG230" s="59"/>
      <c r="AH230" s="181"/>
      <c r="AI230" s="59"/>
      <c r="AJ230" s="181"/>
      <c r="AK230" s="59"/>
      <c r="AL230" s="59"/>
      <c r="AM230" s="59"/>
      <c r="AN230" s="59"/>
      <c r="AO230" s="59"/>
      <c r="AP230" s="183"/>
      <c r="AQ230" s="59"/>
      <c r="AR230" s="183"/>
      <c r="AS230" s="61" t="e">
        <v>#DIV/0!</v>
      </c>
      <c r="AT230" s="13"/>
      <c r="AU230" s="13"/>
      <c r="AV230" s="57" t="e">
        <f>VLOOKUP($AC230,[1]!デモテーブル[#All],3,FALSE)</f>
        <v>#N/A</v>
      </c>
      <c r="AW230" s="57" t="e">
        <f>VLOOKUP($AC230,[1]!デモテーブル[#All],4,FALSE)</f>
        <v>#N/A</v>
      </c>
      <c r="AX230" s="57" t="e">
        <f>VLOOKUP($AC230,[1]!デモテーブル[#All],5,FALSE)</f>
        <v>#N/A</v>
      </c>
      <c r="AY230" s="57" t="e">
        <f>VLOOKUP($AC230,[1]!デモテーブル[#All],6,FALSE)</f>
        <v>#N/A</v>
      </c>
      <c r="AZ230" s="57" t="e">
        <f>VLOOKUP($AC230,[1]!デモテーブル[#All],7,FALSE)</f>
        <v>#N/A</v>
      </c>
    </row>
    <row r="231" spans="2:52" x14ac:dyDescent="0.2">
      <c r="B231" s="10">
        <v>44819</v>
      </c>
      <c r="C231" s="135">
        <v>230</v>
      </c>
      <c r="D231" s="29" t="s">
        <v>146</v>
      </c>
      <c r="E231" s="57" t="s">
        <v>482</v>
      </c>
      <c r="H231" s="58" t="s">
        <v>499</v>
      </c>
      <c r="I231" s="58"/>
      <c r="J231" s="58"/>
      <c r="K231" s="58"/>
      <c r="L231" s="58"/>
      <c r="M231" s="58"/>
      <c r="N231" s="58"/>
      <c r="O231" s="58"/>
      <c r="Z231" s="7"/>
      <c r="AA231" s="7"/>
      <c r="AB231" s="59"/>
      <c r="AC231" s="62"/>
      <c r="AD231" s="59" t="e">
        <f>VLOOKUP($AC231,[1]!デモテーブル[#All],2,FALSE)</f>
        <v>#N/A</v>
      </c>
      <c r="AE231" s="59"/>
      <c r="AF231" s="60"/>
      <c r="AG231" s="59"/>
      <c r="AH231" s="181"/>
      <c r="AI231" s="59"/>
      <c r="AJ231" s="181"/>
      <c r="AK231" s="59"/>
      <c r="AL231" s="59"/>
      <c r="AM231" s="59"/>
      <c r="AN231" s="59"/>
      <c r="AO231" s="59"/>
      <c r="AP231" s="183"/>
      <c r="AQ231" s="59"/>
      <c r="AR231" s="183"/>
      <c r="AS231" s="61" t="e">
        <v>#DIV/0!</v>
      </c>
      <c r="AT231" s="13"/>
      <c r="AU231" s="13"/>
      <c r="AV231" s="57" t="e">
        <f>VLOOKUP($AC231,[1]!デモテーブル[#All],3,FALSE)</f>
        <v>#N/A</v>
      </c>
      <c r="AW231" s="57" t="e">
        <f>VLOOKUP($AC231,[1]!デモテーブル[#All],4,FALSE)</f>
        <v>#N/A</v>
      </c>
      <c r="AX231" s="57" t="e">
        <f>VLOOKUP($AC231,[1]!デモテーブル[#All],5,FALSE)</f>
        <v>#N/A</v>
      </c>
      <c r="AY231" s="57" t="e">
        <f>VLOOKUP($AC231,[1]!デモテーブル[#All],6,FALSE)</f>
        <v>#N/A</v>
      </c>
      <c r="AZ231" s="57" t="e">
        <f>VLOOKUP($AC231,[1]!デモテーブル[#All],7,FALSE)</f>
        <v>#N/A</v>
      </c>
    </row>
    <row r="232" spans="2:52" x14ac:dyDescent="0.2">
      <c r="B232" s="10">
        <v>44819</v>
      </c>
      <c r="C232" s="135">
        <v>231</v>
      </c>
      <c r="D232" s="29" t="s">
        <v>146</v>
      </c>
      <c r="E232" s="57" t="s">
        <v>482</v>
      </c>
      <c r="H232" s="58" t="s">
        <v>352</v>
      </c>
      <c r="I232" s="58"/>
      <c r="J232" s="58"/>
      <c r="K232" s="58"/>
      <c r="L232" s="58"/>
      <c r="M232" s="58"/>
      <c r="N232" s="58"/>
      <c r="O232" s="58"/>
      <c r="Z232" s="7"/>
      <c r="AA232" s="7"/>
      <c r="AB232" s="59"/>
      <c r="AC232" s="62"/>
      <c r="AD232" s="59" t="e">
        <f>VLOOKUP($AC232,[1]!デモテーブル[#All],2,FALSE)</f>
        <v>#N/A</v>
      </c>
      <c r="AE232" s="59"/>
      <c r="AF232" s="60"/>
      <c r="AG232" s="59"/>
      <c r="AH232" s="181"/>
      <c r="AI232" s="59"/>
      <c r="AJ232" s="181"/>
      <c r="AK232" s="59"/>
      <c r="AL232" s="59"/>
      <c r="AM232" s="59"/>
      <c r="AN232" s="59"/>
      <c r="AO232" s="59"/>
      <c r="AP232" s="183"/>
      <c r="AQ232" s="59"/>
      <c r="AR232" s="183"/>
      <c r="AS232" s="61" t="e">
        <v>#DIV/0!</v>
      </c>
      <c r="AT232" s="13"/>
      <c r="AU232" s="13"/>
      <c r="AV232" s="57" t="e">
        <f>VLOOKUP($AC232,[1]!デモテーブル[#All],3,FALSE)</f>
        <v>#N/A</v>
      </c>
      <c r="AW232" s="57" t="e">
        <f>VLOOKUP($AC232,[1]!デモテーブル[#All],4,FALSE)</f>
        <v>#N/A</v>
      </c>
      <c r="AX232" s="57" t="e">
        <f>VLOOKUP($AC232,[1]!デモテーブル[#All],5,FALSE)</f>
        <v>#N/A</v>
      </c>
      <c r="AY232" s="57" t="e">
        <f>VLOOKUP($AC232,[1]!デモテーブル[#All],6,FALSE)</f>
        <v>#N/A</v>
      </c>
      <c r="AZ232" s="57" t="e">
        <f>VLOOKUP($AC232,[1]!デモテーブル[#All],7,FALSE)</f>
        <v>#N/A</v>
      </c>
    </row>
    <row r="233" spans="2:52" x14ac:dyDescent="0.2">
      <c r="B233" s="10">
        <v>44819</v>
      </c>
      <c r="C233" s="135">
        <v>232</v>
      </c>
      <c r="D233" s="29" t="s">
        <v>146</v>
      </c>
      <c r="E233" s="57" t="s">
        <v>482</v>
      </c>
      <c r="H233" s="58" t="s">
        <v>760</v>
      </c>
      <c r="I233" s="58"/>
      <c r="J233" s="58"/>
      <c r="K233" s="58"/>
      <c r="L233" s="58"/>
      <c r="M233" s="58"/>
      <c r="N233" s="58"/>
      <c r="O233" s="58"/>
      <c r="Z233" s="7"/>
      <c r="AA233" s="7"/>
      <c r="AB233" s="59"/>
      <c r="AC233" s="62"/>
      <c r="AD233" s="59" t="e">
        <f>VLOOKUP($AC233,[1]!デモテーブル[#All],2,FALSE)</f>
        <v>#N/A</v>
      </c>
      <c r="AE233" s="59"/>
      <c r="AF233" s="60"/>
      <c r="AG233" s="59"/>
      <c r="AH233" s="181"/>
      <c r="AI233" s="59"/>
      <c r="AJ233" s="181"/>
      <c r="AK233" s="59"/>
      <c r="AL233" s="59"/>
      <c r="AM233" s="59"/>
      <c r="AN233" s="59"/>
      <c r="AO233" s="59"/>
      <c r="AP233" s="183"/>
      <c r="AQ233" s="59"/>
      <c r="AR233" s="183"/>
      <c r="AS233" s="61" t="e">
        <v>#DIV/0!</v>
      </c>
      <c r="AT233" s="13"/>
      <c r="AU233" s="13"/>
      <c r="AV233" s="57" t="e">
        <f>VLOOKUP($AC233,[1]!デモテーブル[#All],3,FALSE)</f>
        <v>#N/A</v>
      </c>
      <c r="AW233" s="57" t="e">
        <f>VLOOKUP($AC233,[1]!デモテーブル[#All],4,FALSE)</f>
        <v>#N/A</v>
      </c>
      <c r="AX233" s="57" t="e">
        <f>VLOOKUP($AC233,[1]!デモテーブル[#All],5,FALSE)</f>
        <v>#N/A</v>
      </c>
      <c r="AY233" s="57" t="e">
        <f>VLOOKUP($AC233,[1]!デモテーブル[#All],6,FALSE)</f>
        <v>#N/A</v>
      </c>
      <c r="AZ233" s="57" t="e">
        <f>VLOOKUP($AC233,[1]!デモテーブル[#All],7,FALSE)</f>
        <v>#N/A</v>
      </c>
    </row>
    <row r="234" spans="2:52" x14ac:dyDescent="0.2">
      <c r="B234" s="10">
        <v>44819</v>
      </c>
      <c r="C234" s="135">
        <v>233</v>
      </c>
      <c r="D234" s="29" t="s">
        <v>146</v>
      </c>
      <c r="E234" s="57" t="s">
        <v>482</v>
      </c>
      <c r="H234" s="58" t="s">
        <v>353</v>
      </c>
      <c r="I234" s="58"/>
      <c r="J234" s="58"/>
      <c r="K234" s="58"/>
      <c r="L234" s="58"/>
      <c r="M234" s="58"/>
      <c r="N234" s="58"/>
      <c r="O234" s="58"/>
      <c r="Z234" s="7"/>
      <c r="AA234" s="7"/>
      <c r="AB234" s="59"/>
      <c r="AC234" s="62"/>
      <c r="AD234" s="59" t="e">
        <f>VLOOKUP($AC234,[1]!デモテーブル[#All],2,FALSE)</f>
        <v>#N/A</v>
      </c>
      <c r="AE234" s="59"/>
      <c r="AF234" s="60"/>
      <c r="AG234" s="59"/>
      <c r="AH234" s="181"/>
      <c r="AI234" s="59"/>
      <c r="AJ234" s="181"/>
      <c r="AK234" s="59"/>
      <c r="AL234" s="59"/>
      <c r="AM234" s="59"/>
      <c r="AN234" s="59"/>
      <c r="AO234" s="59"/>
      <c r="AP234" s="183"/>
      <c r="AQ234" s="59"/>
      <c r="AR234" s="183"/>
      <c r="AS234" s="61" t="e">
        <v>#DIV/0!</v>
      </c>
      <c r="AT234" s="13"/>
      <c r="AU234" s="13"/>
      <c r="AV234" s="57" t="e">
        <f>VLOOKUP($AC234,[1]!デモテーブル[#All],3,FALSE)</f>
        <v>#N/A</v>
      </c>
      <c r="AW234" s="57" t="e">
        <f>VLOOKUP($AC234,[1]!デモテーブル[#All],4,FALSE)</f>
        <v>#N/A</v>
      </c>
      <c r="AX234" s="57" t="e">
        <f>VLOOKUP($AC234,[1]!デモテーブル[#All],5,FALSE)</f>
        <v>#N/A</v>
      </c>
      <c r="AY234" s="57" t="e">
        <f>VLOOKUP($AC234,[1]!デモテーブル[#All],6,FALSE)</f>
        <v>#N/A</v>
      </c>
      <c r="AZ234" s="57" t="e">
        <f>VLOOKUP($AC234,[1]!デモテーブル[#All],7,FALSE)</f>
        <v>#N/A</v>
      </c>
    </row>
    <row r="235" spans="2:52" x14ac:dyDescent="0.2">
      <c r="B235" s="10">
        <v>44819</v>
      </c>
      <c r="C235" s="135">
        <v>234</v>
      </c>
      <c r="D235" s="29" t="s">
        <v>146</v>
      </c>
      <c r="E235" s="57" t="s">
        <v>482</v>
      </c>
      <c r="H235" s="58" t="s">
        <v>761</v>
      </c>
      <c r="I235" s="58"/>
      <c r="J235" s="58"/>
      <c r="K235" s="58"/>
      <c r="L235" s="58"/>
      <c r="M235" s="58"/>
      <c r="N235" s="58"/>
      <c r="O235" s="58"/>
      <c r="Z235" s="7"/>
      <c r="AA235" s="7"/>
      <c r="AB235" s="59"/>
      <c r="AC235" s="62"/>
      <c r="AD235" s="59" t="e">
        <f>VLOOKUP($AC235,[1]!デモテーブル[#All],2,FALSE)</f>
        <v>#N/A</v>
      </c>
      <c r="AE235" s="59"/>
      <c r="AF235" s="60"/>
      <c r="AG235" s="59"/>
      <c r="AH235" s="181"/>
      <c r="AI235" s="59"/>
      <c r="AJ235" s="181"/>
      <c r="AK235" s="59"/>
      <c r="AL235" s="59"/>
      <c r="AM235" s="59"/>
      <c r="AN235" s="59"/>
      <c r="AO235" s="59"/>
      <c r="AP235" s="183"/>
      <c r="AQ235" s="59"/>
      <c r="AR235" s="183"/>
      <c r="AS235" s="61" t="e">
        <v>#DIV/0!</v>
      </c>
      <c r="AT235" s="13"/>
      <c r="AU235" s="13"/>
      <c r="AV235" s="57" t="e">
        <f>VLOOKUP($AC235,[1]!デモテーブル[#All],3,FALSE)</f>
        <v>#N/A</v>
      </c>
      <c r="AW235" s="57" t="e">
        <f>VLOOKUP($AC235,[1]!デモテーブル[#All],4,FALSE)</f>
        <v>#N/A</v>
      </c>
      <c r="AX235" s="57" t="e">
        <f>VLOOKUP($AC235,[1]!デモテーブル[#All],5,FALSE)</f>
        <v>#N/A</v>
      </c>
      <c r="AY235" s="57" t="e">
        <f>VLOOKUP($AC235,[1]!デモテーブル[#All],6,FALSE)</f>
        <v>#N/A</v>
      </c>
      <c r="AZ235" s="57" t="e">
        <f>VLOOKUP($AC235,[1]!デモテーブル[#All],7,FALSE)</f>
        <v>#N/A</v>
      </c>
    </row>
    <row r="236" spans="2:52" x14ac:dyDescent="0.2">
      <c r="B236" s="10">
        <v>44819</v>
      </c>
      <c r="C236" s="135">
        <v>235</v>
      </c>
      <c r="D236" s="29" t="s">
        <v>146</v>
      </c>
      <c r="E236" s="57" t="s">
        <v>482</v>
      </c>
      <c r="H236" s="58" t="s">
        <v>75</v>
      </c>
      <c r="I236" s="58"/>
      <c r="J236" s="58"/>
      <c r="K236" s="58"/>
      <c r="L236" s="58"/>
      <c r="M236" s="58"/>
      <c r="N236" s="58"/>
      <c r="O236" s="58"/>
      <c r="Z236" s="7"/>
      <c r="AA236" s="7"/>
      <c r="AB236" s="59"/>
      <c r="AC236" s="4" t="str">
        <f>IF(H237="","",TEXT(H237,"@"))</f>
        <v>1678</v>
      </c>
      <c r="AD236" s="59" t="str">
        <f>VLOOKUP($AC236,[1]!デモテーブル[#All],2,FALSE)</f>
        <v>ＮＥＸＴ　ＦＵＮＤＳ　インド株式指数・Ｎｉｆｔｙ　５０連動型上場投信</v>
      </c>
      <c r="AE236" s="59" t="s">
        <v>15</v>
      </c>
      <c r="AF236" s="60">
        <f>AP236/AJ236</f>
        <v>507</v>
      </c>
      <c r="AG236" s="59"/>
      <c r="AH236" s="181">
        <f>(AP236-AR236)/AF236</f>
        <v>202.00019723865879</v>
      </c>
      <c r="AI236" s="59"/>
      <c r="AJ236" s="182">
        <f>VLOOKUP($AC236,[1]!テーブル6[#All],5,FALSE)</f>
        <v>289.3</v>
      </c>
      <c r="AK236" s="59"/>
      <c r="AL236" s="59"/>
      <c r="AM236" s="59"/>
      <c r="AN236" s="59"/>
      <c r="AO236" s="59"/>
      <c r="AP236" s="183">
        <f>IF(H240="","",VALUE(LEFT(H240,FIND("円",H240)-1)))</f>
        <v>146675.1</v>
      </c>
      <c r="AQ236" s="59"/>
      <c r="AR236" s="183">
        <f>IF(H242="","",VALUE(LEFT(H242,FIND("円",H242)-1)))</f>
        <v>44261</v>
      </c>
      <c r="AS236" s="61">
        <f t="shared" ref="AS236" si="37">AR236/(AP236-AR236)</f>
        <v>0.43217681940279706</v>
      </c>
      <c r="AT236" s="13"/>
      <c r="AU236" s="13"/>
      <c r="AV236" s="57" t="str">
        <f>VLOOKUP($AC236,[1]!デモテーブル[#All],3,FALSE)</f>
        <v>1株式・投信等</v>
      </c>
      <c r="AW236" s="57" t="str">
        <f>VLOOKUP($AC236,[1]!デモテーブル[#All],4,FALSE)</f>
        <v>1株式</v>
      </c>
      <c r="AX236" s="57" t="str">
        <f>VLOOKUP($AC236,[1]!デモテーブル[#All],5,FALSE)</f>
        <v>新興国</v>
      </c>
      <c r="AY236" s="57" t="str">
        <f>VLOOKUP($AC236,[1]!デモテーブル[#All],6,FALSE)</f>
        <v>インド</v>
      </c>
      <c r="AZ236" s="57" t="str">
        <f>VLOOKUP($AC236,[1]!デモテーブル[#All],7,FALSE)</f>
        <v>01 日本円</v>
      </c>
    </row>
    <row r="237" spans="2:52" x14ac:dyDescent="0.2">
      <c r="B237" s="10">
        <v>44819</v>
      </c>
      <c r="C237" s="135">
        <v>236</v>
      </c>
      <c r="D237" s="29" t="s">
        <v>146</v>
      </c>
      <c r="E237" s="57" t="s">
        <v>482</v>
      </c>
      <c r="H237" s="58">
        <v>1678</v>
      </c>
      <c r="I237" s="58"/>
      <c r="J237" s="58"/>
      <c r="K237" s="58"/>
      <c r="L237" s="58"/>
      <c r="M237" s="58"/>
      <c r="N237" s="58"/>
      <c r="O237" s="58"/>
      <c r="Z237" s="7"/>
      <c r="AA237" s="7"/>
      <c r="AB237" s="59"/>
      <c r="AC237" s="62"/>
      <c r="AD237" s="59" t="e">
        <f>VLOOKUP($AC237,[1]!デモテーブル[#All],2,FALSE)</f>
        <v>#N/A</v>
      </c>
      <c r="AE237" s="59"/>
      <c r="AF237" s="60"/>
      <c r="AG237" s="59"/>
      <c r="AH237" s="181"/>
      <c r="AI237" s="59"/>
      <c r="AJ237" s="181"/>
      <c r="AK237" s="59"/>
      <c r="AL237" s="59"/>
      <c r="AM237" s="59"/>
      <c r="AN237" s="59"/>
      <c r="AO237" s="59"/>
      <c r="AP237" s="183"/>
      <c r="AQ237" s="59"/>
      <c r="AR237" s="183"/>
      <c r="AS237" s="61" t="e">
        <v>#DIV/0!</v>
      </c>
      <c r="AT237" s="13"/>
      <c r="AU237" s="13"/>
      <c r="AV237" s="57" t="e">
        <f>VLOOKUP($AC237,[1]!デモテーブル[#All],3,FALSE)</f>
        <v>#N/A</v>
      </c>
      <c r="AW237" s="57" t="e">
        <f>VLOOKUP($AC237,[1]!デモテーブル[#All],4,FALSE)</f>
        <v>#N/A</v>
      </c>
      <c r="AX237" s="57" t="e">
        <f>VLOOKUP($AC237,[1]!デモテーブル[#All],5,FALSE)</f>
        <v>#N/A</v>
      </c>
      <c r="AY237" s="57" t="e">
        <f>VLOOKUP($AC237,[1]!デモテーブル[#All],6,FALSE)</f>
        <v>#N/A</v>
      </c>
      <c r="AZ237" s="57" t="e">
        <f>VLOOKUP($AC237,[1]!デモテーブル[#All],7,FALSE)</f>
        <v>#N/A</v>
      </c>
    </row>
    <row r="238" spans="2:52" x14ac:dyDescent="0.2">
      <c r="B238" s="10">
        <v>44819</v>
      </c>
      <c r="C238" s="135">
        <v>237</v>
      </c>
      <c r="D238" s="29" t="s">
        <v>146</v>
      </c>
      <c r="E238" s="57" t="s">
        <v>482</v>
      </c>
      <c r="H238" s="58" t="s">
        <v>75</v>
      </c>
      <c r="I238" s="58"/>
      <c r="J238" s="58"/>
      <c r="K238" s="58"/>
      <c r="L238" s="58"/>
      <c r="M238" s="58"/>
      <c r="N238" s="58"/>
      <c r="O238" s="58"/>
      <c r="Z238" s="7"/>
      <c r="AA238" s="7"/>
      <c r="AB238" s="59"/>
      <c r="AC238" s="62"/>
      <c r="AD238" s="59" t="e">
        <f>VLOOKUP($AC238,[1]!デモテーブル[#All],2,FALSE)</f>
        <v>#N/A</v>
      </c>
      <c r="AE238" s="59"/>
      <c r="AF238" s="60"/>
      <c r="AG238" s="59"/>
      <c r="AH238" s="181"/>
      <c r="AI238" s="59"/>
      <c r="AJ238" s="181"/>
      <c r="AK238" s="59"/>
      <c r="AL238" s="59"/>
      <c r="AM238" s="59"/>
      <c r="AN238" s="59"/>
      <c r="AO238" s="59"/>
      <c r="AP238" s="183"/>
      <c r="AQ238" s="59"/>
      <c r="AR238" s="183"/>
      <c r="AS238" s="61" t="e">
        <v>#DIV/0!</v>
      </c>
      <c r="AT238" s="13"/>
      <c r="AU238" s="13"/>
      <c r="AV238" s="57" t="e">
        <f>VLOOKUP($AC238,[1]!デモテーブル[#All],3,FALSE)</f>
        <v>#N/A</v>
      </c>
      <c r="AW238" s="57" t="e">
        <f>VLOOKUP($AC238,[1]!デモテーブル[#All],4,FALSE)</f>
        <v>#N/A</v>
      </c>
      <c r="AX238" s="57" t="e">
        <f>VLOOKUP($AC238,[1]!デモテーブル[#All],5,FALSE)</f>
        <v>#N/A</v>
      </c>
      <c r="AY238" s="57" t="e">
        <f>VLOOKUP($AC238,[1]!デモテーブル[#All],6,FALSE)</f>
        <v>#N/A</v>
      </c>
      <c r="AZ238" s="57" t="e">
        <f>VLOOKUP($AC238,[1]!デモテーブル[#All],7,FALSE)</f>
        <v>#N/A</v>
      </c>
    </row>
    <row r="239" spans="2:52" x14ac:dyDescent="0.2">
      <c r="B239" s="10">
        <v>44819</v>
      </c>
      <c r="C239" s="135">
        <v>238</v>
      </c>
      <c r="D239" s="29" t="s">
        <v>146</v>
      </c>
      <c r="E239" s="57" t="s">
        <v>482</v>
      </c>
      <c r="H239" s="58" t="s">
        <v>352</v>
      </c>
      <c r="I239" s="58"/>
      <c r="J239" s="58"/>
      <c r="K239" s="58"/>
      <c r="L239" s="58"/>
      <c r="M239" s="58"/>
      <c r="N239" s="58"/>
      <c r="O239" s="58"/>
      <c r="Z239" s="7"/>
      <c r="AA239" s="7"/>
      <c r="AB239" s="59"/>
      <c r="AC239" s="62"/>
      <c r="AD239" s="59" t="e">
        <f>VLOOKUP($AC239,[1]!デモテーブル[#All],2,FALSE)</f>
        <v>#N/A</v>
      </c>
      <c r="AE239" s="59"/>
      <c r="AF239" s="60"/>
      <c r="AG239" s="59"/>
      <c r="AH239" s="181"/>
      <c r="AI239" s="59"/>
      <c r="AJ239" s="181"/>
      <c r="AK239" s="59"/>
      <c r="AL239" s="59"/>
      <c r="AM239" s="59"/>
      <c r="AN239" s="59"/>
      <c r="AO239" s="59"/>
      <c r="AP239" s="183"/>
      <c r="AQ239" s="59"/>
      <c r="AR239" s="183"/>
      <c r="AS239" s="61" t="e">
        <v>#DIV/0!</v>
      </c>
      <c r="AT239" s="13"/>
      <c r="AU239" s="13"/>
      <c r="AV239" s="57" t="e">
        <f>VLOOKUP($AC239,[1]!デモテーブル[#All],3,FALSE)</f>
        <v>#N/A</v>
      </c>
      <c r="AW239" s="57" t="e">
        <f>VLOOKUP($AC239,[1]!デモテーブル[#All],4,FALSE)</f>
        <v>#N/A</v>
      </c>
      <c r="AX239" s="57" t="e">
        <f>VLOOKUP($AC239,[1]!デモテーブル[#All],5,FALSE)</f>
        <v>#N/A</v>
      </c>
      <c r="AY239" s="57" t="e">
        <f>VLOOKUP($AC239,[1]!デモテーブル[#All],6,FALSE)</f>
        <v>#N/A</v>
      </c>
      <c r="AZ239" s="57" t="e">
        <f>VLOOKUP($AC239,[1]!デモテーブル[#All],7,FALSE)</f>
        <v>#N/A</v>
      </c>
    </row>
    <row r="240" spans="2:52" x14ac:dyDescent="0.2">
      <c r="B240" s="10">
        <v>44819</v>
      </c>
      <c r="C240" s="135">
        <v>239</v>
      </c>
      <c r="D240" s="29" t="s">
        <v>146</v>
      </c>
      <c r="E240" s="57" t="s">
        <v>482</v>
      </c>
      <c r="H240" s="58" t="s">
        <v>762</v>
      </c>
      <c r="I240" s="58"/>
      <c r="J240" s="58"/>
      <c r="K240" s="58"/>
      <c r="L240" s="58"/>
      <c r="M240" s="58"/>
      <c r="N240" s="58"/>
      <c r="O240" s="58"/>
      <c r="Z240" s="7"/>
      <c r="AA240" s="7"/>
      <c r="AB240" s="59"/>
      <c r="AC240" s="62"/>
      <c r="AD240" s="59" t="e">
        <f>VLOOKUP($AC240,[1]!デモテーブル[#All],2,FALSE)</f>
        <v>#N/A</v>
      </c>
      <c r="AE240" s="59"/>
      <c r="AF240" s="60"/>
      <c r="AG240" s="59"/>
      <c r="AH240" s="181"/>
      <c r="AI240" s="59"/>
      <c r="AJ240" s="181"/>
      <c r="AK240" s="59"/>
      <c r="AL240" s="59"/>
      <c r="AM240" s="59"/>
      <c r="AN240" s="59"/>
      <c r="AO240" s="59"/>
      <c r="AP240" s="183"/>
      <c r="AQ240" s="59"/>
      <c r="AR240" s="183"/>
      <c r="AS240" s="61" t="e">
        <v>#DIV/0!</v>
      </c>
      <c r="AT240" s="13"/>
      <c r="AU240" s="13"/>
      <c r="AV240" s="57" t="e">
        <f>VLOOKUP($AC240,[1]!デモテーブル[#All],3,FALSE)</f>
        <v>#N/A</v>
      </c>
      <c r="AW240" s="57" t="e">
        <f>VLOOKUP($AC240,[1]!デモテーブル[#All],4,FALSE)</f>
        <v>#N/A</v>
      </c>
      <c r="AX240" s="57" t="e">
        <f>VLOOKUP($AC240,[1]!デモテーブル[#All],5,FALSE)</f>
        <v>#N/A</v>
      </c>
      <c r="AY240" s="57" t="e">
        <f>VLOOKUP($AC240,[1]!デモテーブル[#All],6,FALSE)</f>
        <v>#N/A</v>
      </c>
      <c r="AZ240" s="57" t="e">
        <f>VLOOKUP($AC240,[1]!デモテーブル[#All],7,FALSE)</f>
        <v>#N/A</v>
      </c>
    </row>
    <row r="241" spans="2:52" x14ac:dyDescent="0.2">
      <c r="B241" s="10">
        <v>44819</v>
      </c>
      <c r="C241" s="135">
        <v>240</v>
      </c>
      <c r="D241" s="29" t="s">
        <v>146</v>
      </c>
      <c r="E241" s="57" t="s">
        <v>482</v>
      </c>
      <c r="H241" s="58" t="s">
        <v>353</v>
      </c>
      <c r="I241" s="58"/>
      <c r="J241" s="58"/>
      <c r="K241" s="58"/>
      <c r="L241" s="58"/>
      <c r="M241" s="58"/>
      <c r="N241" s="58"/>
      <c r="O241" s="58"/>
      <c r="Z241" s="7"/>
      <c r="AA241" s="7"/>
      <c r="AB241" s="59"/>
      <c r="AC241" s="62"/>
      <c r="AD241" s="59" t="e">
        <f>VLOOKUP($AC241,[1]!デモテーブル[#All],2,FALSE)</f>
        <v>#N/A</v>
      </c>
      <c r="AE241" s="59"/>
      <c r="AF241" s="60"/>
      <c r="AG241" s="59"/>
      <c r="AH241" s="181"/>
      <c r="AI241" s="59"/>
      <c r="AJ241" s="181"/>
      <c r="AK241" s="59"/>
      <c r="AL241" s="59"/>
      <c r="AM241" s="59"/>
      <c r="AN241" s="59"/>
      <c r="AO241" s="59"/>
      <c r="AP241" s="183"/>
      <c r="AQ241" s="59"/>
      <c r="AR241" s="183"/>
      <c r="AS241" s="61" t="e">
        <v>#DIV/0!</v>
      </c>
      <c r="AT241" s="13"/>
      <c r="AU241" s="13"/>
      <c r="AV241" s="57" t="e">
        <f>VLOOKUP($AC241,[1]!デモテーブル[#All],3,FALSE)</f>
        <v>#N/A</v>
      </c>
      <c r="AW241" s="57" t="e">
        <f>VLOOKUP($AC241,[1]!デモテーブル[#All],4,FALSE)</f>
        <v>#N/A</v>
      </c>
      <c r="AX241" s="57" t="e">
        <f>VLOOKUP($AC241,[1]!デモテーブル[#All],5,FALSE)</f>
        <v>#N/A</v>
      </c>
      <c r="AY241" s="57" t="e">
        <f>VLOOKUP($AC241,[1]!デモテーブル[#All],6,FALSE)</f>
        <v>#N/A</v>
      </c>
      <c r="AZ241" s="57" t="e">
        <f>VLOOKUP($AC241,[1]!デモテーブル[#All],7,FALSE)</f>
        <v>#N/A</v>
      </c>
    </row>
    <row r="242" spans="2:52" x14ac:dyDescent="0.2">
      <c r="B242" s="10">
        <v>44819</v>
      </c>
      <c r="C242" s="135">
        <v>241</v>
      </c>
      <c r="D242" s="29" t="s">
        <v>146</v>
      </c>
      <c r="E242" s="57" t="s">
        <v>482</v>
      </c>
      <c r="H242" s="58" t="s">
        <v>763</v>
      </c>
      <c r="I242" s="58"/>
      <c r="J242" s="58"/>
      <c r="K242" s="58"/>
      <c r="L242" s="58"/>
      <c r="M242" s="58"/>
      <c r="N242" s="58"/>
      <c r="O242" s="58"/>
      <c r="Z242" s="7"/>
      <c r="AA242" s="7"/>
      <c r="AB242" s="59"/>
      <c r="AC242" s="62"/>
      <c r="AD242" s="59" t="e">
        <f>VLOOKUP($AC242,[1]!デモテーブル[#All],2,FALSE)</f>
        <v>#N/A</v>
      </c>
      <c r="AE242" s="59"/>
      <c r="AF242" s="60"/>
      <c r="AG242" s="59"/>
      <c r="AH242" s="181"/>
      <c r="AI242" s="59"/>
      <c r="AJ242" s="181"/>
      <c r="AK242" s="59"/>
      <c r="AL242" s="59"/>
      <c r="AM242" s="59"/>
      <c r="AN242" s="59"/>
      <c r="AO242" s="59"/>
      <c r="AP242" s="183"/>
      <c r="AQ242" s="59"/>
      <c r="AR242" s="183"/>
      <c r="AS242" s="61" t="e">
        <v>#DIV/0!</v>
      </c>
      <c r="AT242" s="13"/>
      <c r="AU242" s="13"/>
      <c r="AV242" s="57" t="e">
        <f>VLOOKUP($AC242,[1]!デモテーブル[#All],3,FALSE)</f>
        <v>#N/A</v>
      </c>
      <c r="AW242" s="57" t="e">
        <f>VLOOKUP($AC242,[1]!デモテーブル[#All],4,FALSE)</f>
        <v>#N/A</v>
      </c>
      <c r="AX242" s="57" t="e">
        <f>VLOOKUP($AC242,[1]!デモテーブル[#All],5,FALSE)</f>
        <v>#N/A</v>
      </c>
      <c r="AY242" s="57" t="e">
        <f>VLOOKUP($AC242,[1]!デモテーブル[#All],6,FALSE)</f>
        <v>#N/A</v>
      </c>
      <c r="AZ242" s="57" t="e">
        <f>VLOOKUP($AC242,[1]!デモテーブル[#All],7,FALSE)</f>
        <v>#N/A</v>
      </c>
    </row>
    <row r="243" spans="2:52" x14ac:dyDescent="0.2">
      <c r="B243" s="10">
        <v>44819</v>
      </c>
      <c r="C243" s="135">
        <v>242</v>
      </c>
      <c r="D243" s="29" t="s">
        <v>146</v>
      </c>
      <c r="E243" s="57" t="s">
        <v>482</v>
      </c>
      <c r="H243" s="58" t="s">
        <v>76</v>
      </c>
      <c r="I243" s="58"/>
      <c r="J243" s="58"/>
      <c r="K243" s="58"/>
      <c r="L243" s="58"/>
      <c r="M243" s="58"/>
      <c r="N243" s="58"/>
      <c r="O243" s="58"/>
      <c r="Z243" s="7"/>
      <c r="AA243" s="7"/>
      <c r="AB243" s="59"/>
      <c r="AC243" s="4" t="str">
        <f>IF(H244="","",TEXT(H244,"@"))</f>
        <v>2169</v>
      </c>
      <c r="AD243" s="59" t="str">
        <f>VLOOKUP($AC243,[1]!デモテーブル[#All],2,FALSE)</f>
        <v>ＣＤＳ</v>
      </c>
      <c r="AE243" s="59" t="s">
        <v>15</v>
      </c>
      <c r="AF243" s="60">
        <f>AP243/AJ243</f>
        <v>7</v>
      </c>
      <c r="AG243" s="59"/>
      <c r="AH243" s="181">
        <f>(AP243-AR243)/AF243</f>
        <v>1150</v>
      </c>
      <c r="AI243" s="59"/>
      <c r="AJ243" s="182">
        <f>VLOOKUP($AC243,[1]!テーブル6[#All],5,FALSE)</f>
        <v>1706</v>
      </c>
      <c r="AK243" s="59"/>
      <c r="AL243" s="59"/>
      <c r="AM243" s="59"/>
      <c r="AN243" s="59"/>
      <c r="AO243" s="59"/>
      <c r="AP243" s="183">
        <f>IF(H247="","",VALUE(LEFT(H247,FIND("円",H247)-1)))</f>
        <v>11942</v>
      </c>
      <c r="AQ243" s="59"/>
      <c r="AR243" s="183">
        <f>IF(H249="","",VALUE(LEFT(H249,FIND("円",H249)-1)))</f>
        <v>3892</v>
      </c>
      <c r="AS243" s="61">
        <f t="shared" ref="AS243" si="38">AR243/(AP243-AR243)</f>
        <v>0.48347826086956519</v>
      </c>
      <c r="AT243" s="13"/>
      <c r="AU243" s="13"/>
      <c r="AV243" s="57" t="str">
        <f>VLOOKUP($AC243,[1]!デモテーブル[#All],3,FALSE)</f>
        <v>1株式・投信等</v>
      </c>
      <c r="AW243" s="57" t="str">
        <f>VLOOKUP($AC243,[1]!デモテーブル[#All],4,FALSE)</f>
        <v>1株式</v>
      </c>
      <c r="AX243" s="57" t="str">
        <f>VLOOKUP($AC243,[1]!デモテーブル[#All],5,FALSE)</f>
        <v>サービス</v>
      </c>
      <c r="AY243" s="57" t="str">
        <f>VLOOKUP($AC243,[1]!デモテーブル[#All],6,FALSE)</f>
        <v>サービス</v>
      </c>
      <c r="AZ243" s="57" t="str">
        <f>VLOOKUP($AC243,[1]!デモテーブル[#All],7,FALSE)</f>
        <v>01 日本円</v>
      </c>
    </row>
    <row r="244" spans="2:52" x14ac:dyDescent="0.2">
      <c r="B244" s="10">
        <v>44819</v>
      </c>
      <c r="C244" s="135">
        <v>243</v>
      </c>
      <c r="D244" s="29" t="s">
        <v>146</v>
      </c>
      <c r="E244" s="57" t="s">
        <v>482</v>
      </c>
      <c r="H244" s="58">
        <v>2169</v>
      </c>
      <c r="I244" s="58"/>
      <c r="J244" s="58"/>
      <c r="K244" s="58"/>
      <c r="L244" s="58"/>
      <c r="M244" s="58"/>
      <c r="N244" s="58"/>
      <c r="O244" s="58"/>
      <c r="Z244" s="7"/>
      <c r="AA244" s="7"/>
      <c r="AB244" s="59"/>
      <c r="AC244" s="62"/>
      <c r="AD244" s="59" t="e">
        <f>VLOOKUP($AC244,[1]!デモテーブル[#All],2,FALSE)</f>
        <v>#N/A</v>
      </c>
      <c r="AE244" s="59"/>
      <c r="AF244" s="60"/>
      <c r="AG244" s="59"/>
      <c r="AH244" s="181"/>
      <c r="AI244" s="59"/>
      <c r="AJ244" s="181"/>
      <c r="AK244" s="59"/>
      <c r="AL244" s="59"/>
      <c r="AM244" s="59"/>
      <c r="AN244" s="59"/>
      <c r="AO244" s="59"/>
      <c r="AP244" s="183"/>
      <c r="AQ244" s="59"/>
      <c r="AR244" s="183"/>
      <c r="AS244" s="61" t="e">
        <v>#DIV/0!</v>
      </c>
      <c r="AT244" s="13"/>
      <c r="AU244" s="13"/>
      <c r="AV244" s="57" t="e">
        <f>VLOOKUP($AC244,[1]!デモテーブル[#All],3,FALSE)</f>
        <v>#N/A</v>
      </c>
      <c r="AW244" s="57" t="e">
        <f>VLOOKUP($AC244,[1]!デモテーブル[#All],4,FALSE)</f>
        <v>#N/A</v>
      </c>
      <c r="AX244" s="57" t="e">
        <f>VLOOKUP($AC244,[1]!デモテーブル[#All],5,FALSE)</f>
        <v>#N/A</v>
      </c>
      <c r="AY244" s="57" t="e">
        <f>VLOOKUP($AC244,[1]!デモテーブル[#All],6,FALSE)</f>
        <v>#N/A</v>
      </c>
      <c r="AZ244" s="57" t="e">
        <f>VLOOKUP($AC244,[1]!デモテーブル[#All],7,FALSE)</f>
        <v>#N/A</v>
      </c>
    </row>
    <row r="245" spans="2:52" x14ac:dyDescent="0.2">
      <c r="B245" s="10">
        <v>44819</v>
      </c>
      <c r="C245" s="135">
        <v>244</v>
      </c>
      <c r="D245" s="29" t="s">
        <v>146</v>
      </c>
      <c r="E245" s="57" t="s">
        <v>482</v>
      </c>
      <c r="H245" s="58" t="s">
        <v>76</v>
      </c>
      <c r="I245" s="58"/>
      <c r="J245" s="58"/>
      <c r="K245" s="58"/>
      <c r="L245" s="58"/>
      <c r="M245" s="58"/>
      <c r="N245" s="58"/>
      <c r="O245" s="58"/>
      <c r="Z245" s="7"/>
      <c r="AA245" s="7"/>
      <c r="AB245" s="59"/>
      <c r="AC245" s="62"/>
      <c r="AD245" s="59" t="e">
        <f>VLOOKUP($AC245,[1]!デモテーブル[#All],2,FALSE)</f>
        <v>#N/A</v>
      </c>
      <c r="AE245" s="59"/>
      <c r="AF245" s="60"/>
      <c r="AG245" s="59"/>
      <c r="AH245" s="181"/>
      <c r="AI245" s="59"/>
      <c r="AJ245" s="181"/>
      <c r="AK245" s="59"/>
      <c r="AL245" s="59"/>
      <c r="AM245" s="59"/>
      <c r="AN245" s="59"/>
      <c r="AO245" s="59"/>
      <c r="AP245" s="183"/>
      <c r="AQ245" s="59"/>
      <c r="AR245" s="183"/>
      <c r="AS245" s="61" t="e">
        <v>#DIV/0!</v>
      </c>
      <c r="AT245" s="13"/>
      <c r="AU245" s="13"/>
      <c r="AV245" s="57" t="e">
        <f>VLOOKUP($AC245,[1]!デモテーブル[#All],3,FALSE)</f>
        <v>#N/A</v>
      </c>
      <c r="AW245" s="57" t="e">
        <f>VLOOKUP($AC245,[1]!デモテーブル[#All],4,FALSE)</f>
        <v>#N/A</v>
      </c>
      <c r="AX245" s="57" t="e">
        <f>VLOOKUP($AC245,[1]!デモテーブル[#All],5,FALSE)</f>
        <v>#N/A</v>
      </c>
      <c r="AY245" s="57" t="e">
        <f>VLOOKUP($AC245,[1]!デモテーブル[#All],6,FALSE)</f>
        <v>#N/A</v>
      </c>
      <c r="AZ245" s="57" t="e">
        <f>VLOOKUP($AC245,[1]!デモテーブル[#All],7,FALSE)</f>
        <v>#N/A</v>
      </c>
    </row>
    <row r="246" spans="2:52" x14ac:dyDescent="0.2">
      <c r="B246" s="10">
        <v>44819</v>
      </c>
      <c r="C246" s="135">
        <v>245</v>
      </c>
      <c r="D246" s="29" t="s">
        <v>146</v>
      </c>
      <c r="E246" s="57" t="s">
        <v>482</v>
      </c>
      <c r="H246" s="58" t="s">
        <v>352</v>
      </c>
      <c r="I246" s="58"/>
      <c r="J246" s="58"/>
      <c r="K246" s="58"/>
      <c r="L246" s="58"/>
      <c r="M246" s="58"/>
      <c r="N246" s="58"/>
      <c r="O246" s="58"/>
      <c r="Z246" s="7"/>
      <c r="AA246" s="7"/>
      <c r="AB246" s="59"/>
      <c r="AC246" s="62"/>
      <c r="AD246" s="59" t="e">
        <f>VLOOKUP($AC246,[1]!デモテーブル[#All],2,FALSE)</f>
        <v>#N/A</v>
      </c>
      <c r="AE246" s="59"/>
      <c r="AF246" s="60"/>
      <c r="AG246" s="59"/>
      <c r="AH246" s="181"/>
      <c r="AI246" s="59"/>
      <c r="AJ246" s="181"/>
      <c r="AK246" s="59"/>
      <c r="AL246" s="59"/>
      <c r="AM246" s="59"/>
      <c r="AN246" s="59"/>
      <c r="AO246" s="59"/>
      <c r="AP246" s="183"/>
      <c r="AQ246" s="59"/>
      <c r="AR246" s="183"/>
      <c r="AS246" s="61" t="e">
        <v>#DIV/0!</v>
      </c>
      <c r="AT246" s="13"/>
      <c r="AU246" s="13"/>
      <c r="AV246" s="57" t="e">
        <f>VLOOKUP($AC246,[1]!デモテーブル[#All],3,FALSE)</f>
        <v>#N/A</v>
      </c>
      <c r="AW246" s="57" t="e">
        <f>VLOOKUP($AC246,[1]!デモテーブル[#All],4,FALSE)</f>
        <v>#N/A</v>
      </c>
      <c r="AX246" s="57" t="e">
        <f>VLOOKUP($AC246,[1]!デモテーブル[#All],5,FALSE)</f>
        <v>#N/A</v>
      </c>
      <c r="AY246" s="57" t="e">
        <f>VLOOKUP($AC246,[1]!デモテーブル[#All],6,FALSE)</f>
        <v>#N/A</v>
      </c>
      <c r="AZ246" s="57" t="e">
        <f>VLOOKUP($AC246,[1]!デモテーブル[#All],7,FALSE)</f>
        <v>#N/A</v>
      </c>
    </row>
    <row r="247" spans="2:52" x14ac:dyDescent="0.2">
      <c r="B247" s="10">
        <v>44819</v>
      </c>
      <c r="C247" s="135">
        <v>246</v>
      </c>
      <c r="D247" s="29" t="s">
        <v>146</v>
      </c>
      <c r="E247" s="57" t="s">
        <v>482</v>
      </c>
      <c r="H247" s="58" t="s">
        <v>764</v>
      </c>
      <c r="I247" s="58"/>
      <c r="J247" s="58"/>
      <c r="K247" s="58"/>
      <c r="L247" s="58"/>
      <c r="M247" s="58"/>
      <c r="N247" s="58"/>
      <c r="O247" s="58"/>
      <c r="Z247" s="7"/>
      <c r="AA247" s="7"/>
      <c r="AB247" s="59"/>
      <c r="AC247" s="62"/>
      <c r="AD247" s="59" t="e">
        <f>VLOOKUP($AC247,[1]!デモテーブル[#All],2,FALSE)</f>
        <v>#N/A</v>
      </c>
      <c r="AE247" s="59"/>
      <c r="AF247" s="60"/>
      <c r="AG247" s="59"/>
      <c r="AH247" s="181"/>
      <c r="AI247" s="59"/>
      <c r="AJ247" s="181"/>
      <c r="AK247" s="59"/>
      <c r="AL247" s="59"/>
      <c r="AM247" s="59"/>
      <c r="AN247" s="59"/>
      <c r="AO247" s="59"/>
      <c r="AP247" s="183"/>
      <c r="AQ247" s="59"/>
      <c r="AR247" s="183"/>
      <c r="AS247" s="61" t="e">
        <v>#DIV/0!</v>
      </c>
      <c r="AT247" s="13"/>
      <c r="AU247" s="13"/>
      <c r="AV247" s="57" t="e">
        <f>VLOOKUP($AC247,[1]!デモテーブル[#All],3,FALSE)</f>
        <v>#N/A</v>
      </c>
      <c r="AW247" s="57" t="e">
        <f>VLOOKUP($AC247,[1]!デモテーブル[#All],4,FALSE)</f>
        <v>#N/A</v>
      </c>
      <c r="AX247" s="57" t="e">
        <f>VLOOKUP($AC247,[1]!デモテーブル[#All],5,FALSE)</f>
        <v>#N/A</v>
      </c>
      <c r="AY247" s="57" t="e">
        <f>VLOOKUP($AC247,[1]!デモテーブル[#All],6,FALSE)</f>
        <v>#N/A</v>
      </c>
      <c r="AZ247" s="57" t="e">
        <f>VLOOKUP($AC247,[1]!デモテーブル[#All],7,FALSE)</f>
        <v>#N/A</v>
      </c>
    </row>
    <row r="248" spans="2:52" x14ac:dyDescent="0.2">
      <c r="B248" s="10">
        <v>44819</v>
      </c>
      <c r="C248" s="135">
        <v>247</v>
      </c>
      <c r="D248" s="29" t="s">
        <v>146</v>
      </c>
      <c r="E248" s="57" t="s">
        <v>482</v>
      </c>
      <c r="H248" s="58" t="s">
        <v>353</v>
      </c>
      <c r="I248" s="58"/>
      <c r="J248" s="58"/>
      <c r="K248" s="58"/>
      <c r="L248" s="58"/>
      <c r="M248" s="58"/>
      <c r="N248" s="58"/>
      <c r="O248" s="58"/>
      <c r="Z248" s="7"/>
      <c r="AA248" s="7"/>
      <c r="AB248" s="59"/>
      <c r="AC248" s="62"/>
      <c r="AD248" s="59" t="e">
        <f>VLOOKUP($AC248,[1]!デモテーブル[#All],2,FALSE)</f>
        <v>#N/A</v>
      </c>
      <c r="AE248" s="59"/>
      <c r="AF248" s="60"/>
      <c r="AG248" s="59"/>
      <c r="AH248" s="181"/>
      <c r="AI248" s="59"/>
      <c r="AJ248" s="181"/>
      <c r="AK248" s="59"/>
      <c r="AL248" s="59"/>
      <c r="AM248" s="59"/>
      <c r="AN248" s="59"/>
      <c r="AO248" s="59"/>
      <c r="AP248" s="183"/>
      <c r="AQ248" s="59"/>
      <c r="AR248" s="183"/>
      <c r="AS248" s="61" t="e">
        <v>#DIV/0!</v>
      </c>
      <c r="AT248" s="13"/>
      <c r="AU248" s="13"/>
      <c r="AV248" s="57" t="e">
        <f>VLOOKUP($AC248,[1]!デモテーブル[#All],3,FALSE)</f>
        <v>#N/A</v>
      </c>
      <c r="AW248" s="57" t="e">
        <f>VLOOKUP($AC248,[1]!デモテーブル[#All],4,FALSE)</f>
        <v>#N/A</v>
      </c>
      <c r="AX248" s="57" t="e">
        <f>VLOOKUP($AC248,[1]!デモテーブル[#All],5,FALSE)</f>
        <v>#N/A</v>
      </c>
      <c r="AY248" s="57" t="e">
        <f>VLOOKUP($AC248,[1]!デモテーブル[#All],6,FALSE)</f>
        <v>#N/A</v>
      </c>
      <c r="AZ248" s="57" t="e">
        <f>VLOOKUP($AC248,[1]!デモテーブル[#All],7,FALSE)</f>
        <v>#N/A</v>
      </c>
    </row>
    <row r="249" spans="2:52" x14ac:dyDescent="0.2">
      <c r="B249" s="10">
        <v>44819</v>
      </c>
      <c r="C249" s="135">
        <v>248</v>
      </c>
      <c r="D249" s="29" t="s">
        <v>146</v>
      </c>
      <c r="E249" s="57" t="s">
        <v>482</v>
      </c>
      <c r="H249" s="58" t="s">
        <v>765</v>
      </c>
      <c r="I249" s="58"/>
      <c r="J249" s="58"/>
      <c r="K249" s="58"/>
      <c r="L249" s="58"/>
      <c r="M249" s="58"/>
      <c r="N249" s="58"/>
      <c r="O249" s="58"/>
      <c r="Z249" s="7"/>
      <c r="AA249" s="7"/>
      <c r="AB249" s="59"/>
      <c r="AC249" s="62"/>
      <c r="AD249" s="59" t="e">
        <f>VLOOKUP($AC249,[1]!デモテーブル[#All],2,FALSE)</f>
        <v>#N/A</v>
      </c>
      <c r="AE249" s="59"/>
      <c r="AF249" s="60"/>
      <c r="AG249" s="59"/>
      <c r="AH249" s="181"/>
      <c r="AI249" s="59"/>
      <c r="AJ249" s="181"/>
      <c r="AK249" s="59"/>
      <c r="AL249" s="59"/>
      <c r="AM249" s="59"/>
      <c r="AN249" s="59"/>
      <c r="AO249" s="59"/>
      <c r="AP249" s="183"/>
      <c r="AQ249" s="59"/>
      <c r="AR249" s="183"/>
      <c r="AS249" s="61" t="e">
        <v>#DIV/0!</v>
      </c>
      <c r="AT249" s="13"/>
      <c r="AU249" s="13"/>
      <c r="AV249" s="57" t="e">
        <f>VLOOKUP($AC249,[1]!デモテーブル[#All],3,FALSE)</f>
        <v>#N/A</v>
      </c>
      <c r="AW249" s="57" t="e">
        <f>VLOOKUP($AC249,[1]!デモテーブル[#All],4,FALSE)</f>
        <v>#N/A</v>
      </c>
      <c r="AX249" s="57" t="e">
        <f>VLOOKUP($AC249,[1]!デモテーブル[#All],5,FALSE)</f>
        <v>#N/A</v>
      </c>
      <c r="AY249" s="57" t="e">
        <f>VLOOKUP($AC249,[1]!デモテーブル[#All],6,FALSE)</f>
        <v>#N/A</v>
      </c>
      <c r="AZ249" s="57" t="e">
        <f>VLOOKUP($AC249,[1]!デモテーブル[#All],7,FALSE)</f>
        <v>#N/A</v>
      </c>
    </row>
    <row r="250" spans="2:52" x14ac:dyDescent="0.2">
      <c r="B250" s="10">
        <v>44819</v>
      </c>
      <c r="C250" s="135">
        <v>249</v>
      </c>
      <c r="D250" s="29" t="s">
        <v>146</v>
      </c>
      <c r="E250" s="57" t="s">
        <v>482</v>
      </c>
      <c r="H250" s="58" t="s">
        <v>77</v>
      </c>
      <c r="I250" s="58"/>
      <c r="J250" s="58"/>
      <c r="K250" s="58"/>
      <c r="L250" s="58"/>
      <c r="M250" s="58"/>
      <c r="N250" s="58"/>
      <c r="O250" s="58"/>
      <c r="Z250" s="7"/>
      <c r="AA250" s="7"/>
      <c r="AB250" s="59"/>
      <c r="AC250" s="4" t="str">
        <f>IF(H251="","",TEXT(H251,"@"))</f>
        <v>2393</v>
      </c>
      <c r="AD250" s="59" t="str">
        <f>VLOOKUP($AC250,[1]!デモテーブル[#All],2,FALSE)</f>
        <v>日本ケアサプライ</v>
      </c>
      <c r="AE250" s="59" t="s">
        <v>15</v>
      </c>
      <c r="AF250" s="60">
        <f>AP250/AJ250</f>
        <v>13</v>
      </c>
      <c r="AG250" s="59"/>
      <c r="AH250" s="181">
        <f>(AP250-AR250)/AF250</f>
        <v>1268</v>
      </c>
      <c r="AI250" s="59"/>
      <c r="AJ250" s="182">
        <f>VLOOKUP($AC250,[1]!テーブル6[#All],5,FALSE)</f>
        <v>1498</v>
      </c>
      <c r="AK250" s="59"/>
      <c r="AL250" s="59"/>
      <c r="AM250" s="59"/>
      <c r="AN250" s="59"/>
      <c r="AO250" s="59"/>
      <c r="AP250" s="183">
        <f>IF(H254="","",VALUE(LEFT(H254,FIND("円",H254)-1)))</f>
        <v>19474</v>
      </c>
      <c r="AQ250" s="59"/>
      <c r="AR250" s="183">
        <f>IF(H256="","",VALUE(LEFT(H256,FIND("円",H256)-1)))</f>
        <v>2990</v>
      </c>
      <c r="AS250" s="61">
        <f t="shared" ref="AS250" si="39">AR250/(AP250-AR250)</f>
        <v>0.18138801261829654</v>
      </c>
      <c r="AT250" s="13"/>
      <c r="AU250" s="13"/>
      <c r="AV250" s="57" t="str">
        <f>VLOOKUP($AC250,[1]!デモテーブル[#All],3,FALSE)</f>
        <v>1株式・投信等</v>
      </c>
      <c r="AW250" s="57" t="str">
        <f>VLOOKUP($AC250,[1]!デモテーブル[#All],4,FALSE)</f>
        <v>1株式</v>
      </c>
      <c r="AX250" s="57" t="str">
        <f>VLOOKUP($AC250,[1]!デモテーブル[#All],5,FALSE)</f>
        <v>サービス</v>
      </c>
      <c r="AY250" s="57" t="str">
        <f>VLOOKUP($AC250,[1]!デモテーブル[#All],6,FALSE)</f>
        <v>サービス</v>
      </c>
      <c r="AZ250" s="57" t="str">
        <f>VLOOKUP($AC250,[1]!デモテーブル[#All],7,FALSE)</f>
        <v>01 日本円</v>
      </c>
    </row>
    <row r="251" spans="2:52" x14ac:dyDescent="0.2">
      <c r="B251" s="10">
        <v>44819</v>
      </c>
      <c r="C251" s="135">
        <v>250</v>
      </c>
      <c r="D251" s="29" t="s">
        <v>146</v>
      </c>
      <c r="E251" s="57" t="s">
        <v>482</v>
      </c>
      <c r="H251" s="58">
        <v>2393</v>
      </c>
      <c r="I251" s="58"/>
      <c r="J251" s="58"/>
      <c r="K251" s="58"/>
      <c r="L251" s="58"/>
      <c r="M251" s="58"/>
      <c r="N251" s="58"/>
      <c r="O251" s="58"/>
      <c r="Z251" s="7"/>
      <c r="AA251" s="7"/>
      <c r="AB251" s="59"/>
      <c r="AC251" s="62"/>
      <c r="AD251" s="59" t="e">
        <f>VLOOKUP($AC251,[1]!デモテーブル[#All],2,FALSE)</f>
        <v>#N/A</v>
      </c>
      <c r="AE251" s="59"/>
      <c r="AF251" s="60"/>
      <c r="AG251" s="59"/>
      <c r="AH251" s="181"/>
      <c r="AI251" s="59"/>
      <c r="AJ251" s="181"/>
      <c r="AK251" s="59"/>
      <c r="AL251" s="59"/>
      <c r="AM251" s="59"/>
      <c r="AN251" s="59"/>
      <c r="AO251" s="59"/>
      <c r="AP251" s="183"/>
      <c r="AQ251" s="59"/>
      <c r="AR251" s="183"/>
      <c r="AS251" s="61" t="e">
        <v>#DIV/0!</v>
      </c>
      <c r="AT251" s="13"/>
      <c r="AU251" s="13"/>
      <c r="AV251" s="57" t="e">
        <f>VLOOKUP($AC251,[1]!デモテーブル[#All],3,FALSE)</f>
        <v>#N/A</v>
      </c>
      <c r="AW251" s="57" t="e">
        <f>VLOOKUP($AC251,[1]!デモテーブル[#All],4,FALSE)</f>
        <v>#N/A</v>
      </c>
      <c r="AX251" s="57" t="e">
        <f>VLOOKUP($AC251,[1]!デモテーブル[#All],5,FALSE)</f>
        <v>#N/A</v>
      </c>
      <c r="AY251" s="57" t="e">
        <f>VLOOKUP($AC251,[1]!デモテーブル[#All],6,FALSE)</f>
        <v>#N/A</v>
      </c>
      <c r="AZ251" s="57" t="e">
        <f>VLOOKUP($AC251,[1]!デモテーブル[#All],7,FALSE)</f>
        <v>#N/A</v>
      </c>
    </row>
    <row r="252" spans="2:52" x14ac:dyDescent="0.2">
      <c r="B252" s="10">
        <v>44819</v>
      </c>
      <c r="C252" s="135">
        <v>251</v>
      </c>
      <c r="D252" s="29" t="s">
        <v>146</v>
      </c>
      <c r="E252" s="57" t="s">
        <v>482</v>
      </c>
      <c r="H252" s="58" t="s">
        <v>77</v>
      </c>
      <c r="I252" s="58"/>
      <c r="J252" s="58"/>
      <c r="K252" s="58"/>
      <c r="L252" s="58"/>
      <c r="M252" s="58"/>
      <c r="N252" s="58"/>
      <c r="O252" s="58"/>
      <c r="Z252" s="7"/>
      <c r="AA252" s="7"/>
      <c r="AB252" s="59"/>
      <c r="AC252" s="62"/>
      <c r="AD252" s="59" t="e">
        <f>VLOOKUP($AC252,[1]!デモテーブル[#All],2,FALSE)</f>
        <v>#N/A</v>
      </c>
      <c r="AE252" s="59"/>
      <c r="AF252" s="60"/>
      <c r="AG252" s="59"/>
      <c r="AH252" s="181"/>
      <c r="AI252" s="59"/>
      <c r="AJ252" s="181"/>
      <c r="AK252" s="59"/>
      <c r="AL252" s="59"/>
      <c r="AM252" s="59"/>
      <c r="AN252" s="59"/>
      <c r="AO252" s="59"/>
      <c r="AP252" s="183"/>
      <c r="AQ252" s="59"/>
      <c r="AR252" s="183"/>
      <c r="AS252" s="61" t="e">
        <v>#DIV/0!</v>
      </c>
      <c r="AT252" s="13"/>
      <c r="AU252" s="13"/>
      <c r="AV252" s="57" t="e">
        <f>VLOOKUP($AC252,[1]!デモテーブル[#All],3,FALSE)</f>
        <v>#N/A</v>
      </c>
      <c r="AW252" s="57" t="e">
        <f>VLOOKUP($AC252,[1]!デモテーブル[#All],4,FALSE)</f>
        <v>#N/A</v>
      </c>
      <c r="AX252" s="57" t="e">
        <f>VLOOKUP($AC252,[1]!デモテーブル[#All],5,FALSE)</f>
        <v>#N/A</v>
      </c>
      <c r="AY252" s="57" t="e">
        <f>VLOOKUP($AC252,[1]!デモテーブル[#All],6,FALSE)</f>
        <v>#N/A</v>
      </c>
      <c r="AZ252" s="57" t="e">
        <f>VLOOKUP($AC252,[1]!デモテーブル[#All],7,FALSE)</f>
        <v>#N/A</v>
      </c>
    </row>
    <row r="253" spans="2:52" x14ac:dyDescent="0.2">
      <c r="B253" s="10">
        <v>44819</v>
      </c>
      <c r="C253" s="135">
        <v>252</v>
      </c>
      <c r="D253" s="29" t="s">
        <v>146</v>
      </c>
      <c r="E253" s="57" t="s">
        <v>482</v>
      </c>
      <c r="H253" s="58" t="s">
        <v>352</v>
      </c>
      <c r="I253" s="58"/>
      <c r="J253" s="58"/>
      <c r="K253" s="58"/>
      <c r="L253" s="58"/>
      <c r="M253" s="58"/>
      <c r="N253" s="58"/>
      <c r="O253" s="58"/>
      <c r="Z253" s="7"/>
      <c r="AA253" s="7"/>
      <c r="AB253" s="59"/>
      <c r="AC253" s="62"/>
      <c r="AD253" s="59" t="e">
        <f>VLOOKUP($AC253,[1]!デモテーブル[#All],2,FALSE)</f>
        <v>#N/A</v>
      </c>
      <c r="AE253" s="59"/>
      <c r="AF253" s="60"/>
      <c r="AG253" s="59"/>
      <c r="AH253" s="181"/>
      <c r="AI253" s="59"/>
      <c r="AJ253" s="181"/>
      <c r="AK253" s="59"/>
      <c r="AL253" s="59"/>
      <c r="AM253" s="59"/>
      <c r="AN253" s="59"/>
      <c r="AO253" s="59"/>
      <c r="AP253" s="183"/>
      <c r="AQ253" s="59"/>
      <c r="AR253" s="183"/>
      <c r="AS253" s="61" t="e">
        <v>#DIV/0!</v>
      </c>
      <c r="AT253" s="13"/>
      <c r="AU253" s="13"/>
      <c r="AV253" s="57" t="e">
        <f>VLOOKUP($AC253,[1]!デモテーブル[#All],3,FALSE)</f>
        <v>#N/A</v>
      </c>
      <c r="AW253" s="57" t="e">
        <f>VLOOKUP($AC253,[1]!デモテーブル[#All],4,FALSE)</f>
        <v>#N/A</v>
      </c>
      <c r="AX253" s="57" t="e">
        <f>VLOOKUP($AC253,[1]!デモテーブル[#All],5,FALSE)</f>
        <v>#N/A</v>
      </c>
      <c r="AY253" s="57" t="e">
        <f>VLOOKUP($AC253,[1]!デモテーブル[#All],6,FALSE)</f>
        <v>#N/A</v>
      </c>
      <c r="AZ253" s="57" t="e">
        <f>VLOOKUP($AC253,[1]!デモテーブル[#All],7,FALSE)</f>
        <v>#N/A</v>
      </c>
    </row>
    <row r="254" spans="2:52" x14ac:dyDescent="0.2">
      <c r="B254" s="10">
        <v>44819</v>
      </c>
      <c r="C254" s="135">
        <v>253</v>
      </c>
      <c r="D254" s="29" t="s">
        <v>146</v>
      </c>
      <c r="E254" s="57" t="s">
        <v>482</v>
      </c>
      <c r="H254" s="58" t="s">
        <v>766</v>
      </c>
      <c r="I254" s="58"/>
      <c r="J254" s="58"/>
      <c r="K254" s="58"/>
      <c r="L254" s="58"/>
      <c r="M254" s="58"/>
      <c r="N254" s="58"/>
      <c r="O254" s="58"/>
      <c r="Z254" s="7"/>
      <c r="AA254" s="7"/>
      <c r="AB254" s="59"/>
      <c r="AC254" s="62"/>
      <c r="AD254" s="59" t="e">
        <f>VLOOKUP($AC254,[1]!デモテーブル[#All],2,FALSE)</f>
        <v>#N/A</v>
      </c>
      <c r="AE254" s="59"/>
      <c r="AF254" s="60"/>
      <c r="AG254" s="59"/>
      <c r="AH254" s="181"/>
      <c r="AI254" s="59"/>
      <c r="AJ254" s="181"/>
      <c r="AK254" s="59"/>
      <c r="AL254" s="59"/>
      <c r="AM254" s="59"/>
      <c r="AN254" s="59"/>
      <c r="AO254" s="59"/>
      <c r="AP254" s="183"/>
      <c r="AQ254" s="59"/>
      <c r="AR254" s="183"/>
      <c r="AS254" s="61" t="e">
        <v>#DIV/0!</v>
      </c>
      <c r="AT254" s="13"/>
      <c r="AU254" s="13"/>
      <c r="AV254" s="57" t="e">
        <f>VLOOKUP($AC254,[1]!デモテーブル[#All],3,FALSE)</f>
        <v>#N/A</v>
      </c>
      <c r="AW254" s="57" t="e">
        <f>VLOOKUP($AC254,[1]!デモテーブル[#All],4,FALSE)</f>
        <v>#N/A</v>
      </c>
      <c r="AX254" s="57" t="e">
        <f>VLOOKUP($AC254,[1]!デモテーブル[#All],5,FALSE)</f>
        <v>#N/A</v>
      </c>
      <c r="AY254" s="57" t="e">
        <f>VLOOKUP($AC254,[1]!デモテーブル[#All],6,FALSE)</f>
        <v>#N/A</v>
      </c>
      <c r="AZ254" s="57" t="e">
        <f>VLOOKUP($AC254,[1]!デモテーブル[#All],7,FALSE)</f>
        <v>#N/A</v>
      </c>
    </row>
    <row r="255" spans="2:52" x14ac:dyDescent="0.2">
      <c r="B255" s="10">
        <v>44819</v>
      </c>
      <c r="C255" s="135">
        <v>254</v>
      </c>
      <c r="D255" s="29" t="s">
        <v>146</v>
      </c>
      <c r="E255" s="57" t="s">
        <v>482</v>
      </c>
      <c r="H255" s="58" t="s">
        <v>353</v>
      </c>
      <c r="I255" s="58"/>
      <c r="J255" s="58"/>
      <c r="K255" s="58"/>
      <c r="L255" s="58"/>
      <c r="M255" s="58"/>
      <c r="N255" s="58"/>
      <c r="O255" s="58"/>
      <c r="Z255" s="7"/>
      <c r="AA255" s="7"/>
      <c r="AB255" s="59"/>
      <c r="AC255" s="62"/>
      <c r="AD255" s="59" t="e">
        <f>VLOOKUP($AC255,[1]!デモテーブル[#All],2,FALSE)</f>
        <v>#N/A</v>
      </c>
      <c r="AE255" s="59"/>
      <c r="AF255" s="60"/>
      <c r="AG255" s="59"/>
      <c r="AH255" s="181"/>
      <c r="AI255" s="59"/>
      <c r="AJ255" s="181"/>
      <c r="AK255" s="59"/>
      <c r="AL255" s="59"/>
      <c r="AM255" s="59"/>
      <c r="AN255" s="59"/>
      <c r="AO255" s="59"/>
      <c r="AP255" s="183"/>
      <c r="AQ255" s="59"/>
      <c r="AR255" s="183"/>
      <c r="AS255" s="61" t="e">
        <v>#DIV/0!</v>
      </c>
      <c r="AT255" s="13"/>
      <c r="AU255" s="13"/>
      <c r="AV255" s="57" t="e">
        <f>VLOOKUP($AC255,[1]!デモテーブル[#All],3,FALSE)</f>
        <v>#N/A</v>
      </c>
      <c r="AW255" s="57" t="e">
        <f>VLOOKUP($AC255,[1]!デモテーブル[#All],4,FALSE)</f>
        <v>#N/A</v>
      </c>
      <c r="AX255" s="57" t="e">
        <f>VLOOKUP($AC255,[1]!デモテーブル[#All],5,FALSE)</f>
        <v>#N/A</v>
      </c>
      <c r="AY255" s="57" t="e">
        <f>VLOOKUP($AC255,[1]!デモテーブル[#All],6,FALSE)</f>
        <v>#N/A</v>
      </c>
      <c r="AZ255" s="57" t="e">
        <f>VLOOKUP($AC255,[1]!デモテーブル[#All],7,FALSE)</f>
        <v>#N/A</v>
      </c>
    </row>
    <row r="256" spans="2:52" x14ac:dyDescent="0.2">
      <c r="B256" s="10">
        <v>44819</v>
      </c>
      <c r="C256" s="135">
        <v>255</v>
      </c>
      <c r="D256" s="29" t="s">
        <v>146</v>
      </c>
      <c r="E256" s="57" t="s">
        <v>482</v>
      </c>
      <c r="H256" s="58" t="s">
        <v>767</v>
      </c>
      <c r="I256" s="58"/>
      <c r="J256" s="58"/>
      <c r="K256" s="58"/>
      <c r="L256" s="58"/>
      <c r="M256" s="58"/>
      <c r="N256" s="58"/>
      <c r="O256" s="58"/>
      <c r="Z256" s="7"/>
      <c r="AA256" s="7"/>
      <c r="AB256" s="59"/>
      <c r="AC256" s="62"/>
      <c r="AD256" s="59" t="e">
        <f>VLOOKUP($AC256,[1]!デモテーブル[#All],2,FALSE)</f>
        <v>#N/A</v>
      </c>
      <c r="AE256" s="59"/>
      <c r="AF256" s="60"/>
      <c r="AG256" s="59"/>
      <c r="AH256" s="181"/>
      <c r="AI256" s="59"/>
      <c r="AJ256" s="181"/>
      <c r="AK256" s="59"/>
      <c r="AL256" s="59"/>
      <c r="AM256" s="59"/>
      <c r="AN256" s="59"/>
      <c r="AO256" s="59"/>
      <c r="AP256" s="183"/>
      <c r="AQ256" s="59"/>
      <c r="AR256" s="183"/>
      <c r="AS256" s="61" t="e">
        <v>#DIV/0!</v>
      </c>
      <c r="AT256" s="13"/>
      <c r="AU256" s="13"/>
      <c r="AV256" s="57" t="e">
        <f>VLOOKUP($AC256,[1]!デモテーブル[#All],3,FALSE)</f>
        <v>#N/A</v>
      </c>
      <c r="AW256" s="57" t="e">
        <f>VLOOKUP($AC256,[1]!デモテーブル[#All],4,FALSE)</f>
        <v>#N/A</v>
      </c>
      <c r="AX256" s="57" t="e">
        <f>VLOOKUP($AC256,[1]!デモテーブル[#All],5,FALSE)</f>
        <v>#N/A</v>
      </c>
      <c r="AY256" s="57" t="e">
        <f>VLOOKUP($AC256,[1]!デモテーブル[#All],6,FALSE)</f>
        <v>#N/A</v>
      </c>
      <c r="AZ256" s="57" t="e">
        <f>VLOOKUP($AC256,[1]!デモテーブル[#All],7,FALSE)</f>
        <v>#N/A</v>
      </c>
    </row>
    <row r="257" spans="2:52" x14ac:dyDescent="0.2">
      <c r="B257" s="10">
        <v>44819</v>
      </c>
      <c r="C257" s="135">
        <v>256</v>
      </c>
      <c r="D257" s="29" t="s">
        <v>146</v>
      </c>
      <c r="E257" s="57" t="s">
        <v>482</v>
      </c>
      <c r="H257" s="58" t="s">
        <v>500</v>
      </c>
      <c r="I257" s="58"/>
      <c r="J257" s="58"/>
      <c r="K257" s="58"/>
      <c r="L257" s="58"/>
      <c r="M257" s="58"/>
      <c r="N257" s="58"/>
      <c r="O257" s="58"/>
      <c r="Z257" s="7"/>
      <c r="AA257" s="7"/>
      <c r="AB257" s="59"/>
      <c r="AC257" s="4" t="str">
        <f>IF(H258="","",TEXT(H258,"@"))</f>
        <v>2511</v>
      </c>
      <c r="AD257" s="59" t="str">
        <f>VLOOKUP($AC257,[1]!デモテーブル[#All],2,FALSE)</f>
        <v>ＮＦ外債ヘッジ無</v>
      </c>
      <c r="AE257" s="59" t="s">
        <v>15</v>
      </c>
      <c r="AF257" s="60">
        <f>AP257/AJ257</f>
        <v>13</v>
      </c>
      <c r="AG257" s="59"/>
      <c r="AH257" s="181">
        <f>(AP257-AR257)/AF257</f>
        <v>1009.0384615384615</v>
      </c>
      <c r="AI257" s="59"/>
      <c r="AJ257" s="182">
        <f>VLOOKUP($AC257,[1]!テーブル6[#All],5,FALSE)</f>
        <v>1025.5</v>
      </c>
      <c r="AK257" s="59"/>
      <c r="AL257" s="59"/>
      <c r="AM257" s="59"/>
      <c r="AN257" s="59"/>
      <c r="AO257" s="59"/>
      <c r="AP257" s="183">
        <f>IF(H261="","",VALUE(LEFT(H261,FIND("円",H261)-1)))</f>
        <v>13331.5</v>
      </c>
      <c r="AQ257" s="59"/>
      <c r="AR257" s="183">
        <f>IF(H263="","",VALUE(LEFT(H263,FIND("円",H263)-1)))</f>
        <v>214</v>
      </c>
      <c r="AS257" s="61">
        <f t="shared" ref="AS257" si="40">AR257/(AP257-AR257)</f>
        <v>1.6314084238612539E-2</v>
      </c>
      <c r="AT257" s="13"/>
      <c r="AU257" s="13"/>
      <c r="AV257" s="57" t="str">
        <f>VLOOKUP($AC257,[1]!デモテーブル[#All],3,FALSE)</f>
        <v>2現金・米国債など</v>
      </c>
      <c r="AW257" s="57" t="str">
        <f>VLOOKUP($AC257,[1]!デモテーブル[#All],4,FALSE)</f>
        <v>2米国債など</v>
      </c>
      <c r="AX257" s="57" t="str">
        <f>VLOOKUP($AC257,[1]!デモテーブル[#All],5,FALSE)</f>
        <v>債券</v>
      </c>
      <c r="AY257" s="57" t="str">
        <f>VLOOKUP($AC257,[1]!デモテーブル[#All],6,FALSE)</f>
        <v>外国債</v>
      </c>
      <c r="AZ257" s="57" t="str">
        <f>VLOOKUP($AC257,[1]!デモテーブル[#All],7,FALSE)</f>
        <v>01 日本円</v>
      </c>
    </row>
    <row r="258" spans="2:52" x14ac:dyDescent="0.2">
      <c r="B258" s="10">
        <v>44819</v>
      </c>
      <c r="C258" s="135">
        <v>257</v>
      </c>
      <c r="D258" s="29" t="s">
        <v>146</v>
      </c>
      <c r="E258" s="57" t="s">
        <v>482</v>
      </c>
      <c r="H258" s="58">
        <v>2511</v>
      </c>
      <c r="I258" s="58"/>
      <c r="J258" s="58"/>
      <c r="K258" s="58"/>
      <c r="L258" s="58"/>
      <c r="M258" s="58"/>
      <c r="N258" s="58"/>
      <c r="O258" s="58"/>
      <c r="Z258" s="7"/>
      <c r="AA258" s="7"/>
      <c r="AB258" s="59"/>
      <c r="AC258" s="62"/>
      <c r="AD258" s="59" t="e">
        <f>VLOOKUP($AC258,[1]!デモテーブル[#All],2,FALSE)</f>
        <v>#N/A</v>
      </c>
      <c r="AE258" s="59"/>
      <c r="AF258" s="60"/>
      <c r="AG258" s="59"/>
      <c r="AH258" s="181"/>
      <c r="AI258" s="59"/>
      <c r="AJ258" s="181"/>
      <c r="AK258" s="59"/>
      <c r="AL258" s="59"/>
      <c r="AM258" s="59"/>
      <c r="AN258" s="59"/>
      <c r="AO258" s="59"/>
      <c r="AP258" s="183"/>
      <c r="AQ258" s="59"/>
      <c r="AR258" s="183"/>
      <c r="AS258" s="61" t="e">
        <v>#DIV/0!</v>
      </c>
      <c r="AT258" s="13"/>
      <c r="AU258" s="13"/>
      <c r="AV258" s="57" t="e">
        <f>VLOOKUP($AC258,[1]!デモテーブル[#All],3,FALSE)</f>
        <v>#N/A</v>
      </c>
      <c r="AW258" s="57" t="e">
        <f>VLOOKUP($AC258,[1]!デモテーブル[#All],4,FALSE)</f>
        <v>#N/A</v>
      </c>
      <c r="AX258" s="57" t="e">
        <f>VLOOKUP($AC258,[1]!デモテーブル[#All],5,FALSE)</f>
        <v>#N/A</v>
      </c>
      <c r="AY258" s="57" t="e">
        <f>VLOOKUP($AC258,[1]!デモテーブル[#All],6,FALSE)</f>
        <v>#N/A</v>
      </c>
      <c r="AZ258" s="57" t="e">
        <f>VLOOKUP($AC258,[1]!デモテーブル[#All],7,FALSE)</f>
        <v>#N/A</v>
      </c>
    </row>
    <row r="259" spans="2:52" x14ac:dyDescent="0.2">
      <c r="B259" s="10">
        <v>44819</v>
      </c>
      <c r="C259" s="135">
        <v>258</v>
      </c>
      <c r="D259" s="29" t="s">
        <v>146</v>
      </c>
      <c r="E259" s="57" t="s">
        <v>482</v>
      </c>
      <c r="H259" s="58" t="s">
        <v>500</v>
      </c>
      <c r="I259" s="58"/>
      <c r="J259" s="58"/>
      <c r="K259" s="58"/>
      <c r="L259" s="58"/>
      <c r="M259" s="58"/>
      <c r="N259" s="58"/>
      <c r="O259" s="58"/>
      <c r="Z259" s="7"/>
      <c r="AA259" s="7"/>
      <c r="AB259" s="59"/>
      <c r="AC259" s="62"/>
      <c r="AD259" s="59" t="e">
        <f>VLOOKUP($AC259,[1]!デモテーブル[#All],2,FALSE)</f>
        <v>#N/A</v>
      </c>
      <c r="AE259" s="59"/>
      <c r="AF259" s="60"/>
      <c r="AG259" s="59"/>
      <c r="AH259" s="181"/>
      <c r="AI259" s="59"/>
      <c r="AJ259" s="181"/>
      <c r="AK259" s="59"/>
      <c r="AL259" s="59"/>
      <c r="AM259" s="59"/>
      <c r="AN259" s="59"/>
      <c r="AO259" s="59"/>
      <c r="AP259" s="183"/>
      <c r="AQ259" s="59"/>
      <c r="AR259" s="183"/>
      <c r="AS259" s="61" t="e">
        <v>#DIV/0!</v>
      </c>
      <c r="AT259" s="13"/>
      <c r="AU259" s="13"/>
      <c r="AV259" s="57" t="e">
        <f>VLOOKUP($AC259,[1]!デモテーブル[#All],3,FALSE)</f>
        <v>#N/A</v>
      </c>
      <c r="AW259" s="57" t="e">
        <f>VLOOKUP($AC259,[1]!デモテーブル[#All],4,FALSE)</f>
        <v>#N/A</v>
      </c>
      <c r="AX259" s="57" t="e">
        <f>VLOOKUP($AC259,[1]!デモテーブル[#All],5,FALSE)</f>
        <v>#N/A</v>
      </c>
      <c r="AY259" s="57" t="e">
        <f>VLOOKUP($AC259,[1]!デモテーブル[#All],6,FALSE)</f>
        <v>#N/A</v>
      </c>
      <c r="AZ259" s="57" t="e">
        <f>VLOOKUP($AC259,[1]!デモテーブル[#All],7,FALSE)</f>
        <v>#N/A</v>
      </c>
    </row>
    <row r="260" spans="2:52" x14ac:dyDescent="0.2">
      <c r="B260" s="10">
        <v>44819</v>
      </c>
      <c r="C260" s="135">
        <v>259</v>
      </c>
      <c r="D260" s="29" t="s">
        <v>146</v>
      </c>
      <c r="E260" s="57" t="s">
        <v>482</v>
      </c>
      <c r="H260" s="58" t="s">
        <v>352</v>
      </c>
      <c r="I260" s="58"/>
      <c r="J260" s="58"/>
      <c r="K260" s="58"/>
      <c r="L260" s="58"/>
      <c r="M260" s="58"/>
      <c r="N260" s="58"/>
      <c r="O260" s="58"/>
      <c r="Z260" s="7"/>
      <c r="AA260" s="7"/>
      <c r="AB260" s="59"/>
      <c r="AC260" s="62"/>
      <c r="AD260" s="59" t="e">
        <f>VLOOKUP($AC260,[1]!デモテーブル[#All],2,FALSE)</f>
        <v>#N/A</v>
      </c>
      <c r="AE260" s="59"/>
      <c r="AF260" s="60"/>
      <c r="AG260" s="59"/>
      <c r="AH260" s="181"/>
      <c r="AI260" s="59"/>
      <c r="AJ260" s="181"/>
      <c r="AK260" s="59"/>
      <c r="AL260" s="59"/>
      <c r="AM260" s="59"/>
      <c r="AN260" s="59"/>
      <c r="AO260" s="59"/>
      <c r="AP260" s="183"/>
      <c r="AQ260" s="59"/>
      <c r="AR260" s="183"/>
      <c r="AS260" s="61" t="e">
        <v>#DIV/0!</v>
      </c>
      <c r="AT260" s="13"/>
      <c r="AU260" s="13"/>
      <c r="AV260" s="57" t="e">
        <f>VLOOKUP($AC260,[1]!デモテーブル[#All],3,FALSE)</f>
        <v>#N/A</v>
      </c>
      <c r="AW260" s="57" t="e">
        <f>VLOOKUP($AC260,[1]!デモテーブル[#All],4,FALSE)</f>
        <v>#N/A</v>
      </c>
      <c r="AX260" s="57" t="e">
        <f>VLOOKUP($AC260,[1]!デモテーブル[#All],5,FALSE)</f>
        <v>#N/A</v>
      </c>
      <c r="AY260" s="57" t="e">
        <f>VLOOKUP($AC260,[1]!デモテーブル[#All],6,FALSE)</f>
        <v>#N/A</v>
      </c>
      <c r="AZ260" s="57" t="e">
        <f>VLOOKUP($AC260,[1]!デモテーブル[#All],7,FALSE)</f>
        <v>#N/A</v>
      </c>
    </row>
    <row r="261" spans="2:52" x14ac:dyDescent="0.2">
      <c r="B261" s="10">
        <v>44819</v>
      </c>
      <c r="C261" s="135">
        <v>260</v>
      </c>
      <c r="D261" s="29" t="s">
        <v>146</v>
      </c>
      <c r="E261" s="57" t="s">
        <v>482</v>
      </c>
      <c r="H261" s="58" t="s">
        <v>768</v>
      </c>
      <c r="I261" s="58"/>
      <c r="J261" s="58"/>
      <c r="K261" s="58"/>
      <c r="L261" s="58"/>
      <c r="M261" s="58"/>
      <c r="N261" s="58"/>
      <c r="O261" s="58"/>
      <c r="Z261" s="7"/>
      <c r="AA261" s="7"/>
      <c r="AB261" s="59"/>
      <c r="AC261" s="62"/>
      <c r="AD261" s="59" t="e">
        <f>VLOOKUP($AC261,[1]!デモテーブル[#All],2,FALSE)</f>
        <v>#N/A</v>
      </c>
      <c r="AE261" s="59"/>
      <c r="AF261" s="60"/>
      <c r="AG261" s="59"/>
      <c r="AH261" s="181"/>
      <c r="AI261" s="59"/>
      <c r="AJ261" s="181"/>
      <c r="AK261" s="59"/>
      <c r="AL261" s="59"/>
      <c r="AM261" s="59"/>
      <c r="AN261" s="59"/>
      <c r="AO261" s="59"/>
      <c r="AP261" s="183"/>
      <c r="AQ261" s="59"/>
      <c r="AR261" s="183"/>
      <c r="AS261" s="61" t="e">
        <v>#DIV/0!</v>
      </c>
      <c r="AT261" s="13"/>
      <c r="AU261" s="13"/>
      <c r="AV261" s="57" t="e">
        <f>VLOOKUP($AC261,[1]!デモテーブル[#All],3,FALSE)</f>
        <v>#N/A</v>
      </c>
      <c r="AW261" s="57" t="e">
        <f>VLOOKUP($AC261,[1]!デモテーブル[#All],4,FALSE)</f>
        <v>#N/A</v>
      </c>
      <c r="AX261" s="57" t="e">
        <f>VLOOKUP($AC261,[1]!デモテーブル[#All],5,FALSE)</f>
        <v>#N/A</v>
      </c>
      <c r="AY261" s="57" t="e">
        <f>VLOOKUP($AC261,[1]!デモテーブル[#All],6,FALSE)</f>
        <v>#N/A</v>
      </c>
      <c r="AZ261" s="57" t="e">
        <f>VLOOKUP($AC261,[1]!デモテーブル[#All],7,FALSE)</f>
        <v>#N/A</v>
      </c>
    </row>
    <row r="262" spans="2:52" x14ac:dyDescent="0.2">
      <c r="B262" s="10">
        <v>44819</v>
      </c>
      <c r="C262" s="135">
        <v>261</v>
      </c>
      <c r="D262" s="29" t="s">
        <v>146</v>
      </c>
      <c r="E262" s="57" t="s">
        <v>482</v>
      </c>
      <c r="H262" s="58" t="s">
        <v>353</v>
      </c>
      <c r="I262" s="58"/>
      <c r="J262" s="58"/>
      <c r="K262" s="58"/>
      <c r="L262" s="58"/>
      <c r="M262" s="58"/>
      <c r="N262" s="58"/>
      <c r="O262" s="58"/>
      <c r="Z262" s="7"/>
      <c r="AA262" s="7"/>
      <c r="AB262" s="59"/>
      <c r="AC262" s="62"/>
      <c r="AD262" s="59" t="e">
        <f>VLOOKUP($AC262,[1]!デモテーブル[#All],2,FALSE)</f>
        <v>#N/A</v>
      </c>
      <c r="AE262" s="59"/>
      <c r="AF262" s="60"/>
      <c r="AG262" s="59"/>
      <c r="AH262" s="181"/>
      <c r="AI262" s="59"/>
      <c r="AJ262" s="181"/>
      <c r="AK262" s="59"/>
      <c r="AL262" s="59"/>
      <c r="AM262" s="59"/>
      <c r="AN262" s="59"/>
      <c r="AO262" s="59"/>
      <c r="AP262" s="183"/>
      <c r="AQ262" s="59"/>
      <c r="AR262" s="183"/>
      <c r="AS262" s="61" t="e">
        <v>#DIV/0!</v>
      </c>
      <c r="AT262" s="13"/>
      <c r="AU262" s="13"/>
      <c r="AV262" s="57" t="e">
        <f>VLOOKUP($AC262,[1]!デモテーブル[#All],3,FALSE)</f>
        <v>#N/A</v>
      </c>
      <c r="AW262" s="57" t="e">
        <f>VLOOKUP($AC262,[1]!デモテーブル[#All],4,FALSE)</f>
        <v>#N/A</v>
      </c>
      <c r="AX262" s="57" t="e">
        <f>VLOOKUP($AC262,[1]!デモテーブル[#All],5,FALSE)</f>
        <v>#N/A</v>
      </c>
      <c r="AY262" s="57" t="e">
        <f>VLOOKUP($AC262,[1]!デモテーブル[#All],6,FALSE)</f>
        <v>#N/A</v>
      </c>
      <c r="AZ262" s="57" t="e">
        <f>VLOOKUP($AC262,[1]!デモテーブル[#All],7,FALSE)</f>
        <v>#N/A</v>
      </c>
    </row>
    <row r="263" spans="2:52" x14ac:dyDescent="0.2">
      <c r="B263" s="10">
        <v>44819</v>
      </c>
      <c r="C263" s="135">
        <v>262</v>
      </c>
      <c r="D263" s="29" t="s">
        <v>146</v>
      </c>
      <c r="E263" s="57" t="s">
        <v>482</v>
      </c>
      <c r="H263" s="58" t="s">
        <v>769</v>
      </c>
      <c r="I263" s="58"/>
      <c r="J263" s="58"/>
      <c r="K263" s="58"/>
      <c r="L263" s="58"/>
      <c r="M263" s="58"/>
      <c r="N263" s="58"/>
      <c r="O263" s="58"/>
      <c r="Z263" s="7"/>
      <c r="AA263" s="7"/>
      <c r="AB263" s="59"/>
      <c r="AC263" s="62"/>
      <c r="AD263" s="59" t="e">
        <f>VLOOKUP($AC263,[1]!デモテーブル[#All],2,FALSE)</f>
        <v>#N/A</v>
      </c>
      <c r="AE263" s="59"/>
      <c r="AF263" s="60"/>
      <c r="AG263" s="59"/>
      <c r="AH263" s="181"/>
      <c r="AI263" s="59"/>
      <c r="AJ263" s="181"/>
      <c r="AK263" s="59"/>
      <c r="AL263" s="59"/>
      <c r="AM263" s="59"/>
      <c r="AN263" s="59"/>
      <c r="AO263" s="59"/>
      <c r="AP263" s="183"/>
      <c r="AQ263" s="59"/>
      <c r="AR263" s="183"/>
      <c r="AS263" s="61" t="e">
        <v>#DIV/0!</v>
      </c>
      <c r="AT263" s="13"/>
      <c r="AU263" s="13"/>
      <c r="AV263" s="57" t="e">
        <f>VLOOKUP($AC263,[1]!デモテーブル[#All],3,FALSE)</f>
        <v>#N/A</v>
      </c>
      <c r="AW263" s="57" t="e">
        <f>VLOOKUP($AC263,[1]!デモテーブル[#All],4,FALSE)</f>
        <v>#N/A</v>
      </c>
      <c r="AX263" s="57" t="e">
        <f>VLOOKUP($AC263,[1]!デモテーブル[#All],5,FALSE)</f>
        <v>#N/A</v>
      </c>
      <c r="AY263" s="57" t="e">
        <f>VLOOKUP($AC263,[1]!デモテーブル[#All],6,FALSE)</f>
        <v>#N/A</v>
      </c>
      <c r="AZ263" s="57" t="e">
        <f>VLOOKUP($AC263,[1]!デモテーブル[#All],7,FALSE)</f>
        <v>#N/A</v>
      </c>
    </row>
    <row r="264" spans="2:52" x14ac:dyDescent="0.2">
      <c r="B264" s="10">
        <v>44819</v>
      </c>
      <c r="C264" s="135">
        <v>263</v>
      </c>
      <c r="D264" s="29" t="s">
        <v>146</v>
      </c>
      <c r="E264" s="57" t="s">
        <v>482</v>
      </c>
      <c r="H264" s="58" t="s">
        <v>127</v>
      </c>
      <c r="I264" s="58"/>
      <c r="J264" s="58"/>
      <c r="K264" s="58"/>
      <c r="L264" s="58"/>
      <c r="M264" s="58"/>
      <c r="N264" s="58"/>
      <c r="O264" s="58"/>
      <c r="Z264" s="7"/>
      <c r="AA264" s="7"/>
      <c r="AB264" s="59"/>
      <c r="AC264" s="4" t="str">
        <f>IF(H265="","",TEXT(H265,"@"))</f>
        <v>2516</v>
      </c>
      <c r="AD264" s="59" t="str">
        <f>VLOOKUP($AC264,[1]!デモテーブル[#All],2,FALSE)</f>
        <v>東証マザーズＥＴＦ</v>
      </c>
      <c r="AE264" s="59" t="s">
        <v>15</v>
      </c>
      <c r="AF264" s="60">
        <f>AP264/AJ264</f>
        <v>39</v>
      </c>
      <c r="AG264" s="59"/>
      <c r="AH264" s="181">
        <f>(AP264-AR264)/AF264</f>
        <v>860.98461538461538</v>
      </c>
      <c r="AI264" s="59"/>
      <c r="AJ264" s="182">
        <f>VLOOKUP($AC264,[1]!テーブル6[#All],5,FALSE)</f>
        <v>580.6</v>
      </c>
      <c r="AK264" s="59"/>
      <c r="AL264" s="59"/>
      <c r="AM264" s="59"/>
      <c r="AN264" s="59"/>
      <c r="AO264" s="59"/>
      <c r="AP264" s="183">
        <f>IF(H268="","",VALUE(LEFT(H268,FIND("円",H268)-1)))</f>
        <v>22643.4</v>
      </c>
      <c r="AQ264" s="59"/>
      <c r="AR264" s="183">
        <f>IF(H270="","",VALUE(LEFT(H270,FIND("円",H270)-1)))</f>
        <v>-10935</v>
      </c>
      <c r="AS264" s="61">
        <f t="shared" ref="AS264" si="41">AR264/(AP264-AR264)</f>
        <v>-0.32565577871488816</v>
      </c>
      <c r="AT264" s="13"/>
      <c r="AU264" s="13"/>
      <c r="AV264" s="57" t="str">
        <f>VLOOKUP($AC264,[1]!デモテーブル[#All],3,FALSE)</f>
        <v>1株式・投信等</v>
      </c>
      <c r="AW264" s="57" t="str">
        <f>VLOOKUP($AC264,[1]!デモテーブル[#All],4,FALSE)</f>
        <v>1株式</v>
      </c>
      <c r="AX264" s="57" t="str">
        <f>VLOOKUP($AC264,[1]!デモテーブル[#All],5,FALSE)</f>
        <v>指数</v>
      </c>
      <c r="AY264" s="57" t="str">
        <f>VLOOKUP($AC264,[1]!デモテーブル[#All],6,FALSE)</f>
        <v>マザーズ指数</v>
      </c>
      <c r="AZ264" s="57" t="str">
        <f>VLOOKUP($AC264,[1]!デモテーブル[#All],7,FALSE)</f>
        <v>01 日本円</v>
      </c>
    </row>
    <row r="265" spans="2:52" x14ac:dyDescent="0.2">
      <c r="B265" s="10">
        <v>44819</v>
      </c>
      <c r="C265" s="135">
        <v>264</v>
      </c>
      <c r="D265" s="29" t="s">
        <v>146</v>
      </c>
      <c r="E265" s="57" t="s">
        <v>482</v>
      </c>
      <c r="H265" s="58">
        <v>2516</v>
      </c>
      <c r="I265" s="58"/>
      <c r="J265" s="58"/>
      <c r="K265" s="58"/>
      <c r="L265" s="58"/>
      <c r="M265" s="58"/>
      <c r="N265" s="58"/>
      <c r="O265" s="58"/>
      <c r="Z265" s="7"/>
      <c r="AA265" s="7"/>
      <c r="AB265" s="59"/>
      <c r="AC265" s="62"/>
      <c r="AD265" s="59" t="e">
        <f>VLOOKUP($AC265,[1]!デモテーブル[#All],2,FALSE)</f>
        <v>#N/A</v>
      </c>
      <c r="AE265" s="59"/>
      <c r="AF265" s="60"/>
      <c r="AG265" s="59"/>
      <c r="AH265" s="181"/>
      <c r="AI265" s="59"/>
      <c r="AJ265" s="181"/>
      <c r="AK265" s="59"/>
      <c r="AL265" s="59"/>
      <c r="AM265" s="59"/>
      <c r="AN265" s="59"/>
      <c r="AO265" s="59"/>
      <c r="AP265" s="183"/>
      <c r="AQ265" s="59"/>
      <c r="AR265" s="183"/>
      <c r="AS265" s="61" t="e">
        <v>#DIV/0!</v>
      </c>
      <c r="AT265" s="13"/>
      <c r="AU265" s="13"/>
      <c r="AV265" s="57" t="e">
        <f>VLOOKUP($AC265,[1]!デモテーブル[#All],3,FALSE)</f>
        <v>#N/A</v>
      </c>
      <c r="AW265" s="57" t="e">
        <f>VLOOKUP($AC265,[1]!デモテーブル[#All],4,FALSE)</f>
        <v>#N/A</v>
      </c>
      <c r="AX265" s="57" t="e">
        <f>VLOOKUP($AC265,[1]!デモテーブル[#All],5,FALSE)</f>
        <v>#N/A</v>
      </c>
      <c r="AY265" s="57" t="e">
        <f>VLOOKUP($AC265,[1]!デモテーブル[#All],6,FALSE)</f>
        <v>#N/A</v>
      </c>
      <c r="AZ265" s="57" t="e">
        <f>VLOOKUP($AC265,[1]!デモテーブル[#All],7,FALSE)</f>
        <v>#N/A</v>
      </c>
    </row>
    <row r="266" spans="2:52" x14ac:dyDescent="0.2">
      <c r="B266" s="10">
        <v>44819</v>
      </c>
      <c r="C266" s="135">
        <v>265</v>
      </c>
      <c r="D266" s="29" t="s">
        <v>146</v>
      </c>
      <c r="E266" s="57" t="s">
        <v>482</v>
      </c>
      <c r="H266" s="58" t="s">
        <v>127</v>
      </c>
      <c r="I266" s="58"/>
      <c r="J266" s="58"/>
      <c r="K266" s="58"/>
      <c r="L266" s="58"/>
      <c r="M266" s="58"/>
      <c r="N266" s="58"/>
      <c r="O266" s="58"/>
      <c r="Z266" s="7"/>
      <c r="AA266" s="7"/>
      <c r="AB266" s="59"/>
      <c r="AC266" s="62"/>
      <c r="AD266" s="59" t="e">
        <f>VLOOKUP($AC266,[1]!デモテーブル[#All],2,FALSE)</f>
        <v>#N/A</v>
      </c>
      <c r="AE266" s="59"/>
      <c r="AF266" s="60"/>
      <c r="AG266" s="59"/>
      <c r="AH266" s="181"/>
      <c r="AI266" s="59"/>
      <c r="AJ266" s="181"/>
      <c r="AK266" s="59"/>
      <c r="AL266" s="59"/>
      <c r="AM266" s="59"/>
      <c r="AN266" s="59"/>
      <c r="AO266" s="59"/>
      <c r="AP266" s="183"/>
      <c r="AQ266" s="59"/>
      <c r="AR266" s="183"/>
      <c r="AS266" s="61" t="e">
        <v>#DIV/0!</v>
      </c>
      <c r="AT266" s="13"/>
      <c r="AU266" s="13"/>
      <c r="AV266" s="57" t="e">
        <f>VLOOKUP($AC266,[1]!デモテーブル[#All],3,FALSE)</f>
        <v>#N/A</v>
      </c>
      <c r="AW266" s="57" t="e">
        <f>VLOOKUP($AC266,[1]!デモテーブル[#All],4,FALSE)</f>
        <v>#N/A</v>
      </c>
      <c r="AX266" s="57" t="e">
        <f>VLOOKUP($AC266,[1]!デモテーブル[#All],5,FALSE)</f>
        <v>#N/A</v>
      </c>
      <c r="AY266" s="57" t="e">
        <f>VLOOKUP($AC266,[1]!デモテーブル[#All],6,FALSE)</f>
        <v>#N/A</v>
      </c>
      <c r="AZ266" s="57" t="e">
        <f>VLOOKUP($AC266,[1]!デモテーブル[#All],7,FALSE)</f>
        <v>#N/A</v>
      </c>
    </row>
    <row r="267" spans="2:52" x14ac:dyDescent="0.2">
      <c r="B267" s="10">
        <v>44819</v>
      </c>
      <c r="C267" s="135">
        <v>266</v>
      </c>
      <c r="D267" s="29" t="s">
        <v>146</v>
      </c>
      <c r="E267" s="57" t="s">
        <v>482</v>
      </c>
      <c r="H267" s="58" t="s">
        <v>352</v>
      </c>
      <c r="I267" s="58"/>
      <c r="J267" s="58"/>
      <c r="K267" s="58"/>
      <c r="L267" s="58"/>
      <c r="M267" s="58"/>
      <c r="N267" s="58"/>
      <c r="O267" s="58"/>
      <c r="Z267" s="7"/>
      <c r="AA267" s="7"/>
      <c r="AB267" s="59"/>
      <c r="AC267" s="62"/>
      <c r="AD267" s="59" t="e">
        <f>VLOOKUP($AC267,[1]!デモテーブル[#All],2,FALSE)</f>
        <v>#N/A</v>
      </c>
      <c r="AE267" s="59"/>
      <c r="AF267" s="60"/>
      <c r="AG267" s="59"/>
      <c r="AH267" s="181"/>
      <c r="AI267" s="59"/>
      <c r="AJ267" s="181"/>
      <c r="AK267" s="59"/>
      <c r="AL267" s="59"/>
      <c r="AM267" s="59"/>
      <c r="AN267" s="59"/>
      <c r="AO267" s="59"/>
      <c r="AP267" s="183"/>
      <c r="AQ267" s="59"/>
      <c r="AR267" s="183"/>
      <c r="AS267" s="61" t="e">
        <v>#DIV/0!</v>
      </c>
      <c r="AT267" s="13"/>
      <c r="AU267" s="13"/>
      <c r="AV267" s="57" t="e">
        <f>VLOOKUP($AC267,[1]!デモテーブル[#All],3,FALSE)</f>
        <v>#N/A</v>
      </c>
      <c r="AW267" s="57" t="e">
        <f>VLOOKUP($AC267,[1]!デモテーブル[#All],4,FALSE)</f>
        <v>#N/A</v>
      </c>
      <c r="AX267" s="57" t="e">
        <f>VLOOKUP($AC267,[1]!デモテーブル[#All],5,FALSE)</f>
        <v>#N/A</v>
      </c>
      <c r="AY267" s="57" t="e">
        <f>VLOOKUP($AC267,[1]!デモテーブル[#All],6,FALSE)</f>
        <v>#N/A</v>
      </c>
      <c r="AZ267" s="57" t="e">
        <f>VLOOKUP($AC267,[1]!デモテーブル[#All],7,FALSE)</f>
        <v>#N/A</v>
      </c>
    </row>
    <row r="268" spans="2:52" x14ac:dyDescent="0.2">
      <c r="B268" s="10">
        <v>44819</v>
      </c>
      <c r="C268" s="135">
        <v>267</v>
      </c>
      <c r="D268" s="29" t="s">
        <v>146</v>
      </c>
      <c r="E268" s="57" t="s">
        <v>482</v>
      </c>
      <c r="H268" s="58" t="s">
        <v>770</v>
      </c>
      <c r="I268" s="58"/>
      <c r="J268" s="58"/>
      <c r="K268" s="58"/>
      <c r="L268" s="58"/>
      <c r="M268" s="58"/>
      <c r="N268" s="58"/>
      <c r="O268" s="58"/>
      <c r="Z268" s="7"/>
      <c r="AA268" s="7"/>
      <c r="AB268" s="59"/>
      <c r="AC268" s="62"/>
      <c r="AD268" s="59" t="e">
        <f>VLOOKUP($AC268,[1]!デモテーブル[#All],2,FALSE)</f>
        <v>#N/A</v>
      </c>
      <c r="AE268" s="59"/>
      <c r="AF268" s="60"/>
      <c r="AG268" s="59"/>
      <c r="AH268" s="181"/>
      <c r="AI268" s="59"/>
      <c r="AJ268" s="181"/>
      <c r="AK268" s="59"/>
      <c r="AL268" s="59"/>
      <c r="AM268" s="59"/>
      <c r="AN268" s="59"/>
      <c r="AO268" s="59"/>
      <c r="AP268" s="183"/>
      <c r="AQ268" s="59"/>
      <c r="AR268" s="183"/>
      <c r="AS268" s="61" t="e">
        <v>#DIV/0!</v>
      </c>
      <c r="AT268" s="13"/>
      <c r="AU268" s="13"/>
      <c r="AV268" s="57" t="e">
        <f>VLOOKUP($AC268,[1]!デモテーブル[#All],3,FALSE)</f>
        <v>#N/A</v>
      </c>
      <c r="AW268" s="57" t="e">
        <f>VLOOKUP($AC268,[1]!デモテーブル[#All],4,FALSE)</f>
        <v>#N/A</v>
      </c>
      <c r="AX268" s="57" t="e">
        <f>VLOOKUP($AC268,[1]!デモテーブル[#All],5,FALSE)</f>
        <v>#N/A</v>
      </c>
      <c r="AY268" s="57" t="e">
        <f>VLOOKUP($AC268,[1]!デモテーブル[#All],6,FALSE)</f>
        <v>#N/A</v>
      </c>
      <c r="AZ268" s="57" t="e">
        <f>VLOOKUP($AC268,[1]!デモテーブル[#All],7,FALSE)</f>
        <v>#N/A</v>
      </c>
    </row>
    <row r="269" spans="2:52" x14ac:dyDescent="0.2">
      <c r="B269" s="10">
        <v>44819</v>
      </c>
      <c r="C269" s="135">
        <v>268</v>
      </c>
      <c r="D269" s="29" t="s">
        <v>146</v>
      </c>
      <c r="E269" s="57" t="s">
        <v>482</v>
      </c>
      <c r="H269" s="58" t="s">
        <v>353</v>
      </c>
      <c r="I269" s="58"/>
      <c r="J269" s="58"/>
      <c r="K269" s="58"/>
      <c r="L269" s="58"/>
      <c r="M269" s="58"/>
      <c r="N269" s="58"/>
      <c r="O269" s="58"/>
      <c r="Z269" s="7"/>
      <c r="AA269" s="7"/>
      <c r="AB269" s="59"/>
      <c r="AC269" s="62"/>
      <c r="AD269" s="59" t="e">
        <f>VLOOKUP($AC269,[1]!デモテーブル[#All],2,FALSE)</f>
        <v>#N/A</v>
      </c>
      <c r="AE269" s="59"/>
      <c r="AF269" s="60"/>
      <c r="AG269" s="59"/>
      <c r="AH269" s="181"/>
      <c r="AI269" s="59"/>
      <c r="AJ269" s="181"/>
      <c r="AK269" s="59"/>
      <c r="AL269" s="59"/>
      <c r="AM269" s="59"/>
      <c r="AN269" s="59"/>
      <c r="AO269" s="59"/>
      <c r="AP269" s="183"/>
      <c r="AQ269" s="59"/>
      <c r="AR269" s="183"/>
      <c r="AS269" s="61" t="e">
        <v>#DIV/0!</v>
      </c>
      <c r="AT269" s="13"/>
      <c r="AU269" s="13"/>
      <c r="AV269" s="57" t="e">
        <f>VLOOKUP($AC269,[1]!デモテーブル[#All],3,FALSE)</f>
        <v>#N/A</v>
      </c>
      <c r="AW269" s="57" t="e">
        <f>VLOOKUP($AC269,[1]!デモテーブル[#All],4,FALSE)</f>
        <v>#N/A</v>
      </c>
      <c r="AX269" s="57" t="e">
        <f>VLOOKUP($AC269,[1]!デモテーブル[#All],5,FALSE)</f>
        <v>#N/A</v>
      </c>
      <c r="AY269" s="57" t="e">
        <f>VLOOKUP($AC269,[1]!デモテーブル[#All],6,FALSE)</f>
        <v>#N/A</v>
      </c>
      <c r="AZ269" s="57" t="e">
        <f>VLOOKUP($AC269,[1]!デモテーブル[#All],7,FALSE)</f>
        <v>#N/A</v>
      </c>
    </row>
    <row r="270" spans="2:52" x14ac:dyDescent="0.2">
      <c r="B270" s="10">
        <v>44819</v>
      </c>
      <c r="C270" s="135">
        <v>269</v>
      </c>
      <c r="D270" s="29" t="s">
        <v>146</v>
      </c>
      <c r="E270" s="57" t="s">
        <v>482</v>
      </c>
      <c r="H270" s="58" t="s">
        <v>771</v>
      </c>
      <c r="I270" s="58"/>
      <c r="J270" s="58"/>
      <c r="K270" s="58"/>
      <c r="L270" s="58"/>
      <c r="M270" s="58"/>
      <c r="N270" s="58"/>
      <c r="O270" s="58"/>
      <c r="Z270" s="7"/>
      <c r="AA270" s="7"/>
      <c r="AB270" s="59"/>
      <c r="AC270" s="62"/>
      <c r="AD270" s="59" t="e">
        <f>VLOOKUP($AC270,[1]!デモテーブル[#All],2,FALSE)</f>
        <v>#N/A</v>
      </c>
      <c r="AE270" s="59"/>
      <c r="AF270" s="60"/>
      <c r="AG270" s="59"/>
      <c r="AH270" s="181"/>
      <c r="AI270" s="59"/>
      <c r="AJ270" s="181"/>
      <c r="AK270" s="59"/>
      <c r="AL270" s="59"/>
      <c r="AM270" s="59"/>
      <c r="AN270" s="59"/>
      <c r="AO270" s="59"/>
      <c r="AP270" s="183"/>
      <c r="AQ270" s="59"/>
      <c r="AR270" s="183"/>
      <c r="AS270" s="61" t="e">
        <v>#DIV/0!</v>
      </c>
      <c r="AT270" s="13"/>
      <c r="AU270" s="13"/>
      <c r="AV270" s="57" t="e">
        <f>VLOOKUP($AC270,[1]!デモテーブル[#All],3,FALSE)</f>
        <v>#N/A</v>
      </c>
      <c r="AW270" s="57" t="e">
        <f>VLOOKUP($AC270,[1]!デモテーブル[#All],4,FALSE)</f>
        <v>#N/A</v>
      </c>
      <c r="AX270" s="57" t="e">
        <f>VLOOKUP($AC270,[1]!デモテーブル[#All],5,FALSE)</f>
        <v>#N/A</v>
      </c>
      <c r="AY270" s="57" t="e">
        <f>VLOOKUP($AC270,[1]!デモテーブル[#All],6,FALSE)</f>
        <v>#N/A</v>
      </c>
      <c r="AZ270" s="57" t="e">
        <f>VLOOKUP($AC270,[1]!デモテーブル[#All],7,FALSE)</f>
        <v>#N/A</v>
      </c>
    </row>
    <row r="271" spans="2:52" x14ac:dyDescent="0.2">
      <c r="B271" s="10">
        <v>44819</v>
      </c>
      <c r="C271" s="135">
        <v>270</v>
      </c>
      <c r="D271" s="29" t="s">
        <v>146</v>
      </c>
      <c r="E271" s="57" t="s">
        <v>482</v>
      </c>
      <c r="H271" s="58" t="s">
        <v>501</v>
      </c>
      <c r="I271" s="58"/>
      <c r="J271" s="58"/>
      <c r="K271" s="58"/>
      <c r="L271" s="58"/>
      <c r="M271" s="58"/>
      <c r="N271" s="58"/>
      <c r="O271" s="58"/>
      <c r="Z271" s="7"/>
      <c r="AA271" s="7"/>
      <c r="AB271" s="59"/>
      <c r="AC271" s="4" t="str">
        <f>IF(H272="","",TEXT(H272,"@"))</f>
        <v>2556</v>
      </c>
      <c r="AD271" s="59" t="str">
        <f>VLOOKUP($AC271,[1]!デモテーブル[#All],2,FALSE)</f>
        <v>ＯＮＥＥＴＦ東証ＲＥＩＴ</v>
      </c>
      <c r="AE271" s="59" t="s">
        <v>15</v>
      </c>
      <c r="AF271" s="60">
        <f>AP271/AJ271</f>
        <v>31</v>
      </c>
      <c r="AG271" s="59"/>
      <c r="AH271" s="181">
        <f>(AP271-AR271)/AF271</f>
        <v>1709</v>
      </c>
      <c r="AI271" s="59"/>
      <c r="AJ271" s="182">
        <f>VLOOKUP($AC271,[1]!テーブル6[#All],5,FALSE)</f>
        <v>2065</v>
      </c>
      <c r="AK271" s="59"/>
      <c r="AL271" s="59"/>
      <c r="AM271" s="59"/>
      <c r="AN271" s="59"/>
      <c r="AO271" s="59"/>
      <c r="AP271" s="183">
        <f>IF(H275="","",VALUE(LEFT(H275,FIND("円",H275)-1)))</f>
        <v>64015</v>
      </c>
      <c r="AQ271" s="59"/>
      <c r="AR271" s="183">
        <f>IF(H277="","",VALUE(LEFT(H277,FIND("円",H277)-1)))</f>
        <v>11036</v>
      </c>
      <c r="AS271" s="61">
        <f t="shared" ref="AS271" si="42">AR271/(AP271-AR271)</f>
        <v>0.2083089526038619</v>
      </c>
      <c r="AT271" s="13"/>
      <c r="AU271" s="13"/>
      <c r="AV271" s="57" t="str">
        <f>VLOOKUP($AC271,[1]!デモテーブル[#All],3,FALSE)</f>
        <v>1株式・投信等</v>
      </c>
      <c r="AW271" s="57" t="str">
        <f>VLOOKUP($AC271,[1]!デモテーブル[#All],4,FALSE)</f>
        <v>1株式</v>
      </c>
      <c r="AX271" s="57" t="str">
        <f>VLOOKUP($AC271,[1]!デモテーブル[#All],5,FALSE)</f>
        <v>不動産</v>
      </c>
      <c r="AY271" s="57" t="str">
        <f>VLOOKUP($AC271,[1]!デモテーブル[#All],6,FALSE)</f>
        <v>Jリート</v>
      </c>
      <c r="AZ271" s="57" t="str">
        <f>VLOOKUP($AC271,[1]!デモテーブル[#All],7,FALSE)</f>
        <v>01 日本円</v>
      </c>
    </row>
    <row r="272" spans="2:52" x14ac:dyDescent="0.2">
      <c r="B272" s="10">
        <v>44819</v>
      </c>
      <c r="C272" s="135">
        <v>271</v>
      </c>
      <c r="D272" s="29" t="s">
        <v>146</v>
      </c>
      <c r="E272" s="57" t="s">
        <v>482</v>
      </c>
      <c r="H272" s="58">
        <v>2556</v>
      </c>
      <c r="I272" s="58"/>
      <c r="J272" s="58"/>
      <c r="K272" s="58"/>
      <c r="L272" s="58"/>
      <c r="M272" s="58"/>
      <c r="N272" s="58"/>
      <c r="O272" s="58"/>
      <c r="Z272" s="7"/>
      <c r="AA272" s="7"/>
      <c r="AB272" s="59"/>
      <c r="AC272" s="62"/>
      <c r="AD272" s="59" t="e">
        <f>VLOOKUP($AC272,[1]!デモテーブル[#All],2,FALSE)</f>
        <v>#N/A</v>
      </c>
      <c r="AE272" s="59"/>
      <c r="AF272" s="60"/>
      <c r="AG272" s="59"/>
      <c r="AH272" s="181"/>
      <c r="AI272" s="59"/>
      <c r="AJ272" s="181"/>
      <c r="AK272" s="59"/>
      <c r="AL272" s="59"/>
      <c r="AM272" s="59"/>
      <c r="AN272" s="59"/>
      <c r="AO272" s="59"/>
      <c r="AP272" s="183"/>
      <c r="AQ272" s="59"/>
      <c r="AR272" s="183"/>
      <c r="AS272" s="61" t="e">
        <v>#DIV/0!</v>
      </c>
      <c r="AT272" s="13"/>
      <c r="AU272" s="13"/>
      <c r="AV272" s="57" t="e">
        <f>VLOOKUP($AC272,[1]!デモテーブル[#All],3,FALSE)</f>
        <v>#N/A</v>
      </c>
      <c r="AW272" s="57" t="e">
        <f>VLOOKUP($AC272,[1]!デモテーブル[#All],4,FALSE)</f>
        <v>#N/A</v>
      </c>
      <c r="AX272" s="57" t="e">
        <f>VLOOKUP($AC272,[1]!デモテーブル[#All],5,FALSE)</f>
        <v>#N/A</v>
      </c>
      <c r="AY272" s="57" t="e">
        <f>VLOOKUP($AC272,[1]!デモテーブル[#All],6,FALSE)</f>
        <v>#N/A</v>
      </c>
      <c r="AZ272" s="57" t="e">
        <f>VLOOKUP($AC272,[1]!デモテーブル[#All],7,FALSE)</f>
        <v>#N/A</v>
      </c>
    </row>
    <row r="273" spans="2:52" x14ac:dyDescent="0.2">
      <c r="B273" s="10">
        <v>44819</v>
      </c>
      <c r="C273" s="135">
        <v>272</v>
      </c>
      <c r="D273" s="29" t="s">
        <v>146</v>
      </c>
      <c r="E273" s="57" t="s">
        <v>482</v>
      </c>
      <c r="H273" s="58" t="s">
        <v>501</v>
      </c>
      <c r="I273" s="58"/>
      <c r="J273" s="58"/>
      <c r="K273" s="58"/>
      <c r="L273" s="58"/>
      <c r="M273" s="58"/>
      <c r="N273" s="58"/>
      <c r="O273" s="58"/>
      <c r="Z273" s="7"/>
      <c r="AA273" s="7"/>
      <c r="AB273" s="59"/>
      <c r="AC273" s="62"/>
      <c r="AD273" s="59" t="e">
        <f>VLOOKUP($AC273,[1]!デモテーブル[#All],2,FALSE)</f>
        <v>#N/A</v>
      </c>
      <c r="AE273" s="59"/>
      <c r="AF273" s="60"/>
      <c r="AG273" s="59"/>
      <c r="AH273" s="181"/>
      <c r="AI273" s="59"/>
      <c r="AJ273" s="181"/>
      <c r="AK273" s="59"/>
      <c r="AL273" s="59"/>
      <c r="AM273" s="59"/>
      <c r="AN273" s="59"/>
      <c r="AO273" s="59"/>
      <c r="AP273" s="183"/>
      <c r="AQ273" s="59"/>
      <c r="AR273" s="183"/>
      <c r="AS273" s="61" t="e">
        <v>#DIV/0!</v>
      </c>
      <c r="AT273" s="13"/>
      <c r="AU273" s="13"/>
      <c r="AV273" s="57" t="e">
        <f>VLOOKUP($AC273,[1]!デモテーブル[#All],3,FALSE)</f>
        <v>#N/A</v>
      </c>
      <c r="AW273" s="57" t="e">
        <f>VLOOKUP($AC273,[1]!デモテーブル[#All],4,FALSE)</f>
        <v>#N/A</v>
      </c>
      <c r="AX273" s="57" t="e">
        <f>VLOOKUP($AC273,[1]!デモテーブル[#All],5,FALSE)</f>
        <v>#N/A</v>
      </c>
      <c r="AY273" s="57" t="e">
        <f>VLOOKUP($AC273,[1]!デモテーブル[#All],6,FALSE)</f>
        <v>#N/A</v>
      </c>
      <c r="AZ273" s="57" t="e">
        <f>VLOOKUP($AC273,[1]!デモテーブル[#All],7,FALSE)</f>
        <v>#N/A</v>
      </c>
    </row>
    <row r="274" spans="2:52" x14ac:dyDescent="0.2">
      <c r="B274" s="10">
        <v>44819</v>
      </c>
      <c r="C274" s="135">
        <v>273</v>
      </c>
      <c r="D274" s="29" t="s">
        <v>146</v>
      </c>
      <c r="E274" s="57" t="s">
        <v>482</v>
      </c>
      <c r="H274" s="58" t="s">
        <v>352</v>
      </c>
      <c r="I274" s="58"/>
      <c r="J274" s="58"/>
      <c r="K274" s="58"/>
      <c r="L274" s="58"/>
      <c r="M274" s="58"/>
      <c r="N274" s="58"/>
      <c r="O274" s="58"/>
      <c r="Z274" s="7"/>
      <c r="AA274" s="7"/>
      <c r="AB274" s="59"/>
      <c r="AC274" s="62"/>
      <c r="AD274" s="59" t="e">
        <f>VLOOKUP($AC274,[1]!デモテーブル[#All],2,FALSE)</f>
        <v>#N/A</v>
      </c>
      <c r="AE274" s="59"/>
      <c r="AF274" s="60"/>
      <c r="AG274" s="59"/>
      <c r="AH274" s="181"/>
      <c r="AI274" s="59"/>
      <c r="AJ274" s="181"/>
      <c r="AK274" s="59"/>
      <c r="AL274" s="59"/>
      <c r="AM274" s="59"/>
      <c r="AN274" s="59"/>
      <c r="AO274" s="59"/>
      <c r="AP274" s="183"/>
      <c r="AQ274" s="59"/>
      <c r="AR274" s="183"/>
      <c r="AS274" s="61" t="e">
        <v>#DIV/0!</v>
      </c>
      <c r="AT274" s="13"/>
      <c r="AU274" s="13"/>
      <c r="AV274" s="57" t="e">
        <f>VLOOKUP($AC274,[1]!デモテーブル[#All],3,FALSE)</f>
        <v>#N/A</v>
      </c>
      <c r="AW274" s="57" t="e">
        <f>VLOOKUP($AC274,[1]!デモテーブル[#All],4,FALSE)</f>
        <v>#N/A</v>
      </c>
      <c r="AX274" s="57" t="e">
        <f>VLOOKUP($AC274,[1]!デモテーブル[#All],5,FALSE)</f>
        <v>#N/A</v>
      </c>
      <c r="AY274" s="57" t="e">
        <f>VLOOKUP($AC274,[1]!デモテーブル[#All],6,FALSE)</f>
        <v>#N/A</v>
      </c>
      <c r="AZ274" s="57" t="e">
        <f>VLOOKUP($AC274,[1]!デモテーブル[#All],7,FALSE)</f>
        <v>#N/A</v>
      </c>
    </row>
    <row r="275" spans="2:52" x14ac:dyDescent="0.2">
      <c r="B275" s="10">
        <v>44819</v>
      </c>
      <c r="C275" s="135">
        <v>274</v>
      </c>
      <c r="D275" s="29" t="s">
        <v>146</v>
      </c>
      <c r="E275" s="57" t="s">
        <v>482</v>
      </c>
      <c r="H275" s="58" t="s">
        <v>772</v>
      </c>
      <c r="I275" s="58"/>
      <c r="J275" s="58"/>
      <c r="K275" s="58"/>
      <c r="L275" s="58"/>
      <c r="M275" s="58"/>
      <c r="N275" s="58"/>
      <c r="O275" s="58"/>
      <c r="Z275" s="7"/>
      <c r="AA275" s="7"/>
      <c r="AB275" s="59"/>
      <c r="AC275" s="62"/>
      <c r="AD275" s="59" t="e">
        <f>VLOOKUP($AC275,[1]!デモテーブル[#All],2,FALSE)</f>
        <v>#N/A</v>
      </c>
      <c r="AE275" s="59"/>
      <c r="AF275" s="60"/>
      <c r="AG275" s="59"/>
      <c r="AH275" s="181"/>
      <c r="AI275" s="59"/>
      <c r="AJ275" s="181"/>
      <c r="AK275" s="59"/>
      <c r="AL275" s="59"/>
      <c r="AM275" s="59"/>
      <c r="AN275" s="59"/>
      <c r="AO275" s="59"/>
      <c r="AP275" s="183"/>
      <c r="AQ275" s="59"/>
      <c r="AR275" s="183"/>
      <c r="AS275" s="61" t="e">
        <v>#DIV/0!</v>
      </c>
      <c r="AT275" s="13"/>
      <c r="AU275" s="13"/>
      <c r="AV275" s="57" t="e">
        <f>VLOOKUP($AC275,[1]!デモテーブル[#All],3,FALSE)</f>
        <v>#N/A</v>
      </c>
      <c r="AW275" s="57" t="e">
        <f>VLOOKUP($AC275,[1]!デモテーブル[#All],4,FALSE)</f>
        <v>#N/A</v>
      </c>
      <c r="AX275" s="57" t="e">
        <f>VLOOKUP($AC275,[1]!デモテーブル[#All],5,FALSE)</f>
        <v>#N/A</v>
      </c>
      <c r="AY275" s="57" t="e">
        <f>VLOOKUP($AC275,[1]!デモテーブル[#All],6,FALSE)</f>
        <v>#N/A</v>
      </c>
      <c r="AZ275" s="57" t="e">
        <f>VLOOKUP($AC275,[1]!デモテーブル[#All],7,FALSE)</f>
        <v>#N/A</v>
      </c>
    </row>
    <row r="276" spans="2:52" x14ac:dyDescent="0.2">
      <c r="B276" s="10">
        <v>44819</v>
      </c>
      <c r="C276" s="135">
        <v>275</v>
      </c>
      <c r="D276" s="29" t="s">
        <v>146</v>
      </c>
      <c r="E276" s="57" t="s">
        <v>482</v>
      </c>
      <c r="H276" s="58" t="s">
        <v>353</v>
      </c>
      <c r="I276" s="58"/>
      <c r="J276" s="58"/>
      <c r="K276" s="58"/>
      <c r="L276" s="58"/>
      <c r="M276" s="58"/>
      <c r="N276" s="58"/>
      <c r="O276" s="58"/>
      <c r="Z276" s="7"/>
      <c r="AA276" s="7"/>
      <c r="AB276" s="59"/>
      <c r="AC276" s="62"/>
      <c r="AD276" s="59" t="e">
        <f>VLOOKUP($AC276,[1]!デモテーブル[#All],2,FALSE)</f>
        <v>#N/A</v>
      </c>
      <c r="AE276" s="59"/>
      <c r="AF276" s="60"/>
      <c r="AG276" s="59"/>
      <c r="AH276" s="181"/>
      <c r="AI276" s="59"/>
      <c r="AJ276" s="181"/>
      <c r="AK276" s="59"/>
      <c r="AL276" s="59"/>
      <c r="AM276" s="59"/>
      <c r="AN276" s="59"/>
      <c r="AO276" s="59"/>
      <c r="AP276" s="183"/>
      <c r="AQ276" s="59"/>
      <c r="AR276" s="183"/>
      <c r="AS276" s="61" t="e">
        <v>#DIV/0!</v>
      </c>
      <c r="AT276" s="13"/>
      <c r="AU276" s="13"/>
      <c r="AV276" s="57" t="e">
        <f>VLOOKUP($AC276,[1]!デモテーブル[#All],3,FALSE)</f>
        <v>#N/A</v>
      </c>
      <c r="AW276" s="57" t="e">
        <f>VLOOKUP($AC276,[1]!デモテーブル[#All],4,FALSE)</f>
        <v>#N/A</v>
      </c>
      <c r="AX276" s="57" t="e">
        <f>VLOOKUP($AC276,[1]!デモテーブル[#All],5,FALSE)</f>
        <v>#N/A</v>
      </c>
      <c r="AY276" s="57" t="e">
        <f>VLOOKUP($AC276,[1]!デモテーブル[#All],6,FALSE)</f>
        <v>#N/A</v>
      </c>
      <c r="AZ276" s="57" t="e">
        <f>VLOOKUP($AC276,[1]!デモテーブル[#All],7,FALSE)</f>
        <v>#N/A</v>
      </c>
    </row>
    <row r="277" spans="2:52" x14ac:dyDescent="0.2">
      <c r="B277" s="10">
        <v>44819</v>
      </c>
      <c r="C277" s="135">
        <v>276</v>
      </c>
      <c r="D277" s="29" t="s">
        <v>146</v>
      </c>
      <c r="E277" s="57" t="s">
        <v>482</v>
      </c>
      <c r="H277" s="58" t="s">
        <v>773</v>
      </c>
      <c r="I277" s="58"/>
      <c r="J277" s="58"/>
      <c r="K277" s="58"/>
      <c r="L277" s="58"/>
      <c r="M277" s="58"/>
      <c r="N277" s="58"/>
      <c r="O277" s="58"/>
      <c r="Z277" s="7"/>
      <c r="AA277" s="7"/>
      <c r="AB277" s="59"/>
      <c r="AC277" s="62"/>
      <c r="AD277" s="59" t="e">
        <f>VLOOKUP($AC277,[1]!デモテーブル[#All],2,FALSE)</f>
        <v>#N/A</v>
      </c>
      <c r="AE277" s="59"/>
      <c r="AF277" s="60"/>
      <c r="AG277" s="59"/>
      <c r="AH277" s="181"/>
      <c r="AI277" s="59"/>
      <c r="AJ277" s="181"/>
      <c r="AK277" s="59"/>
      <c r="AL277" s="59"/>
      <c r="AM277" s="59"/>
      <c r="AN277" s="59"/>
      <c r="AO277" s="59"/>
      <c r="AP277" s="183"/>
      <c r="AQ277" s="59"/>
      <c r="AR277" s="183"/>
      <c r="AS277" s="61" t="e">
        <v>#DIV/0!</v>
      </c>
      <c r="AT277" s="13"/>
      <c r="AU277" s="13"/>
      <c r="AV277" s="57" t="e">
        <f>VLOOKUP($AC277,[1]!デモテーブル[#All],3,FALSE)</f>
        <v>#N/A</v>
      </c>
      <c r="AW277" s="57" t="e">
        <f>VLOOKUP($AC277,[1]!デモテーブル[#All],4,FALSE)</f>
        <v>#N/A</v>
      </c>
      <c r="AX277" s="57" t="e">
        <f>VLOOKUP($AC277,[1]!デモテーブル[#All],5,FALSE)</f>
        <v>#N/A</v>
      </c>
      <c r="AY277" s="57" t="e">
        <f>VLOOKUP($AC277,[1]!デモテーブル[#All],6,FALSE)</f>
        <v>#N/A</v>
      </c>
      <c r="AZ277" s="57" t="e">
        <f>VLOOKUP($AC277,[1]!デモテーブル[#All],7,FALSE)</f>
        <v>#N/A</v>
      </c>
    </row>
    <row r="278" spans="2:52" x14ac:dyDescent="0.2">
      <c r="B278" s="10">
        <v>44819</v>
      </c>
      <c r="C278" s="135">
        <v>277</v>
      </c>
      <c r="D278" s="29" t="s">
        <v>146</v>
      </c>
      <c r="E278" s="57" t="s">
        <v>482</v>
      </c>
      <c r="H278" s="58" t="s">
        <v>78</v>
      </c>
      <c r="I278" s="58"/>
      <c r="J278" s="58"/>
      <c r="K278" s="58"/>
      <c r="L278" s="58"/>
      <c r="M278" s="58"/>
      <c r="N278" s="58"/>
      <c r="O278" s="58"/>
      <c r="Z278" s="7"/>
      <c r="AA278" s="7"/>
      <c r="AB278" s="59"/>
      <c r="AC278" s="4" t="str">
        <f>IF(H279="","",TEXT(H279,"@"))</f>
        <v>2558</v>
      </c>
      <c r="AD278" s="59" t="str">
        <f>VLOOKUP($AC278,[1]!デモテーブル[#All],2,FALSE)</f>
        <v>ＭＡＸＩＳ米国株式（Ｓ＆Ｐ５００）上場投信</v>
      </c>
      <c r="AE278" s="59" t="s">
        <v>15</v>
      </c>
      <c r="AF278" s="60">
        <f>AP278/AJ278</f>
        <v>4</v>
      </c>
      <c r="AG278" s="59"/>
      <c r="AH278" s="181">
        <f>(AP278-AR278)/AF278</f>
        <v>9773</v>
      </c>
      <c r="AI278" s="59"/>
      <c r="AJ278" s="182">
        <f>VLOOKUP($AC278,[1]!テーブル6[#All],5,FALSE)</f>
        <v>16320</v>
      </c>
      <c r="AK278" s="59"/>
      <c r="AL278" s="59"/>
      <c r="AM278" s="59"/>
      <c r="AN278" s="59"/>
      <c r="AO278" s="59"/>
      <c r="AP278" s="183">
        <f>IF(H282="","",VALUE(LEFT(H282,FIND("円",H282)-1)))</f>
        <v>65280</v>
      </c>
      <c r="AQ278" s="59"/>
      <c r="AR278" s="183">
        <f>IF(H284="","",VALUE(LEFT(H284,FIND("円",H284)-1)))</f>
        <v>26188</v>
      </c>
      <c r="AS278" s="61">
        <f t="shared" ref="AS278" si="43">AR278/(AP278-AR278)</f>
        <v>0.6699068863194515</v>
      </c>
      <c r="AT278" s="13"/>
      <c r="AU278" s="13"/>
      <c r="AV278" s="57" t="str">
        <f>VLOOKUP($AC278,[1]!デモテーブル[#All],3,FALSE)</f>
        <v>1株式・投信等</v>
      </c>
      <c r="AW278" s="57" t="str">
        <f>VLOOKUP($AC278,[1]!デモテーブル[#All],4,FALSE)</f>
        <v>1株式</v>
      </c>
      <c r="AX278" s="57" t="str">
        <f>VLOOKUP($AC278,[1]!デモテーブル[#All],5,FALSE)</f>
        <v>指数</v>
      </c>
      <c r="AY278" s="57" t="str">
        <f>VLOOKUP($AC278,[1]!デモテーブル[#All],6,FALSE)</f>
        <v>SP500指数</v>
      </c>
      <c r="AZ278" s="57" t="str">
        <f>VLOOKUP($AC278,[1]!デモテーブル[#All],7,FALSE)</f>
        <v>01 日本円</v>
      </c>
    </row>
    <row r="279" spans="2:52" x14ac:dyDescent="0.2">
      <c r="B279" s="10">
        <v>44819</v>
      </c>
      <c r="C279" s="135">
        <v>278</v>
      </c>
      <c r="D279" s="29" t="s">
        <v>146</v>
      </c>
      <c r="E279" s="57" t="s">
        <v>482</v>
      </c>
      <c r="H279" s="58">
        <v>2558</v>
      </c>
      <c r="I279" s="58"/>
      <c r="J279" s="58"/>
      <c r="K279" s="58"/>
      <c r="L279" s="58"/>
      <c r="M279" s="58"/>
      <c r="N279" s="58"/>
      <c r="O279" s="58"/>
      <c r="Z279" s="7"/>
      <c r="AA279" s="7"/>
      <c r="AB279" s="59"/>
      <c r="AC279" s="62"/>
      <c r="AD279" s="59" t="e">
        <f>VLOOKUP($AC279,[1]!デモテーブル[#All],2,FALSE)</f>
        <v>#N/A</v>
      </c>
      <c r="AE279" s="59"/>
      <c r="AF279" s="60"/>
      <c r="AG279" s="59"/>
      <c r="AH279" s="181"/>
      <c r="AI279" s="59"/>
      <c r="AJ279" s="181"/>
      <c r="AK279" s="59"/>
      <c r="AL279" s="59"/>
      <c r="AM279" s="59"/>
      <c r="AN279" s="59"/>
      <c r="AO279" s="59"/>
      <c r="AP279" s="183"/>
      <c r="AQ279" s="59"/>
      <c r="AR279" s="183"/>
      <c r="AS279" s="61" t="e">
        <v>#DIV/0!</v>
      </c>
      <c r="AT279" s="13"/>
      <c r="AU279" s="13"/>
      <c r="AV279" s="57" t="e">
        <f>VLOOKUP($AC279,[1]!デモテーブル[#All],3,FALSE)</f>
        <v>#N/A</v>
      </c>
      <c r="AW279" s="57" t="e">
        <f>VLOOKUP($AC279,[1]!デモテーブル[#All],4,FALSE)</f>
        <v>#N/A</v>
      </c>
      <c r="AX279" s="57" t="e">
        <f>VLOOKUP($AC279,[1]!デモテーブル[#All],5,FALSE)</f>
        <v>#N/A</v>
      </c>
      <c r="AY279" s="57" t="e">
        <f>VLOOKUP($AC279,[1]!デモテーブル[#All],6,FALSE)</f>
        <v>#N/A</v>
      </c>
      <c r="AZ279" s="57" t="e">
        <f>VLOOKUP($AC279,[1]!デモテーブル[#All],7,FALSE)</f>
        <v>#N/A</v>
      </c>
    </row>
    <row r="280" spans="2:52" x14ac:dyDescent="0.2">
      <c r="B280" s="10">
        <v>44819</v>
      </c>
      <c r="C280" s="135">
        <v>279</v>
      </c>
      <c r="D280" s="29" t="s">
        <v>146</v>
      </c>
      <c r="E280" s="57" t="s">
        <v>482</v>
      </c>
      <c r="H280" s="58" t="s">
        <v>78</v>
      </c>
      <c r="I280" s="58"/>
      <c r="J280" s="58"/>
      <c r="K280" s="58"/>
      <c r="L280" s="58"/>
      <c r="M280" s="58"/>
      <c r="N280" s="58"/>
      <c r="O280" s="58"/>
      <c r="Z280" s="7"/>
      <c r="AA280" s="7"/>
      <c r="AB280" s="59"/>
      <c r="AC280" s="62"/>
      <c r="AD280" s="59" t="e">
        <f>VLOOKUP($AC280,[1]!デモテーブル[#All],2,FALSE)</f>
        <v>#N/A</v>
      </c>
      <c r="AE280" s="59"/>
      <c r="AF280" s="60"/>
      <c r="AG280" s="59"/>
      <c r="AH280" s="181"/>
      <c r="AI280" s="59"/>
      <c r="AJ280" s="181"/>
      <c r="AK280" s="59"/>
      <c r="AL280" s="59"/>
      <c r="AM280" s="59"/>
      <c r="AN280" s="59"/>
      <c r="AO280" s="59"/>
      <c r="AP280" s="183"/>
      <c r="AQ280" s="59"/>
      <c r="AR280" s="183"/>
      <c r="AS280" s="61" t="e">
        <v>#DIV/0!</v>
      </c>
      <c r="AT280" s="13"/>
      <c r="AU280" s="13"/>
      <c r="AV280" s="57" t="e">
        <f>VLOOKUP($AC280,[1]!デモテーブル[#All],3,FALSE)</f>
        <v>#N/A</v>
      </c>
      <c r="AW280" s="57" t="e">
        <f>VLOOKUP($AC280,[1]!デモテーブル[#All],4,FALSE)</f>
        <v>#N/A</v>
      </c>
      <c r="AX280" s="57" t="e">
        <f>VLOOKUP($AC280,[1]!デモテーブル[#All],5,FALSE)</f>
        <v>#N/A</v>
      </c>
      <c r="AY280" s="57" t="e">
        <f>VLOOKUP($AC280,[1]!デモテーブル[#All],6,FALSE)</f>
        <v>#N/A</v>
      </c>
      <c r="AZ280" s="57" t="e">
        <f>VLOOKUP($AC280,[1]!デモテーブル[#All],7,FALSE)</f>
        <v>#N/A</v>
      </c>
    </row>
    <row r="281" spans="2:52" x14ac:dyDescent="0.2">
      <c r="B281" s="10">
        <v>44819</v>
      </c>
      <c r="C281" s="135">
        <v>280</v>
      </c>
      <c r="D281" s="29" t="s">
        <v>146</v>
      </c>
      <c r="E281" s="57" t="s">
        <v>482</v>
      </c>
      <c r="H281" s="58" t="s">
        <v>352</v>
      </c>
      <c r="I281" s="58"/>
      <c r="J281" s="58"/>
      <c r="K281" s="58"/>
      <c r="L281" s="58"/>
      <c r="M281" s="58"/>
      <c r="N281" s="58"/>
      <c r="O281" s="58"/>
      <c r="Z281" s="7"/>
      <c r="AA281" s="7"/>
      <c r="AB281" s="59"/>
      <c r="AC281" s="62"/>
      <c r="AD281" s="59" t="e">
        <f>VLOOKUP($AC281,[1]!デモテーブル[#All],2,FALSE)</f>
        <v>#N/A</v>
      </c>
      <c r="AE281" s="59"/>
      <c r="AF281" s="60"/>
      <c r="AG281" s="59"/>
      <c r="AH281" s="181"/>
      <c r="AI281" s="59"/>
      <c r="AJ281" s="181"/>
      <c r="AK281" s="59"/>
      <c r="AL281" s="59"/>
      <c r="AM281" s="59"/>
      <c r="AN281" s="59"/>
      <c r="AO281" s="59"/>
      <c r="AP281" s="183"/>
      <c r="AQ281" s="59"/>
      <c r="AR281" s="183"/>
      <c r="AS281" s="61" t="e">
        <v>#DIV/0!</v>
      </c>
      <c r="AT281" s="13"/>
      <c r="AU281" s="13"/>
      <c r="AV281" s="57" t="e">
        <f>VLOOKUP($AC281,[1]!デモテーブル[#All],3,FALSE)</f>
        <v>#N/A</v>
      </c>
      <c r="AW281" s="57" t="e">
        <f>VLOOKUP($AC281,[1]!デモテーブル[#All],4,FALSE)</f>
        <v>#N/A</v>
      </c>
      <c r="AX281" s="57" t="e">
        <f>VLOOKUP($AC281,[1]!デモテーブル[#All],5,FALSE)</f>
        <v>#N/A</v>
      </c>
      <c r="AY281" s="57" t="e">
        <f>VLOOKUP($AC281,[1]!デモテーブル[#All],6,FALSE)</f>
        <v>#N/A</v>
      </c>
      <c r="AZ281" s="57" t="e">
        <f>VLOOKUP($AC281,[1]!デモテーブル[#All],7,FALSE)</f>
        <v>#N/A</v>
      </c>
    </row>
    <row r="282" spans="2:52" x14ac:dyDescent="0.2">
      <c r="B282" s="10">
        <v>44819</v>
      </c>
      <c r="C282" s="135">
        <v>281</v>
      </c>
      <c r="D282" s="29" t="s">
        <v>146</v>
      </c>
      <c r="E282" s="57" t="s">
        <v>482</v>
      </c>
      <c r="H282" s="58" t="s">
        <v>774</v>
      </c>
      <c r="I282" s="58"/>
      <c r="J282" s="58"/>
      <c r="K282" s="58"/>
      <c r="L282" s="58"/>
      <c r="M282" s="58"/>
      <c r="N282" s="58"/>
      <c r="O282" s="58"/>
      <c r="Z282" s="7"/>
      <c r="AA282" s="7"/>
      <c r="AB282" s="59"/>
      <c r="AC282" s="62"/>
      <c r="AD282" s="59" t="e">
        <f>VLOOKUP($AC282,[1]!デモテーブル[#All],2,FALSE)</f>
        <v>#N/A</v>
      </c>
      <c r="AE282" s="59"/>
      <c r="AF282" s="60"/>
      <c r="AG282" s="59"/>
      <c r="AH282" s="181"/>
      <c r="AI282" s="59"/>
      <c r="AJ282" s="181"/>
      <c r="AK282" s="59"/>
      <c r="AL282" s="59"/>
      <c r="AM282" s="59"/>
      <c r="AN282" s="59"/>
      <c r="AO282" s="59"/>
      <c r="AP282" s="183"/>
      <c r="AQ282" s="59"/>
      <c r="AR282" s="183"/>
      <c r="AS282" s="61" t="e">
        <v>#DIV/0!</v>
      </c>
      <c r="AT282" s="13"/>
      <c r="AU282" s="13"/>
      <c r="AV282" s="57" t="e">
        <f>VLOOKUP($AC282,[1]!デモテーブル[#All],3,FALSE)</f>
        <v>#N/A</v>
      </c>
      <c r="AW282" s="57" t="e">
        <f>VLOOKUP($AC282,[1]!デモテーブル[#All],4,FALSE)</f>
        <v>#N/A</v>
      </c>
      <c r="AX282" s="57" t="e">
        <f>VLOOKUP($AC282,[1]!デモテーブル[#All],5,FALSE)</f>
        <v>#N/A</v>
      </c>
      <c r="AY282" s="57" t="e">
        <f>VLOOKUP($AC282,[1]!デモテーブル[#All],6,FALSE)</f>
        <v>#N/A</v>
      </c>
      <c r="AZ282" s="57" t="e">
        <f>VLOOKUP($AC282,[1]!デモテーブル[#All],7,FALSE)</f>
        <v>#N/A</v>
      </c>
    </row>
    <row r="283" spans="2:52" x14ac:dyDescent="0.2">
      <c r="B283" s="10">
        <v>44819</v>
      </c>
      <c r="C283" s="135">
        <v>282</v>
      </c>
      <c r="D283" s="29" t="s">
        <v>146</v>
      </c>
      <c r="E283" s="57" t="s">
        <v>482</v>
      </c>
      <c r="H283" s="58" t="s">
        <v>353</v>
      </c>
      <c r="I283" s="58"/>
      <c r="J283" s="58"/>
      <c r="K283" s="58"/>
      <c r="L283" s="58"/>
      <c r="M283" s="58"/>
      <c r="N283" s="58"/>
      <c r="O283" s="58"/>
      <c r="Z283" s="7"/>
      <c r="AA283" s="7"/>
      <c r="AB283" s="59"/>
      <c r="AC283" s="62"/>
      <c r="AD283" s="59" t="e">
        <f>VLOOKUP($AC283,[1]!デモテーブル[#All],2,FALSE)</f>
        <v>#N/A</v>
      </c>
      <c r="AE283" s="59"/>
      <c r="AF283" s="60"/>
      <c r="AG283" s="59"/>
      <c r="AH283" s="181"/>
      <c r="AI283" s="59"/>
      <c r="AJ283" s="181"/>
      <c r="AK283" s="59"/>
      <c r="AL283" s="59"/>
      <c r="AM283" s="59"/>
      <c r="AN283" s="59"/>
      <c r="AO283" s="59"/>
      <c r="AP283" s="183"/>
      <c r="AQ283" s="59"/>
      <c r="AR283" s="183"/>
      <c r="AS283" s="61" t="e">
        <v>#DIV/0!</v>
      </c>
      <c r="AT283" s="13"/>
      <c r="AU283" s="13"/>
      <c r="AV283" s="57" t="e">
        <f>VLOOKUP($AC283,[1]!デモテーブル[#All],3,FALSE)</f>
        <v>#N/A</v>
      </c>
      <c r="AW283" s="57" t="e">
        <f>VLOOKUP($AC283,[1]!デモテーブル[#All],4,FALSE)</f>
        <v>#N/A</v>
      </c>
      <c r="AX283" s="57" t="e">
        <f>VLOOKUP($AC283,[1]!デモテーブル[#All],5,FALSE)</f>
        <v>#N/A</v>
      </c>
      <c r="AY283" s="57" t="e">
        <f>VLOOKUP($AC283,[1]!デモテーブル[#All],6,FALSE)</f>
        <v>#N/A</v>
      </c>
      <c r="AZ283" s="57" t="e">
        <f>VLOOKUP($AC283,[1]!デモテーブル[#All],7,FALSE)</f>
        <v>#N/A</v>
      </c>
    </row>
    <row r="284" spans="2:52" x14ac:dyDescent="0.2">
      <c r="B284" s="10">
        <v>44819</v>
      </c>
      <c r="C284" s="135">
        <v>283</v>
      </c>
      <c r="D284" s="29" t="s">
        <v>146</v>
      </c>
      <c r="E284" s="57" t="s">
        <v>482</v>
      </c>
      <c r="H284" s="58" t="s">
        <v>775</v>
      </c>
      <c r="I284" s="58"/>
      <c r="J284" s="58"/>
      <c r="K284" s="58"/>
      <c r="L284" s="58"/>
      <c r="M284" s="58"/>
      <c r="N284" s="58"/>
      <c r="O284" s="58"/>
      <c r="Z284" s="7"/>
      <c r="AA284" s="7"/>
      <c r="AB284" s="59"/>
      <c r="AC284" s="62"/>
      <c r="AD284" s="59" t="e">
        <f>VLOOKUP($AC284,[1]!デモテーブル[#All],2,FALSE)</f>
        <v>#N/A</v>
      </c>
      <c r="AE284" s="59"/>
      <c r="AF284" s="60"/>
      <c r="AG284" s="59"/>
      <c r="AH284" s="181"/>
      <c r="AI284" s="59"/>
      <c r="AJ284" s="181"/>
      <c r="AK284" s="59"/>
      <c r="AL284" s="59"/>
      <c r="AM284" s="59"/>
      <c r="AN284" s="59"/>
      <c r="AO284" s="59"/>
      <c r="AP284" s="183"/>
      <c r="AQ284" s="59"/>
      <c r="AR284" s="183"/>
      <c r="AS284" s="61" t="e">
        <v>#DIV/0!</v>
      </c>
      <c r="AT284" s="13"/>
      <c r="AU284" s="13"/>
      <c r="AV284" s="57" t="e">
        <f>VLOOKUP($AC284,[1]!デモテーブル[#All],3,FALSE)</f>
        <v>#N/A</v>
      </c>
      <c r="AW284" s="57" t="e">
        <f>VLOOKUP($AC284,[1]!デモテーブル[#All],4,FALSE)</f>
        <v>#N/A</v>
      </c>
      <c r="AX284" s="57" t="e">
        <f>VLOOKUP($AC284,[1]!デモテーブル[#All],5,FALSE)</f>
        <v>#N/A</v>
      </c>
      <c r="AY284" s="57" t="e">
        <f>VLOOKUP($AC284,[1]!デモテーブル[#All],6,FALSE)</f>
        <v>#N/A</v>
      </c>
      <c r="AZ284" s="57" t="e">
        <f>VLOOKUP($AC284,[1]!デモテーブル[#All],7,FALSE)</f>
        <v>#N/A</v>
      </c>
    </row>
    <row r="285" spans="2:52" x14ac:dyDescent="0.2">
      <c r="B285" s="10">
        <v>44819</v>
      </c>
      <c r="C285" s="135">
        <v>284</v>
      </c>
      <c r="D285" s="29" t="s">
        <v>146</v>
      </c>
      <c r="E285" s="57" t="s">
        <v>482</v>
      </c>
      <c r="H285" s="58" t="s">
        <v>79</v>
      </c>
      <c r="I285" s="58"/>
      <c r="J285" s="58"/>
      <c r="K285" s="58"/>
      <c r="L285" s="58"/>
      <c r="M285" s="58"/>
      <c r="N285" s="58"/>
      <c r="O285" s="58"/>
      <c r="Z285" s="7"/>
      <c r="AA285" s="7"/>
      <c r="AB285" s="59"/>
      <c r="AC285" s="4" t="str">
        <f>IF(H286="","",TEXT(H286,"@"))</f>
        <v>2559</v>
      </c>
      <c r="AD285" s="59" t="str">
        <f>VLOOKUP($AC285,[1]!デモテーブル[#All],2,FALSE)</f>
        <v>ＭＡＸＩＳ全世界株式（オール・カントリー）上場投信</v>
      </c>
      <c r="AE285" s="59" t="s">
        <v>15</v>
      </c>
      <c r="AF285" s="60">
        <f>AP285/AJ285</f>
        <v>2</v>
      </c>
      <c r="AG285" s="59"/>
      <c r="AH285" s="181">
        <f>(AP285-AR285)/AF285</f>
        <v>7680</v>
      </c>
      <c r="AI285" s="59"/>
      <c r="AJ285" s="182">
        <f>VLOOKUP($AC285,[1]!テーブル6[#All],5,FALSE)</f>
        <v>14400</v>
      </c>
      <c r="AK285" s="59"/>
      <c r="AL285" s="59"/>
      <c r="AM285" s="59"/>
      <c r="AN285" s="59"/>
      <c r="AO285" s="59"/>
      <c r="AP285" s="183">
        <f>IF(H289="","",VALUE(LEFT(H289,FIND("円",H289)-1)))</f>
        <v>28800</v>
      </c>
      <c r="AQ285" s="59"/>
      <c r="AR285" s="183">
        <f>IF(H291="","",VALUE(LEFT(H291,FIND("円",H291)-1)))</f>
        <v>13440</v>
      </c>
      <c r="AS285" s="61">
        <f t="shared" ref="AS285" si="44">AR285/(AP285-AR285)</f>
        <v>0.875</v>
      </c>
      <c r="AT285" s="13"/>
      <c r="AU285" s="13"/>
      <c r="AV285" s="57" t="str">
        <f>VLOOKUP($AC285,[1]!デモテーブル[#All],3,FALSE)</f>
        <v>1株式・投信等</v>
      </c>
      <c r="AW285" s="57" t="str">
        <f>VLOOKUP($AC285,[1]!デモテーブル[#All],4,FALSE)</f>
        <v>1株式</v>
      </c>
      <c r="AX285" s="57" t="str">
        <f>VLOOKUP($AC285,[1]!デモテーブル[#All],5,FALSE)</f>
        <v>指数</v>
      </c>
      <c r="AY285" s="57" t="str">
        <f>VLOOKUP($AC285,[1]!デモテーブル[#All],6,FALSE)</f>
        <v>全世界指数</v>
      </c>
      <c r="AZ285" s="57" t="str">
        <f>VLOOKUP($AC285,[1]!デモテーブル[#All],7,FALSE)</f>
        <v>01 日本円</v>
      </c>
    </row>
    <row r="286" spans="2:52" x14ac:dyDescent="0.2">
      <c r="B286" s="10">
        <v>44819</v>
      </c>
      <c r="C286" s="135">
        <v>285</v>
      </c>
      <c r="D286" s="29" t="s">
        <v>146</v>
      </c>
      <c r="E286" s="57" t="s">
        <v>482</v>
      </c>
      <c r="H286" s="58">
        <v>2559</v>
      </c>
      <c r="I286" s="58"/>
      <c r="J286" s="58"/>
      <c r="K286" s="58"/>
      <c r="L286" s="58"/>
      <c r="M286" s="58"/>
      <c r="N286" s="58"/>
      <c r="O286" s="58"/>
      <c r="Z286" s="7"/>
      <c r="AA286" s="7"/>
      <c r="AB286" s="59"/>
      <c r="AC286" s="62"/>
      <c r="AD286" s="59" t="e">
        <f>VLOOKUP($AC286,[1]!デモテーブル[#All],2,FALSE)</f>
        <v>#N/A</v>
      </c>
      <c r="AE286" s="59"/>
      <c r="AF286" s="60"/>
      <c r="AG286" s="59"/>
      <c r="AH286" s="181"/>
      <c r="AI286" s="59"/>
      <c r="AJ286" s="181"/>
      <c r="AK286" s="59"/>
      <c r="AL286" s="59"/>
      <c r="AM286" s="59"/>
      <c r="AN286" s="59"/>
      <c r="AO286" s="59"/>
      <c r="AP286" s="183"/>
      <c r="AQ286" s="59"/>
      <c r="AR286" s="183"/>
      <c r="AS286" s="61" t="e">
        <v>#DIV/0!</v>
      </c>
      <c r="AT286" s="13"/>
      <c r="AU286" s="13"/>
      <c r="AV286" s="57" t="e">
        <f>VLOOKUP($AC286,[1]!デモテーブル[#All],3,FALSE)</f>
        <v>#N/A</v>
      </c>
      <c r="AW286" s="57" t="e">
        <f>VLOOKUP($AC286,[1]!デモテーブル[#All],4,FALSE)</f>
        <v>#N/A</v>
      </c>
      <c r="AX286" s="57" t="e">
        <f>VLOOKUP($AC286,[1]!デモテーブル[#All],5,FALSE)</f>
        <v>#N/A</v>
      </c>
      <c r="AY286" s="57" t="e">
        <f>VLOOKUP($AC286,[1]!デモテーブル[#All],6,FALSE)</f>
        <v>#N/A</v>
      </c>
      <c r="AZ286" s="57" t="e">
        <f>VLOOKUP($AC286,[1]!デモテーブル[#All],7,FALSE)</f>
        <v>#N/A</v>
      </c>
    </row>
    <row r="287" spans="2:52" x14ac:dyDescent="0.2">
      <c r="B287" s="10">
        <v>44819</v>
      </c>
      <c r="C287" s="135">
        <v>286</v>
      </c>
      <c r="D287" s="29" t="s">
        <v>146</v>
      </c>
      <c r="E287" s="57" t="s">
        <v>482</v>
      </c>
      <c r="H287" s="58" t="s">
        <v>79</v>
      </c>
      <c r="I287" s="58"/>
      <c r="J287" s="58"/>
      <c r="K287" s="58"/>
      <c r="L287" s="58"/>
      <c r="M287" s="58"/>
      <c r="N287" s="58"/>
      <c r="O287" s="58"/>
      <c r="Z287" s="7"/>
      <c r="AA287" s="7"/>
      <c r="AB287" s="59"/>
      <c r="AC287" s="62"/>
      <c r="AD287" s="59" t="e">
        <f>VLOOKUP($AC287,[1]!デモテーブル[#All],2,FALSE)</f>
        <v>#N/A</v>
      </c>
      <c r="AE287" s="59"/>
      <c r="AF287" s="60"/>
      <c r="AG287" s="59"/>
      <c r="AH287" s="181"/>
      <c r="AI287" s="59"/>
      <c r="AJ287" s="181"/>
      <c r="AK287" s="59"/>
      <c r="AL287" s="59"/>
      <c r="AM287" s="59"/>
      <c r="AN287" s="59"/>
      <c r="AO287" s="59"/>
      <c r="AP287" s="183"/>
      <c r="AQ287" s="59"/>
      <c r="AR287" s="183"/>
      <c r="AS287" s="61" t="e">
        <v>#DIV/0!</v>
      </c>
      <c r="AT287" s="13"/>
      <c r="AU287" s="13"/>
      <c r="AV287" s="57" t="e">
        <f>VLOOKUP($AC287,[1]!デモテーブル[#All],3,FALSE)</f>
        <v>#N/A</v>
      </c>
      <c r="AW287" s="57" t="e">
        <f>VLOOKUP($AC287,[1]!デモテーブル[#All],4,FALSE)</f>
        <v>#N/A</v>
      </c>
      <c r="AX287" s="57" t="e">
        <f>VLOOKUP($AC287,[1]!デモテーブル[#All],5,FALSE)</f>
        <v>#N/A</v>
      </c>
      <c r="AY287" s="57" t="e">
        <f>VLOOKUP($AC287,[1]!デモテーブル[#All],6,FALSE)</f>
        <v>#N/A</v>
      </c>
      <c r="AZ287" s="57" t="e">
        <f>VLOOKUP($AC287,[1]!デモテーブル[#All],7,FALSE)</f>
        <v>#N/A</v>
      </c>
    </row>
    <row r="288" spans="2:52" x14ac:dyDescent="0.2">
      <c r="B288" s="10">
        <v>44819</v>
      </c>
      <c r="C288" s="135">
        <v>287</v>
      </c>
      <c r="D288" s="29" t="s">
        <v>146</v>
      </c>
      <c r="E288" s="57" t="s">
        <v>482</v>
      </c>
      <c r="H288" s="58" t="s">
        <v>352</v>
      </c>
      <c r="I288" s="58"/>
      <c r="J288" s="58"/>
      <c r="K288" s="58"/>
      <c r="L288" s="58"/>
      <c r="M288" s="58"/>
      <c r="N288" s="58"/>
      <c r="O288" s="58"/>
      <c r="Z288" s="7"/>
      <c r="AA288" s="7"/>
      <c r="AB288" s="59"/>
      <c r="AC288" s="62"/>
      <c r="AD288" s="59" t="e">
        <f>VLOOKUP($AC288,[1]!デモテーブル[#All],2,FALSE)</f>
        <v>#N/A</v>
      </c>
      <c r="AE288" s="59"/>
      <c r="AF288" s="60"/>
      <c r="AG288" s="59"/>
      <c r="AH288" s="181"/>
      <c r="AI288" s="59"/>
      <c r="AJ288" s="181"/>
      <c r="AK288" s="59"/>
      <c r="AL288" s="59"/>
      <c r="AM288" s="59"/>
      <c r="AN288" s="59"/>
      <c r="AO288" s="59"/>
      <c r="AP288" s="183"/>
      <c r="AQ288" s="59"/>
      <c r="AR288" s="183"/>
      <c r="AS288" s="61" t="e">
        <v>#DIV/0!</v>
      </c>
      <c r="AT288" s="13"/>
      <c r="AU288" s="13"/>
      <c r="AV288" s="57" t="e">
        <f>VLOOKUP($AC288,[1]!デモテーブル[#All],3,FALSE)</f>
        <v>#N/A</v>
      </c>
      <c r="AW288" s="57" t="e">
        <f>VLOOKUP($AC288,[1]!デモテーブル[#All],4,FALSE)</f>
        <v>#N/A</v>
      </c>
      <c r="AX288" s="57" t="e">
        <f>VLOOKUP($AC288,[1]!デモテーブル[#All],5,FALSE)</f>
        <v>#N/A</v>
      </c>
      <c r="AY288" s="57" t="e">
        <f>VLOOKUP($AC288,[1]!デモテーブル[#All],6,FALSE)</f>
        <v>#N/A</v>
      </c>
      <c r="AZ288" s="57" t="e">
        <f>VLOOKUP($AC288,[1]!デモテーブル[#All],7,FALSE)</f>
        <v>#N/A</v>
      </c>
    </row>
    <row r="289" spans="2:52" x14ac:dyDescent="0.2">
      <c r="B289" s="10">
        <v>44819</v>
      </c>
      <c r="C289" s="135">
        <v>288</v>
      </c>
      <c r="D289" s="29" t="s">
        <v>146</v>
      </c>
      <c r="E289" s="57" t="s">
        <v>482</v>
      </c>
      <c r="H289" s="58" t="s">
        <v>776</v>
      </c>
      <c r="I289" s="58"/>
      <c r="J289" s="58"/>
      <c r="K289" s="58"/>
      <c r="L289" s="58"/>
      <c r="M289" s="58"/>
      <c r="N289" s="58"/>
      <c r="O289" s="58"/>
      <c r="Z289" s="7"/>
      <c r="AA289" s="7"/>
      <c r="AB289" s="59"/>
      <c r="AC289" s="62"/>
      <c r="AD289" s="59" t="e">
        <f>VLOOKUP($AC289,[1]!デモテーブル[#All],2,FALSE)</f>
        <v>#N/A</v>
      </c>
      <c r="AE289" s="59"/>
      <c r="AF289" s="60"/>
      <c r="AG289" s="59"/>
      <c r="AH289" s="181"/>
      <c r="AI289" s="59"/>
      <c r="AJ289" s="181"/>
      <c r="AK289" s="59"/>
      <c r="AL289" s="59"/>
      <c r="AM289" s="59"/>
      <c r="AN289" s="59"/>
      <c r="AO289" s="59"/>
      <c r="AP289" s="183"/>
      <c r="AQ289" s="59"/>
      <c r="AR289" s="183"/>
      <c r="AS289" s="61" t="e">
        <v>#DIV/0!</v>
      </c>
      <c r="AT289" s="13"/>
      <c r="AU289" s="13"/>
      <c r="AV289" s="57" t="e">
        <f>VLOOKUP($AC289,[1]!デモテーブル[#All],3,FALSE)</f>
        <v>#N/A</v>
      </c>
      <c r="AW289" s="57" t="e">
        <f>VLOOKUP($AC289,[1]!デモテーブル[#All],4,FALSE)</f>
        <v>#N/A</v>
      </c>
      <c r="AX289" s="57" t="e">
        <f>VLOOKUP($AC289,[1]!デモテーブル[#All],5,FALSE)</f>
        <v>#N/A</v>
      </c>
      <c r="AY289" s="57" t="e">
        <f>VLOOKUP($AC289,[1]!デモテーブル[#All],6,FALSE)</f>
        <v>#N/A</v>
      </c>
      <c r="AZ289" s="57" t="e">
        <f>VLOOKUP($AC289,[1]!デモテーブル[#All],7,FALSE)</f>
        <v>#N/A</v>
      </c>
    </row>
    <row r="290" spans="2:52" x14ac:dyDescent="0.2">
      <c r="B290" s="10">
        <v>44819</v>
      </c>
      <c r="C290" s="135">
        <v>289</v>
      </c>
      <c r="D290" s="29" t="s">
        <v>146</v>
      </c>
      <c r="E290" s="57" t="s">
        <v>482</v>
      </c>
      <c r="H290" s="58" t="s">
        <v>353</v>
      </c>
      <c r="I290" s="58"/>
      <c r="J290" s="58"/>
      <c r="K290" s="58"/>
      <c r="L290" s="58"/>
      <c r="M290" s="58"/>
      <c r="N290" s="58"/>
      <c r="O290" s="58"/>
      <c r="Z290" s="7"/>
      <c r="AA290" s="7"/>
      <c r="AB290" s="59"/>
      <c r="AC290" s="62"/>
      <c r="AD290" s="59" t="e">
        <f>VLOOKUP($AC290,[1]!デモテーブル[#All],2,FALSE)</f>
        <v>#N/A</v>
      </c>
      <c r="AE290" s="59"/>
      <c r="AF290" s="60"/>
      <c r="AG290" s="59"/>
      <c r="AH290" s="181"/>
      <c r="AI290" s="59"/>
      <c r="AJ290" s="181"/>
      <c r="AK290" s="59"/>
      <c r="AL290" s="59"/>
      <c r="AM290" s="59"/>
      <c r="AN290" s="59"/>
      <c r="AO290" s="59"/>
      <c r="AP290" s="183"/>
      <c r="AQ290" s="59"/>
      <c r="AR290" s="183"/>
      <c r="AS290" s="61" t="e">
        <v>#DIV/0!</v>
      </c>
      <c r="AT290" s="13"/>
      <c r="AU290" s="13"/>
      <c r="AV290" s="57" t="e">
        <f>VLOOKUP($AC290,[1]!デモテーブル[#All],3,FALSE)</f>
        <v>#N/A</v>
      </c>
      <c r="AW290" s="57" t="e">
        <f>VLOOKUP($AC290,[1]!デモテーブル[#All],4,FALSE)</f>
        <v>#N/A</v>
      </c>
      <c r="AX290" s="57" t="e">
        <f>VLOOKUP($AC290,[1]!デモテーブル[#All],5,FALSE)</f>
        <v>#N/A</v>
      </c>
      <c r="AY290" s="57" t="e">
        <f>VLOOKUP($AC290,[1]!デモテーブル[#All],6,FALSE)</f>
        <v>#N/A</v>
      </c>
      <c r="AZ290" s="57" t="e">
        <f>VLOOKUP($AC290,[1]!デモテーブル[#All],7,FALSE)</f>
        <v>#N/A</v>
      </c>
    </row>
    <row r="291" spans="2:52" x14ac:dyDescent="0.2">
      <c r="B291" s="10">
        <v>44819</v>
      </c>
      <c r="C291" s="135">
        <v>290</v>
      </c>
      <c r="D291" s="29" t="s">
        <v>146</v>
      </c>
      <c r="E291" s="57" t="s">
        <v>482</v>
      </c>
      <c r="H291" s="58" t="s">
        <v>777</v>
      </c>
      <c r="I291" s="58"/>
      <c r="J291" s="58"/>
      <c r="K291" s="58"/>
      <c r="L291" s="58"/>
      <c r="M291" s="58"/>
      <c r="N291" s="58"/>
      <c r="O291" s="58"/>
      <c r="Z291" s="7"/>
      <c r="AA291" s="7"/>
      <c r="AB291" s="59"/>
      <c r="AC291" s="62"/>
      <c r="AD291" s="59" t="e">
        <f>VLOOKUP($AC291,[1]!デモテーブル[#All],2,FALSE)</f>
        <v>#N/A</v>
      </c>
      <c r="AE291" s="59"/>
      <c r="AF291" s="60"/>
      <c r="AG291" s="59"/>
      <c r="AH291" s="181"/>
      <c r="AI291" s="59"/>
      <c r="AJ291" s="181"/>
      <c r="AK291" s="59"/>
      <c r="AL291" s="59"/>
      <c r="AM291" s="59"/>
      <c r="AN291" s="59"/>
      <c r="AO291" s="59"/>
      <c r="AP291" s="183"/>
      <c r="AQ291" s="59"/>
      <c r="AR291" s="183"/>
      <c r="AS291" s="61" t="e">
        <v>#DIV/0!</v>
      </c>
      <c r="AT291" s="13"/>
      <c r="AU291" s="13"/>
      <c r="AV291" s="57" t="e">
        <f>VLOOKUP($AC291,[1]!デモテーブル[#All],3,FALSE)</f>
        <v>#N/A</v>
      </c>
      <c r="AW291" s="57" t="e">
        <f>VLOOKUP($AC291,[1]!デモテーブル[#All],4,FALSE)</f>
        <v>#N/A</v>
      </c>
      <c r="AX291" s="57" t="e">
        <f>VLOOKUP($AC291,[1]!デモテーブル[#All],5,FALSE)</f>
        <v>#N/A</v>
      </c>
      <c r="AY291" s="57" t="e">
        <f>VLOOKUP($AC291,[1]!デモテーブル[#All],6,FALSE)</f>
        <v>#N/A</v>
      </c>
      <c r="AZ291" s="57" t="e">
        <f>VLOOKUP($AC291,[1]!デモテーブル[#All],7,FALSE)</f>
        <v>#N/A</v>
      </c>
    </row>
    <row r="292" spans="2:52" x14ac:dyDescent="0.2">
      <c r="B292" s="10">
        <v>44819</v>
      </c>
      <c r="C292" s="135">
        <v>291</v>
      </c>
      <c r="D292" s="29" t="s">
        <v>146</v>
      </c>
      <c r="E292" s="57" t="s">
        <v>482</v>
      </c>
      <c r="H292" s="58" t="s">
        <v>502</v>
      </c>
      <c r="I292" s="58"/>
      <c r="J292" s="58"/>
      <c r="K292" s="58"/>
      <c r="L292" s="58"/>
      <c r="M292" s="58"/>
      <c r="N292" s="58"/>
      <c r="O292" s="58"/>
      <c r="Z292" s="7"/>
      <c r="AA292" s="7"/>
      <c r="AB292" s="59"/>
      <c r="AC292" s="4" t="str">
        <f>IF(H293="","",TEXT(H293,"@"))</f>
        <v>2621</v>
      </c>
      <c r="AD292" s="59" t="str">
        <f>VLOOKUP($AC292,[1]!デモテーブル[#All],2,FALSE)</f>
        <v>ｉＳ米国債二十ヘジ</v>
      </c>
      <c r="AE292" s="59" t="s">
        <v>15</v>
      </c>
      <c r="AF292" s="60">
        <f>AP292/AJ292</f>
        <v>20</v>
      </c>
      <c r="AG292" s="59"/>
      <c r="AH292" s="181">
        <f>(AP292-AR292)/AF292</f>
        <v>2089</v>
      </c>
      <c r="AI292" s="59"/>
      <c r="AJ292" s="182">
        <f>VLOOKUP($AC292,[1]!テーブル6[#All],5,FALSE)</f>
        <v>1606</v>
      </c>
      <c r="AK292" s="59"/>
      <c r="AL292" s="59"/>
      <c r="AM292" s="59"/>
      <c r="AN292" s="59"/>
      <c r="AO292" s="59"/>
      <c r="AP292" s="183">
        <f>IF(H296="","",VALUE(LEFT(H296,FIND("円",H296)-1)))</f>
        <v>32120</v>
      </c>
      <c r="AQ292" s="59"/>
      <c r="AR292" s="183">
        <f>IF(H298="","",VALUE(LEFT(H298,FIND("円",H298)-1)))</f>
        <v>-9660</v>
      </c>
      <c r="AS292" s="61">
        <f t="shared" ref="AS292" si="45">AR292/(AP292-AR292)</f>
        <v>-0.2312111057922451</v>
      </c>
      <c r="AT292" s="13"/>
      <c r="AU292" s="13"/>
      <c r="AV292" s="57" t="str">
        <f>VLOOKUP($AC292,[1]!デモテーブル[#All],3,FALSE)</f>
        <v>2現金・米国債など</v>
      </c>
      <c r="AW292" s="57" t="str">
        <f>VLOOKUP($AC292,[1]!デモテーブル[#All],4,FALSE)</f>
        <v>2米国債など</v>
      </c>
      <c r="AX292" s="57" t="str">
        <f>VLOOKUP($AC292,[1]!デモテーブル[#All],5,FALSE)</f>
        <v>債券</v>
      </c>
      <c r="AY292" s="57" t="str">
        <f>VLOOKUP($AC292,[1]!デモテーブル[#All],6,FALSE)</f>
        <v>米国債</v>
      </c>
      <c r="AZ292" s="57" t="str">
        <f>VLOOKUP($AC292,[1]!デモテーブル[#All],7,FALSE)</f>
        <v>01 日本円</v>
      </c>
    </row>
    <row r="293" spans="2:52" x14ac:dyDescent="0.2">
      <c r="B293" s="10">
        <v>44819</v>
      </c>
      <c r="C293" s="135">
        <v>292</v>
      </c>
      <c r="D293" s="29" t="s">
        <v>146</v>
      </c>
      <c r="E293" s="57" t="s">
        <v>482</v>
      </c>
      <c r="H293" s="58">
        <v>2621</v>
      </c>
      <c r="I293" s="58"/>
      <c r="J293" s="58"/>
      <c r="K293" s="58"/>
      <c r="L293" s="58"/>
      <c r="M293" s="58"/>
      <c r="N293" s="58"/>
      <c r="O293" s="58"/>
      <c r="Z293" s="7"/>
      <c r="AA293" s="7"/>
      <c r="AB293" s="59"/>
      <c r="AC293" s="62"/>
      <c r="AD293" s="59" t="e">
        <f>VLOOKUP($AC293,[1]!デモテーブル[#All],2,FALSE)</f>
        <v>#N/A</v>
      </c>
      <c r="AE293" s="59"/>
      <c r="AF293" s="60"/>
      <c r="AG293" s="59"/>
      <c r="AH293" s="181"/>
      <c r="AI293" s="59"/>
      <c r="AJ293" s="181"/>
      <c r="AK293" s="59"/>
      <c r="AL293" s="59"/>
      <c r="AM293" s="59"/>
      <c r="AN293" s="59"/>
      <c r="AO293" s="59"/>
      <c r="AP293" s="183"/>
      <c r="AQ293" s="59"/>
      <c r="AR293" s="183"/>
      <c r="AS293" s="61" t="e">
        <v>#DIV/0!</v>
      </c>
      <c r="AT293" s="13"/>
      <c r="AU293" s="13"/>
      <c r="AV293" s="57" t="e">
        <f>VLOOKUP($AC293,[1]!デモテーブル[#All],3,FALSE)</f>
        <v>#N/A</v>
      </c>
      <c r="AW293" s="57" t="e">
        <f>VLOOKUP($AC293,[1]!デモテーブル[#All],4,FALSE)</f>
        <v>#N/A</v>
      </c>
      <c r="AX293" s="57" t="e">
        <f>VLOOKUP($AC293,[1]!デモテーブル[#All],5,FALSE)</f>
        <v>#N/A</v>
      </c>
      <c r="AY293" s="57" t="e">
        <f>VLOOKUP($AC293,[1]!デモテーブル[#All],6,FALSE)</f>
        <v>#N/A</v>
      </c>
      <c r="AZ293" s="57" t="e">
        <f>VLOOKUP($AC293,[1]!デモテーブル[#All],7,FALSE)</f>
        <v>#N/A</v>
      </c>
    </row>
    <row r="294" spans="2:52" x14ac:dyDescent="0.2">
      <c r="B294" s="10">
        <v>44819</v>
      </c>
      <c r="C294" s="135">
        <v>293</v>
      </c>
      <c r="D294" s="29" t="s">
        <v>146</v>
      </c>
      <c r="E294" s="57" t="s">
        <v>482</v>
      </c>
      <c r="H294" s="58" t="s">
        <v>502</v>
      </c>
      <c r="I294" s="58"/>
      <c r="J294" s="58"/>
      <c r="K294" s="58"/>
      <c r="L294" s="58"/>
      <c r="M294" s="58"/>
      <c r="N294" s="58"/>
      <c r="O294" s="58"/>
      <c r="Z294" s="7"/>
      <c r="AA294" s="7"/>
      <c r="AB294" s="59"/>
      <c r="AC294" s="62"/>
      <c r="AD294" s="59" t="e">
        <f>VLOOKUP($AC294,[1]!デモテーブル[#All],2,FALSE)</f>
        <v>#N/A</v>
      </c>
      <c r="AE294" s="59"/>
      <c r="AF294" s="60"/>
      <c r="AG294" s="59"/>
      <c r="AH294" s="181"/>
      <c r="AI294" s="59"/>
      <c r="AJ294" s="181"/>
      <c r="AK294" s="59"/>
      <c r="AL294" s="59"/>
      <c r="AM294" s="59"/>
      <c r="AN294" s="59"/>
      <c r="AO294" s="59"/>
      <c r="AP294" s="183"/>
      <c r="AQ294" s="59"/>
      <c r="AR294" s="183"/>
      <c r="AS294" s="61" t="e">
        <v>#DIV/0!</v>
      </c>
      <c r="AT294" s="13"/>
      <c r="AU294" s="13"/>
      <c r="AV294" s="57" t="e">
        <f>VLOOKUP($AC294,[1]!デモテーブル[#All],3,FALSE)</f>
        <v>#N/A</v>
      </c>
      <c r="AW294" s="57" t="e">
        <f>VLOOKUP($AC294,[1]!デモテーブル[#All],4,FALSE)</f>
        <v>#N/A</v>
      </c>
      <c r="AX294" s="57" t="e">
        <f>VLOOKUP($AC294,[1]!デモテーブル[#All],5,FALSE)</f>
        <v>#N/A</v>
      </c>
      <c r="AY294" s="57" t="e">
        <f>VLOOKUP($AC294,[1]!デモテーブル[#All],6,FALSE)</f>
        <v>#N/A</v>
      </c>
      <c r="AZ294" s="57" t="e">
        <f>VLOOKUP($AC294,[1]!デモテーブル[#All],7,FALSE)</f>
        <v>#N/A</v>
      </c>
    </row>
    <row r="295" spans="2:52" x14ac:dyDescent="0.2">
      <c r="B295" s="10">
        <v>44819</v>
      </c>
      <c r="C295" s="135">
        <v>294</v>
      </c>
      <c r="D295" s="29" t="s">
        <v>146</v>
      </c>
      <c r="E295" s="57" t="s">
        <v>482</v>
      </c>
      <c r="H295" s="58" t="s">
        <v>352</v>
      </c>
      <c r="I295" s="58"/>
      <c r="J295" s="58"/>
      <c r="K295" s="58"/>
      <c r="L295" s="58"/>
      <c r="M295" s="58"/>
      <c r="N295" s="58"/>
      <c r="O295" s="58"/>
      <c r="Z295" s="7"/>
      <c r="AA295" s="7"/>
      <c r="AB295" s="59"/>
      <c r="AC295" s="62"/>
      <c r="AD295" s="59" t="e">
        <f>VLOOKUP($AC295,[1]!デモテーブル[#All],2,FALSE)</f>
        <v>#N/A</v>
      </c>
      <c r="AE295" s="59"/>
      <c r="AF295" s="60"/>
      <c r="AG295" s="59"/>
      <c r="AH295" s="181"/>
      <c r="AI295" s="59"/>
      <c r="AJ295" s="181"/>
      <c r="AK295" s="59"/>
      <c r="AL295" s="59"/>
      <c r="AM295" s="59"/>
      <c r="AN295" s="59"/>
      <c r="AO295" s="59"/>
      <c r="AP295" s="183"/>
      <c r="AQ295" s="59"/>
      <c r="AR295" s="183"/>
      <c r="AS295" s="61" t="e">
        <v>#DIV/0!</v>
      </c>
      <c r="AT295" s="13"/>
      <c r="AU295" s="13"/>
      <c r="AV295" s="57" t="e">
        <f>VLOOKUP($AC295,[1]!デモテーブル[#All],3,FALSE)</f>
        <v>#N/A</v>
      </c>
      <c r="AW295" s="57" t="e">
        <f>VLOOKUP($AC295,[1]!デモテーブル[#All],4,FALSE)</f>
        <v>#N/A</v>
      </c>
      <c r="AX295" s="57" t="e">
        <f>VLOOKUP($AC295,[1]!デモテーブル[#All],5,FALSE)</f>
        <v>#N/A</v>
      </c>
      <c r="AY295" s="57" t="e">
        <f>VLOOKUP($AC295,[1]!デモテーブル[#All],6,FALSE)</f>
        <v>#N/A</v>
      </c>
      <c r="AZ295" s="57" t="e">
        <f>VLOOKUP($AC295,[1]!デモテーブル[#All],7,FALSE)</f>
        <v>#N/A</v>
      </c>
    </row>
    <row r="296" spans="2:52" x14ac:dyDescent="0.2">
      <c r="B296" s="10">
        <v>44819</v>
      </c>
      <c r="C296" s="135">
        <v>295</v>
      </c>
      <c r="D296" s="29" t="s">
        <v>146</v>
      </c>
      <c r="E296" s="57" t="s">
        <v>482</v>
      </c>
      <c r="H296" s="58" t="s">
        <v>778</v>
      </c>
      <c r="I296" s="58"/>
      <c r="J296" s="58"/>
      <c r="K296" s="58"/>
      <c r="L296" s="58"/>
      <c r="M296" s="58"/>
      <c r="N296" s="58"/>
      <c r="O296" s="58"/>
      <c r="Z296" s="7"/>
      <c r="AA296" s="7"/>
      <c r="AB296" s="59"/>
      <c r="AC296" s="62"/>
      <c r="AD296" s="59" t="e">
        <f>VLOOKUP($AC296,[1]!デモテーブル[#All],2,FALSE)</f>
        <v>#N/A</v>
      </c>
      <c r="AE296" s="59"/>
      <c r="AF296" s="60"/>
      <c r="AG296" s="59"/>
      <c r="AH296" s="181"/>
      <c r="AI296" s="59"/>
      <c r="AJ296" s="181"/>
      <c r="AK296" s="59"/>
      <c r="AL296" s="59"/>
      <c r="AM296" s="59"/>
      <c r="AN296" s="59"/>
      <c r="AO296" s="59"/>
      <c r="AP296" s="183"/>
      <c r="AQ296" s="59"/>
      <c r="AR296" s="183"/>
      <c r="AS296" s="61" t="e">
        <v>#DIV/0!</v>
      </c>
      <c r="AT296" s="13"/>
      <c r="AU296" s="13"/>
      <c r="AV296" s="57" t="e">
        <f>VLOOKUP($AC296,[1]!デモテーブル[#All],3,FALSE)</f>
        <v>#N/A</v>
      </c>
      <c r="AW296" s="57" t="e">
        <f>VLOOKUP($AC296,[1]!デモテーブル[#All],4,FALSE)</f>
        <v>#N/A</v>
      </c>
      <c r="AX296" s="57" t="e">
        <f>VLOOKUP($AC296,[1]!デモテーブル[#All],5,FALSE)</f>
        <v>#N/A</v>
      </c>
      <c r="AY296" s="57" t="e">
        <f>VLOOKUP($AC296,[1]!デモテーブル[#All],6,FALSE)</f>
        <v>#N/A</v>
      </c>
      <c r="AZ296" s="57" t="e">
        <f>VLOOKUP($AC296,[1]!デモテーブル[#All],7,FALSE)</f>
        <v>#N/A</v>
      </c>
    </row>
    <row r="297" spans="2:52" x14ac:dyDescent="0.2">
      <c r="B297" s="10">
        <v>44819</v>
      </c>
      <c r="C297" s="135">
        <v>296</v>
      </c>
      <c r="D297" s="29" t="s">
        <v>146</v>
      </c>
      <c r="E297" s="57" t="s">
        <v>482</v>
      </c>
      <c r="H297" s="58" t="s">
        <v>353</v>
      </c>
      <c r="I297" s="58"/>
      <c r="J297" s="58"/>
      <c r="K297" s="58"/>
      <c r="L297" s="58"/>
      <c r="M297" s="58"/>
      <c r="N297" s="58"/>
      <c r="O297" s="58"/>
      <c r="Z297" s="7"/>
      <c r="AA297" s="7"/>
      <c r="AB297" s="59"/>
      <c r="AC297" s="62"/>
      <c r="AD297" s="59" t="e">
        <f>VLOOKUP($AC297,[1]!デモテーブル[#All],2,FALSE)</f>
        <v>#N/A</v>
      </c>
      <c r="AE297" s="59"/>
      <c r="AF297" s="60"/>
      <c r="AG297" s="59"/>
      <c r="AH297" s="181"/>
      <c r="AI297" s="59"/>
      <c r="AJ297" s="181"/>
      <c r="AK297" s="59"/>
      <c r="AL297" s="59"/>
      <c r="AM297" s="59"/>
      <c r="AN297" s="59"/>
      <c r="AO297" s="59"/>
      <c r="AP297" s="183"/>
      <c r="AQ297" s="59"/>
      <c r="AR297" s="183"/>
      <c r="AS297" s="61" t="e">
        <v>#DIV/0!</v>
      </c>
      <c r="AT297" s="13"/>
      <c r="AU297" s="13"/>
      <c r="AV297" s="57" t="e">
        <f>VLOOKUP($AC297,[1]!デモテーブル[#All],3,FALSE)</f>
        <v>#N/A</v>
      </c>
      <c r="AW297" s="57" t="e">
        <f>VLOOKUP($AC297,[1]!デモテーブル[#All],4,FALSE)</f>
        <v>#N/A</v>
      </c>
      <c r="AX297" s="57" t="e">
        <f>VLOOKUP($AC297,[1]!デモテーブル[#All],5,FALSE)</f>
        <v>#N/A</v>
      </c>
      <c r="AY297" s="57" t="e">
        <f>VLOOKUP($AC297,[1]!デモテーブル[#All],6,FALSE)</f>
        <v>#N/A</v>
      </c>
      <c r="AZ297" s="57" t="e">
        <f>VLOOKUP($AC297,[1]!デモテーブル[#All],7,FALSE)</f>
        <v>#N/A</v>
      </c>
    </row>
    <row r="298" spans="2:52" x14ac:dyDescent="0.2">
      <c r="B298" s="10">
        <v>44819</v>
      </c>
      <c r="C298" s="135">
        <v>297</v>
      </c>
      <c r="D298" s="29" t="s">
        <v>146</v>
      </c>
      <c r="E298" s="57" t="s">
        <v>482</v>
      </c>
      <c r="H298" s="58" t="s">
        <v>779</v>
      </c>
      <c r="I298" s="58"/>
      <c r="J298" s="58"/>
      <c r="K298" s="58"/>
      <c r="L298" s="58"/>
      <c r="M298" s="58"/>
      <c r="N298" s="58"/>
      <c r="O298" s="58"/>
      <c r="Z298" s="7"/>
      <c r="AA298" s="7"/>
      <c r="AB298" s="59"/>
      <c r="AC298" s="62"/>
      <c r="AD298" s="59" t="e">
        <f>VLOOKUP($AC298,[1]!デモテーブル[#All],2,FALSE)</f>
        <v>#N/A</v>
      </c>
      <c r="AE298" s="59"/>
      <c r="AF298" s="60"/>
      <c r="AG298" s="59"/>
      <c r="AH298" s="181"/>
      <c r="AI298" s="59"/>
      <c r="AJ298" s="181"/>
      <c r="AK298" s="59"/>
      <c r="AL298" s="59"/>
      <c r="AM298" s="59"/>
      <c r="AN298" s="59"/>
      <c r="AO298" s="59"/>
      <c r="AP298" s="183"/>
      <c r="AQ298" s="59"/>
      <c r="AR298" s="183"/>
      <c r="AS298" s="61" t="e">
        <v>#DIV/0!</v>
      </c>
      <c r="AT298" s="13"/>
      <c r="AU298" s="13"/>
      <c r="AV298" s="57" t="e">
        <f>VLOOKUP($AC298,[1]!デモテーブル[#All],3,FALSE)</f>
        <v>#N/A</v>
      </c>
      <c r="AW298" s="57" t="e">
        <f>VLOOKUP($AC298,[1]!デモテーブル[#All],4,FALSE)</f>
        <v>#N/A</v>
      </c>
      <c r="AX298" s="57" t="e">
        <f>VLOOKUP($AC298,[1]!デモテーブル[#All],5,FALSE)</f>
        <v>#N/A</v>
      </c>
      <c r="AY298" s="57" t="e">
        <f>VLOOKUP($AC298,[1]!デモテーブル[#All],6,FALSE)</f>
        <v>#N/A</v>
      </c>
      <c r="AZ298" s="57" t="e">
        <f>VLOOKUP($AC298,[1]!デモテーブル[#All],7,FALSE)</f>
        <v>#N/A</v>
      </c>
    </row>
    <row r="299" spans="2:52" x14ac:dyDescent="0.2">
      <c r="B299" s="10">
        <v>44819</v>
      </c>
      <c r="C299" s="135">
        <v>298</v>
      </c>
      <c r="D299" s="29" t="s">
        <v>146</v>
      </c>
      <c r="E299" s="57" t="s">
        <v>482</v>
      </c>
      <c r="H299" s="58" t="s">
        <v>80</v>
      </c>
      <c r="I299" s="58"/>
      <c r="J299" s="58"/>
      <c r="K299" s="58"/>
      <c r="L299" s="58"/>
      <c r="M299" s="58"/>
      <c r="N299" s="58"/>
      <c r="O299" s="58"/>
      <c r="Z299" s="7"/>
      <c r="AA299" s="7"/>
      <c r="AB299" s="59"/>
      <c r="AC299" s="4" t="str">
        <f>IF(H300="","",TEXT(H300,"@"))</f>
        <v>3407</v>
      </c>
      <c r="AD299" s="59" t="str">
        <f>VLOOKUP($AC299,[1]!デモテーブル[#All],2,FALSE)</f>
        <v>旭化成</v>
      </c>
      <c r="AE299" s="59" t="s">
        <v>15</v>
      </c>
      <c r="AF299" s="60">
        <f>AP299/AJ299</f>
        <v>25</v>
      </c>
      <c r="AG299" s="59"/>
      <c r="AH299" s="181">
        <f>(AP299-AR299)/AF299</f>
        <v>764.02</v>
      </c>
      <c r="AI299" s="59"/>
      <c r="AJ299" s="182">
        <f>VLOOKUP($AC299,[1]!テーブル6[#All],5,FALSE)</f>
        <v>1014.5</v>
      </c>
      <c r="AK299" s="59"/>
      <c r="AL299" s="59"/>
      <c r="AM299" s="59"/>
      <c r="AN299" s="59"/>
      <c r="AO299" s="59"/>
      <c r="AP299" s="183">
        <f>IF(H303="","",VALUE(LEFT(H303,FIND("円",H303)-1)))</f>
        <v>25362.5</v>
      </c>
      <c r="AQ299" s="59"/>
      <c r="AR299" s="183">
        <f>IF(H305="","",VALUE(LEFT(H305,FIND("円",H305)-1)))</f>
        <v>6262</v>
      </c>
      <c r="AS299" s="61">
        <f t="shared" ref="AS299" si="46">AR299/(AP299-AR299)</f>
        <v>0.32784482081620903</v>
      </c>
      <c r="AT299" s="13"/>
      <c r="AU299" s="13"/>
      <c r="AV299" s="57" t="str">
        <f>VLOOKUP($AC299,[1]!デモテーブル[#All],3,FALSE)</f>
        <v>1株式・投信等</v>
      </c>
      <c r="AW299" s="57" t="str">
        <f>VLOOKUP($AC299,[1]!デモテーブル[#All],4,FALSE)</f>
        <v>1株式</v>
      </c>
      <c r="AX299" s="57" t="str">
        <f>VLOOKUP($AC299,[1]!デモテーブル[#All],5,FALSE)</f>
        <v>化学</v>
      </c>
      <c r="AY299" s="57" t="str">
        <f>VLOOKUP($AC299,[1]!デモテーブル[#All],6,FALSE)</f>
        <v>化学</v>
      </c>
      <c r="AZ299" s="57" t="str">
        <f>VLOOKUP($AC299,[1]!デモテーブル[#All],7,FALSE)</f>
        <v>01 日本円</v>
      </c>
    </row>
    <row r="300" spans="2:52" x14ac:dyDescent="0.2">
      <c r="B300" s="10">
        <v>44819</v>
      </c>
      <c r="C300" s="135">
        <v>299</v>
      </c>
      <c r="D300" s="29" t="s">
        <v>146</v>
      </c>
      <c r="E300" s="57" t="s">
        <v>482</v>
      </c>
      <c r="H300" s="58">
        <v>3407</v>
      </c>
      <c r="I300" s="58"/>
      <c r="J300" s="58"/>
      <c r="K300" s="58"/>
      <c r="L300" s="58"/>
      <c r="M300" s="58"/>
      <c r="N300" s="58"/>
      <c r="O300" s="58"/>
      <c r="Z300" s="7"/>
      <c r="AA300" s="7"/>
      <c r="AB300" s="59"/>
      <c r="AC300" s="62"/>
      <c r="AD300" s="59" t="e">
        <f>VLOOKUP($AC300,[1]!デモテーブル[#All],2,FALSE)</f>
        <v>#N/A</v>
      </c>
      <c r="AE300" s="59"/>
      <c r="AF300" s="60"/>
      <c r="AG300" s="59"/>
      <c r="AH300" s="181"/>
      <c r="AI300" s="59"/>
      <c r="AJ300" s="181"/>
      <c r="AK300" s="59"/>
      <c r="AL300" s="59"/>
      <c r="AM300" s="59"/>
      <c r="AN300" s="59"/>
      <c r="AO300" s="59"/>
      <c r="AP300" s="183"/>
      <c r="AQ300" s="59"/>
      <c r="AR300" s="183"/>
      <c r="AS300" s="61" t="e">
        <v>#DIV/0!</v>
      </c>
      <c r="AT300" s="13"/>
      <c r="AU300" s="13"/>
      <c r="AV300" s="57" t="e">
        <f>VLOOKUP($AC300,[1]!デモテーブル[#All],3,FALSE)</f>
        <v>#N/A</v>
      </c>
      <c r="AW300" s="57" t="e">
        <f>VLOOKUP($AC300,[1]!デモテーブル[#All],4,FALSE)</f>
        <v>#N/A</v>
      </c>
      <c r="AX300" s="57" t="e">
        <f>VLOOKUP($AC300,[1]!デモテーブル[#All],5,FALSE)</f>
        <v>#N/A</v>
      </c>
      <c r="AY300" s="57" t="e">
        <f>VLOOKUP($AC300,[1]!デモテーブル[#All],6,FALSE)</f>
        <v>#N/A</v>
      </c>
      <c r="AZ300" s="57" t="e">
        <f>VLOOKUP($AC300,[1]!デモテーブル[#All],7,FALSE)</f>
        <v>#N/A</v>
      </c>
    </row>
    <row r="301" spans="2:52" x14ac:dyDescent="0.2">
      <c r="B301" s="10">
        <v>44819</v>
      </c>
      <c r="C301" s="135">
        <v>300</v>
      </c>
      <c r="D301" s="29" t="s">
        <v>146</v>
      </c>
      <c r="E301" s="57" t="s">
        <v>482</v>
      </c>
      <c r="H301" s="58" t="s">
        <v>80</v>
      </c>
      <c r="I301" s="58"/>
      <c r="J301" s="58"/>
      <c r="K301" s="58"/>
      <c r="L301" s="58"/>
      <c r="M301" s="58"/>
      <c r="N301" s="58"/>
      <c r="O301" s="58"/>
      <c r="Z301" s="7"/>
      <c r="AA301" s="7"/>
      <c r="AB301" s="59"/>
      <c r="AC301" s="62"/>
      <c r="AD301" s="59" t="e">
        <f>VLOOKUP($AC301,[1]!デモテーブル[#All],2,FALSE)</f>
        <v>#N/A</v>
      </c>
      <c r="AE301" s="59"/>
      <c r="AF301" s="60"/>
      <c r="AG301" s="59"/>
      <c r="AH301" s="181"/>
      <c r="AI301" s="59"/>
      <c r="AJ301" s="181"/>
      <c r="AK301" s="59"/>
      <c r="AL301" s="59"/>
      <c r="AM301" s="59"/>
      <c r="AN301" s="59"/>
      <c r="AO301" s="59"/>
      <c r="AP301" s="183"/>
      <c r="AQ301" s="59"/>
      <c r="AR301" s="183"/>
      <c r="AS301" s="61" t="e">
        <v>#DIV/0!</v>
      </c>
      <c r="AT301" s="13"/>
      <c r="AU301" s="13"/>
      <c r="AV301" s="57" t="e">
        <f>VLOOKUP($AC301,[1]!デモテーブル[#All],3,FALSE)</f>
        <v>#N/A</v>
      </c>
      <c r="AW301" s="57" t="e">
        <f>VLOOKUP($AC301,[1]!デモテーブル[#All],4,FALSE)</f>
        <v>#N/A</v>
      </c>
      <c r="AX301" s="57" t="e">
        <f>VLOOKUP($AC301,[1]!デモテーブル[#All],5,FALSE)</f>
        <v>#N/A</v>
      </c>
      <c r="AY301" s="57" t="e">
        <f>VLOOKUP($AC301,[1]!デモテーブル[#All],6,FALSE)</f>
        <v>#N/A</v>
      </c>
      <c r="AZ301" s="57" t="e">
        <f>VLOOKUP($AC301,[1]!デモテーブル[#All],7,FALSE)</f>
        <v>#N/A</v>
      </c>
    </row>
    <row r="302" spans="2:52" x14ac:dyDescent="0.2">
      <c r="B302" s="10">
        <v>44819</v>
      </c>
      <c r="C302" s="135">
        <v>301</v>
      </c>
      <c r="D302" s="29" t="s">
        <v>146</v>
      </c>
      <c r="E302" s="57" t="s">
        <v>482</v>
      </c>
      <c r="H302" s="58" t="s">
        <v>352</v>
      </c>
      <c r="I302" s="58"/>
      <c r="J302" s="58"/>
      <c r="K302" s="58"/>
      <c r="L302" s="58"/>
      <c r="M302" s="58"/>
      <c r="N302" s="58"/>
      <c r="O302" s="58"/>
      <c r="Z302" s="7"/>
      <c r="AA302" s="7"/>
      <c r="AB302" s="59"/>
      <c r="AC302" s="62"/>
      <c r="AD302" s="59" t="e">
        <f>VLOOKUP($AC302,[1]!デモテーブル[#All],2,FALSE)</f>
        <v>#N/A</v>
      </c>
      <c r="AE302" s="59"/>
      <c r="AF302" s="60"/>
      <c r="AG302" s="59"/>
      <c r="AH302" s="181"/>
      <c r="AI302" s="59"/>
      <c r="AJ302" s="181"/>
      <c r="AK302" s="59"/>
      <c r="AL302" s="59"/>
      <c r="AM302" s="59"/>
      <c r="AN302" s="59"/>
      <c r="AO302" s="59"/>
      <c r="AP302" s="183"/>
      <c r="AQ302" s="59"/>
      <c r="AR302" s="183"/>
      <c r="AS302" s="61" t="e">
        <v>#DIV/0!</v>
      </c>
      <c r="AT302" s="13"/>
      <c r="AU302" s="13"/>
      <c r="AV302" s="57" t="e">
        <f>VLOOKUP($AC302,[1]!デモテーブル[#All],3,FALSE)</f>
        <v>#N/A</v>
      </c>
      <c r="AW302" s="57" t="e">
        <f>VLOOKUP($AC302,[1]!デモテーブル[#All],4,FALSE)</f>
        <v>#N/A</v>
      </c>
      <c r="AX302" s="57" t="e">
        <f>VLOOKUP($AC302,[1]!デモテーブル[#All],5,FALSE)</f>
        <v>#N/A</v>
      </c>
      <c r="AY302" s="57" t="e">
        <f>VLOOKUP($AC302,[1]!デモテーブル[#All],6,FALSE)</f>
        <v>#N/A</v>
      </c>
      <c r="AZ302" s="57" t="e">
        <f>VLOOKUP($AC302,[1]!デモテーブル[#All],7,FALSE)</f>
        <v>#N/A</v>
      </c>
    </row>
    <row r="303" spans="2:52" x14ac:dyDescent="0.2">
      <c r="B303" s="10">
        <v>44819</v>
      </c>
      <c r="C303" s="135">
        <v>302</v>
      </c>
      <c r="D303" s="29" t="s">
        <v>146</v>
      </c>
      <c r="E303" s="57" t="s">
        <v>482</v>
      </c>
      <c r="H303" s="58" t="s">
        <v>780</v>
      </c>
      <c r="I303" s="58"/>
      <c r="J303" s="58"/>
      <c r="K303" s="58"/>
      <c r="L303" s="58"/>
      <c r="M303" s="58"/>
      <c r="N303" s="58"/>
      <c r="O303" s="58"/>
      <c r="Z303" s="7"/>
      <c r="AA303" s="7"/>
      <c r="AB303" s="59"/>
      <c r="AC303" s="62"/>
      <c r="AD303" s="59" t="e">
        <f>VLOOKUP($AC303,[1]!デモテーブル[#All],2,FALSE)</f>
        <v>#N/A</v>
      </c>
      <c r="AE303" s="59"/>
      <c r="AF303" s="60"/>
      <c r="AG303" s="59"/>
      <c r="AH303" s="181"/>
      <c r="AI303" s="59"/>
      <c r="AJ303" s="181"/>
      <c r="AK303" s="59"/>
      <c r="AL303" s="59"/>
      <c r="AM303" s="59"/>
      <c r="AN303" s="59"/>
      <c r="AO303" s="59"/>
      <c r="AP303" s="183"/>
      <c r="AQ303" s="59"/>
      <c r="AR303" s="183"/>
      <c r="AS303" s="61" t="e">
        <v>#DIV/0!</v>
      </c>
      <c r="AT303" s="13"/>
      <c r="AU303" s="13"/>
      <c r="AV303" s="57" t="e">
        <f>VLOOKUP($AC303,[1]!デモテーブル[#All],3,FALSE)</f>
        <v>#N/A</v>
      </c>
      <c r="AW303" s="57" t="e">
        <f>VLOOKUP($AC303,[1]!デモテーブル[#All],4,FALSE)</f>
        <v>#N/A</v>
      </c>
      <c r="AX303" s="57" t="e">
        <f>VLOOKUP($AC303,[1]!デモテーブル[#All],5,FALSE)</f>
        <v>#N/A</v>
      </c>
      <c r="AY303" s="57" t="e">
        <f>VLOOKUP($AC303,[1]!デモテーブル[#All],6,FALSE)</f>
        <v>#N/A</v>
      </c>
      <c r="AZ303" s="57" t="e">
        <f>VLOOKUP($AC303,[1]!デモテーブル[#All],7,FALSE)</f>
        <v>#N/A</v>
      </c>
    </row>
    <row r="304" spans="2:52" x14ac:dyDescent="0.2">
      <c r="B304" s="10">
        <v>44819</v>
      </c>
      <c r="C304" s="135">
        <v>303</v>
      </c>
      <c r="D304" s="29" t="s">
        <v>146</v>
      </c>
      <c r="E304" s="57" t="s">
        <v>482</v>
      </c>
      <c r="H304" s="58" t="s">
        <v>353</v>
      </c>
      <c r="I304" s="58"/>
      <c r="J304" s="58"/>
      <c r="K304" s="58"/>
      <c r="L304" s="58"/>
      <c r="M304" s="58"/>
      <c r="N304" s="58"/>
      <c r="O304" s="58"/>
      <c r="Z304" s="7"/>
      <c r="AA304" s="7"/>
      <c r="AB304" s="59"/>
      <c r="AC304" s="62"/>
      <c r="AD304" s="59" t="e">
        <f>VLOOKUP($AC304,[1]!デモテーブル[#All],2,FALSE)</f>
        <v>#N/A</v>
      </c>
      <c r="AE304" s="59"/>
      <c r="AF304" s="60"/>
      <c r="AG304" s="59"/>
      <c r="AH304" s="181"/>
      <c r="AI304" s="59"/>
      <c r="AJ304" s="181"/>
      <c r="AK304" s="59"/>
      <c r="AL304" s="59"/>
      <c r="AM304" s="59"/>
      <c r="AN304" s="59"/>
      <c r="AO304" s="59"/>
      <c r="AP304" s="183"/>
      <c r="AQ304" s="59"/>
      <c r="AR304" s="183"/>
      <c r="AS304" s="61" t="e">
        <v>#DIV/0!</v>
      </c>
      <c r="AT304" s="13"/>
      <c r="AU304" s="13"/>
      <c r="AV304" s="57" t="e">
        <f>VLOOKUP($AC304,[1]!デモテーブル[#All],3,FALSE)</f>
        <v>#N/A</v>
      </c>
      <c r="AW304" s="57" t="e">
        <f>VLOOKUP($AC304,[1]!デモテーブル[#All],4,FALSE)</f>
        <v>#N/A</v>
      </c>
      <c r="AX304" s="57" t="e">
        <f>VLOOKUP($AC304,[1]!デモテーブル[#All],5,FALSE)</f>
        <v>#N/A</v>
      </c>
      <c r="AY304" s="57" t="e">
        <f>VLOOKUP($AC304,[1]!デモテーブル[#All],6,FALSE)</f>
        <v>#N/A</v>
      </c>
      <c r="AZ304" s="57" t="e">
        <f>VLOOKUP($AC304,[1]!デモテーブル[#All],7,FALSE)</f>
        <v>#N/A</v>
      </c>
    </row>
    <row r="305" spans="2:52" x14ac:dyDescent="0.2">
      <c r="B305" s="10">
        <v>44819</v>
      </c>
      <c r="C305" s="135">
        <v>304</v>
      </c>
      <c r="D305" s="29" t="s">
        <v>146</v>
      </c>
      <c r="E305" s="57" t="s">
        <v>482</v>
      </c>
      <c r="H305" s="58" t="s">
        <v>781</v>
      </c>
      <c r="I305" s="58"/>
      <c r="J305" s="58"/>
      <c r="K305" s="58"/>
      <c r="L305" s="58"/>
      <c r="M305" s="58"/>
      <c r="N305" s="58"/>
      <c r="O305" s="58"/>
      <c r="Z305" s="7"/>
      <c r="AA305" s="7"/>
      <c r="AB305" s="59"/>
      <c r="AC305" s="62"/>
      <c r="AD305" s="59" t="e">
        <f>VLOOKUP($AC305,[1]!デモテーブル[#All],2,FALSE)</f>
        <v>#N/A</v>
      </c>
      <c r="AE305" s="59"/>
      <c r="AF305" s="60"/>
      <c r="AG305" s="59"/>
      <c r="AH305" s="181"/>
      <c r="AI305" s="59"/>
      <c r="AJ305" s="181"/>
      <c r="AK305" s="59"/>
      <c r="AL305" s="59"/>
      <c r="AM305" s="59"/>
      <c r="AN305" s="59"/>
      <c r="AO305" s="59"/>
      <c r="AP305" s="183"/>
      <c r="AQ305" s="59"/>
      <c r="AR305" s="183"/>
      <c r="AS305" s="61" t="e">
        <v>#DIV/0!</v>
      </c>
      <c r="AT305" s="13"/>
      <c r="AU305" s="13"/>
      <c r="AV305" s="57" t="e">
        <f>VLOOKUP($AC305,[1]!デモテーブル[#All],3,FALSE)</f>
        <v>#N/A</v>
      </c>
      <c r="AW305" s="57" t="e">
        <f>VLOOKUP($AC305,[1]!デモテーブル[#All],4,FALSE)</f>
        <v>#N/A</v>
      </c>
      <c r="AX305" s="57" t="e">
        <f>VLOOKUP($AC305,[1]!デモテーブル[#All],5,FALSE)</f>
        <v>#N/A</v>
      </c>
      <c r="AY305" s="57" t="e">
        <f>VLOOKUP($AC305,[1]!デモテーブル[#All],6,FALSE)</f>
        <v>#N/A</v>
      </c>
      <c r="AZ305" s="57" t="e">
        <f>VLOOKUP($AC305,[1]!デモテーブル[#All],7,FALSE)</f>
        <v>#N/A</v>
      </c>
    </row>
    <row r="306" spans="2:52" x14ac:dyDescent="0.2">
      <c r="B306" s="10">
        <v>44819</v>
      </c>
      <c r="C306" s="135">
        <v>305</v>
      </c>
      <c r="D306" s="29" t="s">
        <v>146</v>
      </c>
      <c r="E306" s="57" t="s">
        <v>482</v>
      </c>
      <c r="H306" s="58" t="s">
        <v>81</v>
      </c>
      <c r="I306" s="58"/>
      <c r="J306" s="58"/>
      <c r="K306" s="58"/>
      <c r="L306" s="58"/>
      <c r="M306" s="58"/>
      <c r="N306" s="58"/>
      <c r="O306" s="58"/>
      <c r="Z306" s="7"/>
      <c r="AA306" s="7"/>
      <c r="AB306" s="59"/>
      <c r="AC306" s="4" t="str">
        <f>IF(H307="","",TEXT(H307,"@"))</f>
        <v>3597</v>
      </c>
      <c r="AD306" s="59" t="str">
        <f>VLOOKUP($AC306,[1]!デモテーブル[#All],2,FALSE)</f>
        <v>自重堂</v>
      </c>
      <c r="AE306" s="59" t="s">
        <v>15</v>
      </c>
      <c r="AF306" s="60">
        <f>AP306/AJ306</f>
        <v>7</v>
      </c>
      <c r="AG306" s="59"/>
      <c r="AH306" s="181">
        <f>(AP306-AR306)/AF306</f>
        <v>5975</v>
      </c>
      <c r="AI306" s="59"/>
      <c r="AJ306" s="182">
        <f>VLOOKUP($AC306,[1]!テーブル6[#All],5,FALSE)</f>
        <v>6230</v>
      </c>
      <c r="AK306" s="59"/>
      <c r="AL306" s="59"/>
      <c r="AM306" s="59"/>
      <c r="AN306" s="59"/>
      <c r="AO306" s="59"/>
      <c r="AP306" s="183">
        <f>IF(H310="","",VALUE(LEFT(H310,FIND("円",H310)-1)))</f>
        <v>43610</v>
      </c>
      <c r="AQ306" s="59"/>
      <c r="AR306" s="183">
        <f>IF(H312="","",VALUE(LEFT(H312,FIND("円",H312)-1)))</f>
        <v>1785</v>
      </c>
      <c r="AS306" s="61">
        <f t="shared" ref="AS306" si="47">AR306/(AP306-AR306)</f>
        <v>4.2677824267782424E-2</v>
      </c>
      <c r="AT306" s="13"/>
      <c r="AU306" s="13"/>
      <c r="AV306" s="57" t="str">
        <f>VLOOKUP($AC306,[1]!デモテーブル[#All],3,FALSE)</f>
        <v>1株式・投信等</v>
      </c>
      <c r="AW306" s="57" t="str">
        <f>VLOOKUP($AC306,[1]!デモテーブル[#All],4,FALSE)</f>
        <v>1株式</v>
      </c>
      <c r="AX306" s="57" t="str">
        <f>VLOOKUP($AC306,[1]!デモテーブル[#All],5,FALSE)</f>
        <v>製造業</v>
      </c>
      <c r="AY306" s="57" t="str">
        <f>VLOOKUP($AC306,[1]!デモテーブル[#All],6,FALSE)</f>
        <v>製造業・繊維製品</v>
      </c>
      <c r="AZ306" s="57" t="str">
        <f>VLOOKUP($AC306,[1]!デモテーブル[#All],7,FALSE)</f>
        <v>01 日本円</v>
      </c>
    </row>
    <row r="307" spans="2:52" x14ac:dyDescent="0.2">
      <c r="B307" s="10">
        <v>44819</v>
      </c>
      <c r="C307" s="135">
        <v>306</v>
      </c>
      <c r="D307" s="29" t="s">
        <v>146</v>
      </c>
      <c r="E307" s="57" t="s">
        <v>482</v>
      </c>
      <c r="H307" s="58">
        <v>3597</v>
      </c>
      <c r="I307" s="58"/>
      <c r="J307" s="58"/>
      <c r="K307" s="58"/>
      <c r="L307" s="58"/>
      <c r="M307" s="58"/>
      <c r="N307" s="58"/>
      <c r="O307" s="58"/>
      <c r="Z307" s="7"/>
      <c r="AA307" s="7"/>
      <c r="AB307" s="59"/>
      <c r="AC307" s="62"/>
      <c r="AD307" s="59" t="e">
        <f>VLOOKUP($AC307,[1]!デモテーブル[#All],2,FALSE)</f>
        <v>#N/A</v>
      </c>
      <c r="AE307" s="59"/>
      <c r="AF307" s="60"/>
      <c r="AG307" s="59"/>
      <c r="AH307" s="181"/>
      <c r="AI307" s="59"/>
      <c r="AJ307" s="181"/>
      <c r="AK307" s="59"/>
      <c r="AL307" s="59"/>
      <c r="AM307" s="59"/>
      <c r="AN307" s="59"/>
      <c r="AO307" s="59"/>
      <c r="AP307" s="183"/>
      <c r="AQ307" s="59"/>
      <c r="AR307" s="183"/>
      <c r="AS307" s="61" t="e">
        <v>#DIV/0!</v>
      </c>
      <c r="AT307" s="13"/>
      <c r="AU307" s="13"/>
      <c r="AV307" s="57" t="e">
        <f>VLOOKUP($AC307,[1]!デモテーブル[#All],3,FALSE)</f>
        <v>#N/A</v>
      </c>
      <c r="AW307" s="57" t="e">
        <f>VLOOKUP($AC307,[1]!デモテーブル[#All],4,FALSE)</f>
        <v>#N/A</v>
      </c>
      <c r="AX307" s="57" t="e">
        <f>VLOOKUP($AC307,[1]!デモテーブル[#All],5,FALSE)</f>
        <v>#N/A</v>
      </c>
      <c r="AY307" s="57" t="e">
        <f>VLOOKUP($AC307,[1]!デモテーブル[#All],6,FALSE)</f>
        <v>#N/A</v>
      </c>
      <c r="AZ307" s="57" t="e">
        <f>VLOOKUP($AC307,[1]!デモテーブル[#All],7,FALSE)</f>
        <v>#N/A</v>
      </c>
    </row>
    <row r="308" spans="2:52" x14ac:dyDescent="0.2">
      <c r="B308" s="10">
        <v>44819</v>
      </c>
      <c r="C308" s="135">
        <v>307</v>
      </c>
      <c r="D308" s="29" t="s">
        <v>146</v>
      </c>
      <c r="E308" s="57" t="s">
        <v>482</v>
      </c>
      <c r="H308" s="58" t="s">
        <v>81</v>
      </c>
      <c r="I308" s="58"/>
      <c r="J308" s="58"/>
      <c r="K308" s="58"/>
      <c r="L308" s="58"/>
      <c r="M308" s="58"/>
      <c r="N308" s="58"/>
      <c r="O308" s="58"/>
      <c r="Z308" s="7"/>
      <c r="AA308" s="7"/>
      <c r="AB308" s="59"/>
      <c r="AC308" s="62"/>
      <c r="AD308" s="59" t="e">
        <f>VLOOKUP($AC308,[1]!デモテーブル[#All],2,FALSE)</f>
        <v>#N/A</v>
      </c>
      <c r="AE308" s="59"/>
      <c r="AF308" s="60"/>
      <c r="AG308" s="59"/>
      <c r="AH308" s="181"/>
      <c r="AI308" s="59"/>
      <c r="AJ308" s="181"/>
      <c r="AK308" s="59"/>
      <c r="AL308" s="59"/>
      <c r="AM308" s="59"/>
      <c r="AN308" s="59"/>
      <c r="AO308" s="59"/>
      <c r="AP308" s="183"/>
      <c r="AQ308" s="59"/>
      <c r="AR308" s="183"/>
      <c r="AS308" s="61" t="e">
        <v>#DIV/0!</v>
      </c>
      <c r="AT308" s="13"/>
      <c r="AU308" s="13"/>
      <c r="AV308" s="57" t="e">
        <f>VLOOKUP($AC308,[1]!デモテーブル[#All],3,FALSE)</f>
        <v>#N/A</v>
      </c>
      <c r="AW308" s="57" t="e">
        <f>VLOOKUP($AC308,[1]!デモテーブル[#All],4,FALSE)</f>
        <v>#N/A</v>
      </c>
      <c r="AX308" s="57" t="e">
        <f>VLOOKUP($AC308,[1]!デモテーブル[#All],5,FALSE)</f>
        <v>#N/A</v>
      </c>
      <c r="AY308" s="57" t="e">
        <f>VLOOKUP($AC308,[1]!デモテーブル[#All],6,FALSE)</f>
        <v>#N/A</v>
      </c>
      <c r="AZ308" s="57" t="e">
        <f>VLOOKUP($AC308,[1]!デモテーブル[#All],7,FALSE)</f>
        <v>#N/A</v>
      </c>
    </row>
    <row r="309" spans="2:52" x14ac:dyDescent="0.2">
      <c r="B309" s="10">
        <v>44819</v>
      </c>
      <c r="C309" s="135">
        <v>308</v>
      </c>
      <c r="D309" s="29" t="s">
        <v>146</v>
      </c>
      <c r="E309" s="57" t="s">
        <v>482</v>
      </c>
      <c r="H309" s="58" t="s">
        <v>352</v>
      </c>
      <c r="I309" s="58"/>
      <c r="J309" s="58"/>
      <c r="K309" s="58"/>
      <c r="L309" s="58"/>
      <c r="M309" s="58"/>
      <c r="N309" s="58"/>
      <c r="O309" s="58"/>
      <c r="Z309" s="7"/>
      <c r="AA309" s="7"/>
      <c r="AB309" s="59"/>
      <c r="AC309" s="62"/>
      <c r="AD309" s="59" t="e">
        <f>VLOOKUP($AC309,[1]!デモテーブル[#All],2,FALSE)</f>
        <v>#N/A</v>
      </c>
      <c r="AE309" s="59"/>
      <c r="AF309" s="60"/>
      <c r="AG309" s="59"/>
      <c r="AH309" s="181"/>
      <c r="AI309" s="59"/>
      <c r="AJ309" s="181"/>
      <c r="AK309" s="59"/>
      <c r="AL309" s="59"/>
      <c r="AM309" s="59"/>
      <c r="AN309" s="59"/>
      <c r="AO309" s="59"/>
      <c r="AP309" s="183"/>
      <c r="AQ309" s="59"/>
      <c r="AR309" s="183"/>
      <c r="AS309" s="61" t="e">
        <v>#DIV/0!</v>
      </c>
      <c r="AT309" s="13"/>
      <c r="AU309" s="13"/>
      <c r="AV309" s="57" t="e">
        <f>VLOOKUP($AC309,[1]!デモテーブル[#All],3,FALSE)</f>
        <v>#N/A</v>
      </c>
      <c r="AW309" s="57" t="e">
        <f>VLOOKUP($AC309,[1]!デモテーブル[#All],4,FALSE)</f>
        <v>#N/A</v>
      </c>
      <c r="AX309" s="57" t="e">
        <f>VLOOKUP($AC309,[1]!デモテーブル[#All],5,FALSE)</f>
        <v>#N/A</v>
      </c>
      <c r="AY309" s="57" t="e">
        <f>VLOOKUP($AC309,[1]!デモテーブル[#All],6,FALSE)</f>
        <v>#N/A</v>
      </c>
      <c r="AZ309" s="57" t="e">
        <f>VLOOKUP($AC309,[1]!デモテーブル[#All],7,FALSE)</f>
        <v>#N/A</v>
      </c>
    </row>
    <row r="310" spans="2:52" x14ac:dyDescent="0.2">
      <c r="B310" s="10">
        <v>44819</v>
      </c>
      <c r="C310" s="135">
        <v>309</v>
      </c>
      <c r="D310" s="29" t="s">
        <v>146</v>
      </c>
      <c r="E310" s="57" t="s">
        <v>482</v>
      </c>
      <c r="H310" s="58" t="s">
        <v>782</v>
      </c>
      <c r="I310" s="58"/>
      <c r="J310" s="58"/>
      <c r="K310" s="58"/>
      <c r="L310" s="58"/>
      <c r="M310" s="58"/>
      <c r="N310" s="58"/>
      <c r="O310" s="58"/>
      <c r="Z310" s="7"/>
      <c r="AA310" s="7"/>
      <c r="AB310" s="59"/>
      <c r="AC310" s="62"/>
      <c r="AD310" s="59" t="e">
        <f>VLOOKUP($AC310,[1]!デモテーブル[#All],2,FALSE)</f>
        <v>#N/A</v>
      </c>
      <c r="AE310" s="59"/>
      <c r="AF310" s="60"/>
      <c r="AG310" s="59"/>
      <c r="AH310" s="181"/>
      <c r="AI310" s="59"/>
      <c r="AJ310" s="181"/>
      <c r="AK310" s="59"/>
      <c r="AL310" s="59"/>
      <c r="AM310" s="59"/>
      <c r="AN310" s="59"/>
      <c r="AO310" s="59"/>
      <c r="AP310" s="183"/>
      <c r="AQ310" s="59"/>
      <c r="AR310" s="183"/>
      <c r="AS310" s="61" t="e">
        <v>#DIV/0!</v>
      </c>
      <c r="AT310" s="13"/>
      <c r="AU310" s="13"/>
      <c r="AV310" s="57" t="e">
        <f>VLOOKUP($AC310,[1]!デモテーブル[#All],3,FALSE)</f>
        <v>#N/A</v>
      </c>
      <c r="AW310" s="57" t="e">
        <f>VLOOKUP($AC310,[1]!デモテーブル[#All],4,FALSE)</f>
        <v>#N/A</v>
      </c>
      <c r="AX310" s="57" t="e">
        <f>VLOOKUP($AC310,[1]!デモテーブル[#All],5,FALSE)</f>
        <v>#N/A</v>
      </c>
      <c r="AY310" s="57" t="e">
        <f>VLOOKUP($AC310,[1]!デモテーブル[#All],6,FALSE)</f>
        <v>#N/A</v>
      </c>
      <c r="AZ310" s="57" t="e">
        <f>VLOOKUP($AC310,[1]!デモテーブル[#All],7,FALSE)</f>
        <v>#N/A</v>
      </c>
    </row>
    <row r="311" spans="2:52" x14ac:dyDescent="0.2">
      <c r="B311" s="10">
        <v>44819</v>
      </c>
      <c r="C311" s="135">
        <v>310</v>
      </c>
      <c r="D311" s="29" t="s">
        <v>146</v>
      </c>
      <c r="E311" s="57" t="s">
        <v>482</v>
      </c>
      <c r="H311" s="58" t="s">
        <v>353</v>
      </c>
      <c r="I311" s="58"/>
      <c r="J311" s="58"/>
      <c r="K311" s="58"/>
      <c r="L311" s="58"/>
      <c r="M311" s="58"/>
      <c r="N311" s="58"/>
      <c r="O311" s="58"/>
      <c r="Z311" s="7"/>
      <c r="AA311" s="7"/>
      <c r="AB311" s="59"/>
      <c r="AC311" s="62"/>
      <c r="AD311" s="59" t="e">
        <f>VLOOKUP($AC311,[1]!デモテーブル[#All],2,FALSE)</f>
        <v>#N/A</v>
      </c>
      <c r="AE311" s="59"/>
      <c r="AF311" s="60"/>
      <c r="AG311" s="59"/>
      <c r="AH311" s="181"/>
      <c r="AI311" s="59"/>
      <c r="AJ311" s="181"/>
      <c r="AK311" s="59"/>
      <c r="AL311" s="59"/>
      <c r="AM311" s="59"/>
      <c r="AN311" s="59"/>
      <c r="AO311" s="59"/>
      <c r="AP311" s="183"/>
      <c r="AQ311" s="59"/>
      <c r="AR311" s="183"/>
      <c r="AS311" s="61" t="e">
        <v>#DIV/0!</v>
      </c>
      <c r="AT311" s="13"/>
      <c r="AU311" s="13"/>
      <c r="AV311" s="57" t="e">
        <f>VLOOKUP($AC311,[1]!デモテーブル[#All],3,FALSE)</f>
        <v>#N/A</v>
      </c>
      <c r="AW311" s="57" t="e">
        <f>VLOOKUP($AC311,[1]!デモテーブル[#All],4,FALSE)</f>
        <v>#N/A</v>
      </c>
      <c r="AX311" s="57" t="e">
        <f>VLOOKUP($AC311,[1]!デモテーブル[#All],5,FALSE)</f>
        <v>#N/A</v>
      </c>
      <c r="AY311" s="57" t="e">
        <f>VLOOKUP($AC311,[1]!デモテーブル[#All],6,FALSE)</f>
        <v>#N/A</v>
      </c>
      <c r="AZ311" s="57" t="e">
        <f>VLOOKUP($AC311,[1]!デモテーブル[#All],7,FALSE)</f>
        <v>#N/A</v>
      </c>
    </row>
    <row r="312" spans="2:52" x14ac:dyDescent="0.2">
      <c r="B312" s="10">
        <v>44819</v>
      </c>
      <c r="C312" s="135">
        <v>311</v>
      </c>
      <c r="D312" s="29" t="s">
        <v>146</v>
      </c>
      <c r="E312" s="57" t="s">
        <v>482</v>
      </c>
      <c r="H312" s="58" t="s">
        <v>783</v>
      </c>
      <c r="I312" s="58"/>
      <c r="J312" s="58"/>
      <c r="K312" s="58"/>
      <c r="L312" s="58"/>
      <c r="M312" s="58"/>
      <c r="N312" s="58"/>
      <c r="O312" s="58"/>
      <c r="Z312" s="7"/>
      <c r="AA312" s="7"/>
      <c r="AB312" s="59"/>
      <c r="AC312" s="62"/>
      <c r="AD312" s="59" t="e">
        <f>VLOOKUP($AC312,[1]!デモテーブル[#All],2,FALSE)</f>
        <v>#N/A</v>
      </c>
      <c r="AE312" s="59"/>
      <c r="AF312" s="60"/>
      <c r="AG312" s="59"/>
      <c r="AH312" s="181"/>
      <c r="AI312" s="59"/>
      <c r="AJ312" s="181"/>
      <c r="AK312" s="59"/>
      <c r="AL312" s="59"/>
      <c r="AM312" s="59"/>
      <c r="AN312" s="59"/>
      <c r="AO312" s="59"/>
      <c r="AP312" s="183"/>
      <c r="AQ312" s="59"/>
      <c r="AR312" s="183"/>
      <c r="AS312" s="61" t="e">
        <v>#DIV/0!</v>
      </c>
      <c r="AT312" s="13"/>
      <c r="AU312" s="13"/>
      <c r="AV312" s="57" t="e">
        <f>VLOOKUP($AC312,[1]!デモテーブル[#All],3,FALSE)</f>
        <v>#N/A</v>
      </c>
      <c r="AW312" s="57" t="e">
        <f>VLOOKUP($AC312,[1]!デモテーブル[#All],4,FALSE)</f>
        <v>#N/A</v>
      </c>
      <c r="AX312" s="57" t="e">
        <f>VLOOKUP($AC312,[1]!デモテーブル[#All],5,FALSE)</f>
        <v>#N/A</v>
      </c>
      <c r="AY312" s="57" t="e">
        <f>VLOOKUP($AC312,[1]!デモテーブル[#All],6,FALSE)</f>
        <v>#N/A</v>
      </c>
      <c r="AZ312" s="57" t="e">
        <f>VLOOKUP($AC312,[1]!デモテーブル[#All],7,FALSE)</f>
        <v>#N/A</v>
      </c>
    </row>
    <row r="313" spans="2:52" x14ac:dyDescent="0.2">
      <c r="B313" s="10">
        <v>44819</v>
      </c>
      <c r="C313" s="135">
        <v>312</v>
      </c>
      <c r="D313" s="29" t="s">
        <v>146</v>
      </c>
      <c r="E313" s="57" t="s">
        <v>482</v>
      </c>
      <c r="H313" s="58" t="s">
        <v>82</v>
      </c>
      <c r="I313" s="58"/>
      <c r="J313" s="58"/>
      <c r="K313" s="58"/>
      <c r="L313" s="58"/>
      <c r="M313" s="58"/>
      <c r="N313" s="58"/>
      <c r="O313" s="58"/>
      <c r="Z313" s="7"/>
      <c r="AA313" s="7"/>
      <c r="AB313" s="59"/>
      <c r="AC313" s="4" t="str">
        <f>IF(H314="","",TEXT(H314,"@"))</f>
        <v>3763</v>
      </c>
      <c r="AD313" s="59" t="str">
        <f>VLOOKUP($AC313,[1]!デモテーブル[#All],2,FALSE)</f>
        <v>プロシップ</v>
      </c>
      <c r="AE313" s="59" t="s">
        <v>15</v>
      </c>
      <c r="AF313" s="60">
        <f>AP313/AJ313</f>
        <v>8</v>
      </c>
      <c r="AG313" s="59"/>
      <c r="AH313" s="181">
        <f>(AP313-AR313)/AF313</f>
        <v>1069</v>
      </c>
      <c r="AI313" s="59"/>
      <c r="AJ313" s="182">
        <f>VLOOKUP($AC313,[1]!テーブル6[#All],5,FALSE)</f>
        <v>1430</v>
      </c>
      <c r="AK313" s="59"/>
      <c r="AL313" s="59"/>
      <c r="AM313" s="59"/>
      <c r="AN313" s="59"/>
      <c r="AO313" s="59"/>
      <c r="AP313" s="183">
        <f>IF(H317="","",VALUE(LEFT(H317,FIND("円",H317)-1)))</f>
        <v>11440</v>
      </c>
      <c r="AQ313" s="59"/>
      <c r="AR313" s="183">
        <f>IF(H319="","",VALUE(LEFT(H319,FIND("円",H319)-1)))</f>
        <v>2888</v>
      </c>
      <c r="AS313" s="61">
        <f t="shared" ref="AS313" si="48">AR313/(AP313-AR313)</f>
        <v>0.33769878391019642</v>
      </c>
      <c r="AT313" s="13"/>
      <c r="AU313" s="13"/>
      <c r="AV313" s="57" t="str">
        <f>VLOOKUP($AC313,[1]!デモテーブル[#All],3,FALSE)</f>
        <v>1株式・投信等</v>
      </c>
      <c r="AW313" s="57" t="str">
        <f>VLOOKUP($AC313,[1]!デモテーブル[#All],4,FALSE)</f>
        <v>1株式</v>
      </c>
      <c r="AX313" s="57" t="str">
        <f>VLOOKUP($AC313,[1]!デモテーブル[#All],5,FALSE)</f>
        <v>情報・通信</v>
      </c>
      <c r="AY313" s="57" t="str">
        <f>VLOOKUP($AC313,[1]!デモテーブル[#All],6,FALSE)</f>
        <v>情報・通信</v>
      </c>
      <c r="AZ313" s="57" t="str">
        <f>VLOOKUP($AC313,[1]!デモテーブル[#All],7,FALSE)</f>
        <v>01 日本円</v>
      </c>
    </row>
    <row r="314" spans="2:52" x14ac:dyDescent="0.2">
      <c r="B314" s="10">
        <v>44819</v>
      </c>
      <c r="C314" s="135">
        <v>313</v>
      </c>
      <c r="D314" s="29" t="s">
        <v>146</v>
      </c>
      <c r="E314" s="57" t="s">
        <v>482</v>
      </c>
      <c r="H314" s="58">
        <v>3763</v>
      </c>
      <c r="I314" s="58"/>
      <c r="J314" s="58"/>
      <c r="K314" s="58"/>
      <c r="L314" s="58"/>
      <c r="M314" s="58"/>
      <c r="N314" s="58"/>
      <c r="O314" s="58"/>
      <c r="Z314" s="7"/>
      <c r="AA314" s="7"/>
      <c r="AB314" s="59"/>
      <c r="AC314" s="62"/>
      <c r="AD314" s="59" t="e">
        <f>VLOOKUP($AC314,[1]!デモテーブル[#All],2,FALSE)</f>
        <v>#N/A</v>
      </c>
      <c r="AE314" s="59"/>
      <c r="AF314" s="60"/>
      <c r="AG314" s="59"/>
      <c r="AH314" s="181"/>
      <c r="AI314" s="59"/>
      <c r="AJ314" s="181"/>
      <c r="AK314" s="59"/>
      <c r="AL314" s="59"/>
      <c r="AM314" s="59"/>
      <c r="AN314" s="59"/>
      <c r="AO314" s="59"/>
      <c r="AP314" s="183"/>
      <c r="AQ314" s="59"/>
      <c r="AR314" s="183"/>
      <c r="AS314" s="61" t="e">
        <v>#DIV/0!</v>
      </c>
      <c r="AT314" s="13"/>
      <c r="AU314" s="13"/>
      <c r="AV314" s="57" t="e">
        <f>VLOOKUP($AC314,[1]!デモテーブル[#All],3,FALSE)</f>
        <v>#N/A</v>
      </c>
      <c r="AW314" s="57" t="e">
        <f>VLOOKUP($AC314,[1]!デモテーブル[#All],4,FALSE)</f>
        <v>#N/A</v>
      </c>
      <c r="AX314" s="57" t="e">
        <f>VLOOKUP($AC314,[1]!デモテーブル[#All],5,FALSE)</f>
        <v>#N/A</v>
      </c>
      <c r="AY314" s="57" t="e">
        <f>VLOOKUP($AC314,[1]!デモテーブル[#All],6,FALSE)</f>
        <v>#N/A</v>
      </c>
      <c r="AZ314" s="57" t="e">
        <f>VLOOKUP($AC314,[1]!デモテーブル[#All],7,FALSE)</f>
        <v>#N/A</v>
      </c>
    </row>
    <row r="315" spans="2:52" x14ac:dyDescent="0.2">
      <c r="B315" s="10">
        <v>44819</v>
      </c>
      <c r="C315" s="135">
        <v>314</v>
      </c>
      <c r="D315" s="29" t="s">
        <v>146</v>
      </c>
      <c r="E315" s="57" t="s">
        <v>482</v>
      </c>
      <c r="H315" s="58" t="s">
        <v>82</v>
      </c>
      <c r="I315" s="58"/>
      <c r="J315" s="58"/>
      <c r="K315" s="58"/>
      <c r="L315" s="58"/>
      <c r="M315" s="58"/>
      <c r="N315" s="58"/>
      <c r="O315" s="58"/>
      <c r="Z315" s="7"/>
      <c r="AA315" s="7"/>
      <c r="AB315" s="59"/>
      <c r="AC315" s="62"/>
      <c r="AD315" s="59" t="e">
        <f>VLOOKUP($AC315,[1]!デモテーブル[#All],2,FALSE)</f>
        <v>#N/A</v>
      </c>
      <c r="AE315" s="59"/>
      <c r="AF315" s="60"/>
      <c r="AG315" s="59"/>
      <c r="AH315" s="181"/>
      <c r="AI315" s="59"/>
      <c r="AJ315" s="181"/>
      <c r="AK315" s="59"/>
      <c r="AL315" s="59"/>
      <c r="AM315" s="59"/>
      <c r="AN315" s="59"/>
      <c r="AO315" s="59"/>
      <c r="AP315" s="183"/>
      <c r="AQ315" s="59"/>
      <c r="AR315" s="183"/>
      <c r="AS315" s="61" t="e">
        <v>#DIV/0!</v>
      </c>
      <c r="AT315" s="13"/>
      <c r="AU315" s="13"/>
      <c r="AV315" s="57" t="e">
        <f>VLOOKUP($AC315,[1]!デモテーブル[#All],3,FALSE)</f>
        <v>#N/A</v>
      </c>
      <c r="AW315" s="57" t="e">
        <f>VLOOKUP($AC315,[1]!デモテーブル[#All],4,FALSE)</f>
        <v>#N/A</v>
      </c>
      <c r="AX315" s="57" t="e">
        <f>VLOOKUP($AC315,[1]!デモテーブル[#All],5,FALSE)</f>
        <v>#N/A</v>
      </c>
      <c r="AY315" s="57" t="e">
        <f>VLOOKUP($AC315,[1]!デモテーブル[#All],6,FALSE)</f>
        <v>#N/A</v>
      </c>
      <c r="AZ315" s="57" t="e">
        <f>VLOOKUP($AC315,[1]!デモテーブル[#All],7,FALSE)</f>
        <v>#N/A</v>
      </c>
    </row>
    <row r="316" spans="2:52" x14ac:dyDescent="0.2">
      <c r="B316" s="10">
        <v>44819</v>
      </c>
      <c r="C316" s="135">
        <v>315</v>
      </c>
      <c r="D316" s="29" t="s">
        <v>146</v>
      </c>
      <c r="E316" s="57" t="s">
        <v>482</v>
      </c>
      <c r="H316" s="58" t="s">
        <v>352</v>
      </c>
      <c r="I316" s="58"/>
      <c r="J316" s="58"/>
      <c r="K316" s="58"/>
      <c r="L316" s="58"/>
      <c r="M316" s="58"/>
      <c r="N316" s="58"/>
      <c r="O316" s="58"/>
      <c r="Z316" s="7"/>
      <c r="AA316" s="7"/>
      <c r="AB316" s="59"/>
      <c r="AC316" s="62"/>
      <c r="AD316" s="59" t="e">
        <f>VLOOKUP($AC316,[1]!デモテーブル[#All],2,FALSE)</f>
        <v>#N/A</v>
      </c>
      <c r="AE316" s="59"/>
      <c r="AF316" s="60"/>
      <c r="AG316" s="59"/>
      <c r="AH316" s="181"/>
      <c r="AI316" s="59"/>
      <c r="AJ316" s="181"/>
      <c r="AK316" s="59"/>
      <c r="AL316" s="59"/>
      <c r="AM316" s="59"/>
      <c r="AN316" s="59"/>
      <c r="AO316" s="59"/>
      <c r="AP316" s="183"/>
      <c r="AQ316" s="59"/>
      <c r="AR316" s="183"/>
      <c r="AS316" s="61" t="e">
        <v>#DIV/0!</v>
      </c>
      <c r="AT316" s="13"/>
      <c r="AU316" s="13"/>
      <c r="AV316" s="57" t="e">
        <f>VLOOKUP($AC316,[1]!デモテーブル[#All],3,FALSE)</f>
        <v>#N/A</v>
      </c>
      <c r="AW316" s="57" t="e">
        <f>VLOOKUP($AC316,[1]!デモテーブル[#All],4,FALSE)</f>
        <v>#N/A</v>
      </c>
      <c r="AX316" s="57" t="e">
        <f>VLOOKUP($AC316,[1]!デモテーブル[#All],5,FALSE)</f>
        <v>#N/A</v>
      </c>
      <c r="AY316" s="57" t="e">
        <f>VLOOKUP($AC316,[1]!デモテーブル[#All],6,FALSE)</f>
        <v>#N/A</v>
      </c>
      <c r="AZ316" s="57" t="e">
        <f>VLOOKUP($AC316,[1]!デモテーブル[#All],7,FALSE)</f>
        <v>#N/A</v>
      </c>
    </row>
    <row r="317" spans="2:52" x14ac:dyDescent="0.2">
      <c r="B317" s="10">
        <v>44819</v>
      </c>
      <c r="C317" s="135">
        <v>316</v>
      </c>
      <c r="D317" s="29" t="s">
        <v>146</v>
      </c>
      <c r="E317" s="57" t="s">
        <v>482</v>
      </c>
      <c r="H317" s="58" t="s">
        <v>784</v>
      </c>
      <c r="I317" s="58"/>
      <c r="J317" s="58"/>
      <c r="K317" s="58"/>
      <c r="L317" s="58"/>
      <c r="M317" s="58"/>
      <c r="N317" s="58"/>
      <c r="O317" s="58"/>
      <c r="Z317" s="7"/>
      <c r="AA317" s="7"/>
      <c r="AB317" s="59"/>
      <c r="AC317" s="62"/>
      <c r="AD317" s="59" t="e">
        <f>VLOOKUP($AC317,[1]!デモテーブル[#All],2,FALSE)</f>
        <v>#N/A</v>
      </c>
      <c r="AE317" s="59"/>
      <c r="AF317" s="60"/>
      <c r="AG317" s="59"/>
      <c r="AH317" s="181"/>
      <c r="AI317" s="59"/>
      <c r="AJ317" s="181"/>
      <c r="AK317" s="59"/>
      <c r="AL317" s="59"/>
      <c r="AM317" s="59"/>
      <c r="AN317" s="59"/>
      <c r="AO317" s="59"/>
      <c r="AP317" s="183"/>
      <c r="AQ317" s="59"/>
      <c r="AR317" s="183"/>
      <c r="AS317" s="61" t="e">
        <v>#DIV/0!</v>
      </c>
      <c r="AT317" s="13"/>
      <c r="AU317" s="13"/>
      <c r="AV317" s="57" t="e">
        <f>VLOOKUP($AC317,[1]!デモテーブル[#All],3,FALSE)</f>
        <v>#N/A</v>
      </c>
      <c r="AW317" s="57" t="e">
        <f>VLOOKUP($AC317,[1]!デモテーブル[#All],4,FALSE)</f>
        <v>#N/A</v>
      </c>
      <c r="AX317" s="57" t="e">
        <f>VLOOKUP($AC317,[1]!デモテーブル[#All],5,FALSE)</f>
        <v>#N/A</v>
      </c>
      <c r="AY317" s="57" t="e">
        <f>VLOOKUP($AC317,[1]!デモテーブル[#All],6,FALSE)</f>
        <v>#N/A</v>
      </c>
      <c r="AZ317" s="57" t="e">
        <f>VLOOKUP($AC317,[1]!デモテーブル[#All],7,FALSE)</f>
        <v>#N/A</v>
      </c>
    </row>
    <row r="318" spans="2:52" x14ac:dyDescent="0.2">
      <c r="B318" s="10">
        <v>44819</v>
      </c>
      <c r="C318" s="135">
        <v>317</v>
      </c>
      <c r="D318" s="29" t="s">
        <v>146</v>
      </c>
      <c r="E318" s="57" t="s">
        <v>482</v>
      </c>
      <c r="H318" s="58" t="s">
        <v>353</v>
      </c>
      <c r="I318" s="58"/>
      <c r="J318" s="58"/>
      <c r="K318" s="58"/>
      <c r="L318" s="58"/>
      <c r="M318" s="58"/>
      <c r="N318" s="58"/>
      <c r="O318" s="58"/>
      <c r="Z318" s="7"/>
      <c r="AA318" s="7"/>
      <c r="AB318" s="59"/>
      <c r="AC318" s="62"/>
      <c r="AD318" s="59" t="e">
        <f>VLOOKUP($AC318,[1]!デモテーブル[#All],2,FALSE)</f>
        <v>#N/A</v>
      </c>
      <c r="AE318" s="59"/>
      <c r="AF318" s="60"/>
      <c r="AG318" s="59"/>
      <c r="AH318" s="181"/>
      <c r="AI318" s="59"/>
      <c r="AJ318" s="181"/>
      <c r="AK318" s="59"/>
      <c r="AL318" s="59"/>
      <c r="AM318" s="59"/>
      <c r="AN318" s="59"/>
      <c r="AO318" s="59"/>
      <c r="AP318" s="183"/>
      <c r="AQ318" s="59"/>
      <c r="AR318" s="183"/>
      <c r="AS318" s="61" t="e">
        <v>#DIV/0!</v>
      </c>
      <c r="AT318" s="13"/>
      <c r="AU318" s="13"/>
      <c r="AV318" s="57" t="e">
        <f>VLOOKUP($AC318,[1]!デモテーブル[#All],3,FALSE)</f>
        <v>#N/A</v>
      </c>
      <c r="AW318" s="57" t="e">
        <f>VLOOKUP($AC318,[1]!デモテーブル[#All],4,FALSE)</f>
        <v>#N/A</v>
      </c>
      <c r="AX318" s="57" t="e">
        <f>VLOOKUP($AC318,[1]!デモテーブル[#All],5,FALSE)</f>
        <v>#N/A</v>
      </c>
      <c r="AY318" s="57" t="e">
        <f>VLOOKUP($AC318,[1]!デモテーブル[#All],6,FALSE)</f>
        <v>#N/A</v>
      </c>
      <c r="AZ318" s="57" t="e">
        <f>VLOOKUP($AC318,[1]!デモテーブル[#All],7,FALSE)</f>
        <v>#N/A</v>
      </c>
    </row>
    <row r="319" spans="2:52" x14ac:dyDescent="0.2">
      <c r="B319" s="10">
        <v>44819</v>
      </c>
      <c r="C319" s="135">
        <v>318</v>
      </c>
      <c r="D319" s="29" t="s">
        <v>146</v>
      </c>
      <c r="E319" s="57" t="s">
        <v>482</v>
      </c>
      <c r="H319" s="58" t="s">
        <v>785</v>
      </c>
      <c r="I319" s="58"/>
      <c r="J319" s="58"/>
      <c r="K319" s="58"/>
      <c r="L319" s="58"/>
      <c r="M319" s="58"/>
      <c r="N319" s="58"/>
      <c r="O319" s="58"/>
      <c r="Z319" s="7"/>
      <c r="AA319" s="7"/>
      <c r="AB319" s="59"/>
      <c r="AC319" s="62"/>
      <c r="AD319" s="59" t="e">
        <f>VLOOKUP($AC319,[1]!デモテーブル[#All],2,FALSE)</f>
        <v>#N/A</v>
      </c>
      <c r="AE319" s="59"/>
      <c r="AF319" s="60"/>
      <c r="AG319" s="59"/>
      <c r="AH319" s="181"/>
      <c r="AI319" s="59"/>
      <c r="AJ319" s="181"/>
      <c r="AK319" s="59"/>
      <c r="AL319" s="59"/>
      <c r="AM319" s="59"/>
      <c r="AN319" s="59"/>
      <c r="AO319" s="59"/>
      <c r="AP319" s="183"/>
      <c r="AQ319" s="59"/>
      <c r="AR319" s="183"/>
      <c r="AS319" s="61" t="e">
        <v>#DIV/0!</v>
      </c>
      <c r="AT319" s="13"/>
      <c r="AU319" s="13"/>
      <c r="AV319" s="57" t="e">
        <f>VLOOKUP($AC319,[1]!デモテーブル[#All],3,FALSE)</f>
        <v>#N/A</v>
      </c>
      <c r="AW319" s="57" t="e">
        <f>VLOOKUP($AC319,[1]!デモテーブル[#All],4,FALSE)</f>
        <v>#N/A</v>
      </c>
      <c r="AX319" s="57" t="e">
        <f>VLOOKUP($AC319,[1]!デモテーブル[#All],5,FALSE)</f>
        <v>#N/A</v>
      </c>
      <c r="AY319" s="57" t="e">
        <f>VLOOKUP($AC319,[1]!デモテーブル[#All],6,FALSE)</f>
        <v>#N/A</v>
      </c>
      <c r="AZ319" s="57" t="e">
        <f>VLOOKUP($AC319,[1]!デモテーブル[#All],7,FALSE)</f>
        <v>#N/A</v>
      </c>
    </row>
    <row r="320" spans="2:52" x14ac:dyDescent="0.2">
      <c r="B320" s="10">
        <v>44819</v>
      </c>
      <c r="C320" s="135">
        <v>319</v>
      </c>
      <c r="D320" s="29" t="s">
        <v>146</v>
      </c>
      <c r="E320" s="57" t="s">
        <v>482</v>
      </c>
      <c r="H320" s="58" t="s">
        <v>83</v>
      </c>
      <c r="I320" s="58"/>
      <c r="J320" s="58"/>
      <c r="K320" s="58"/>
      <c r="L320" s="58"/>
      <c r="M320" s="58"/>
      <c r="N320" s="58"/>
      <c r="O320" s="58"/>
      <c r="Z320" s="7"/>
      <c r="AA320" s="7"/>
      <c r="AB320" s="59"/>
      <c r="AC320" s="4" t="str">
        <f>IF(H321="","",TEXT(H321,"@"))</f>
        <v>4326</v>
      </c>
      <c r="AD320" s="59" t="str">
        <f>VLOOKUP($AC320,[1]!デモテーブル[#All],2,FALSE)</f>
        <v>インテージホールディングス</v>
      </c>
      <c r="AE320" s="59" t="s">
        <v>15</v>
      </c>
      <c r="AF320" s="60">
        <f>AP320/AJ320</f>
        <v>19</v>
      </c>
      <c r="AG320" s="59"/>
      <c r="AH320" s="181">
        <f>(AP320-AR320)/AF320</f>
        <v>767</v>
      </c>
      <c r="AI320" s="59"/>
      <c r="AJ320" s="182">
        <f>VLOOKUP($AC320,[1]!テーブル6[#All],5,FALSE)</f>
        <v>1664</v>
      </c>
      <c r="AK320" s="59"/>
      <c r="AL320" s="59"/>
      <c r="AM320" s="59"/>
      <c r="AN320" s="59"/>
      <c r="AO320" s="59"/>
      <c r="AP320" s="183">
        <f>IF(H324="","",VALUE(LEFT(H324,FIND("円",H324)-1)))</f>
        <v>31616</v>
      </c>
      <c r="AQ320" s="59"/>
      <c r="AR320" s="183">
        <f>IF(H326="","",VALUE(LEFT(H326,FIND("円",H326)-1)))</f>
        <v>17043</v>
      </c>
      <c r="AS320" s="61">
        <f t="shared" ref="AS320" si="49">AR320/(AP320-AR320)</f>
        <v>1.1694915254237288</v>
      </c>
      <c r="AT320" s="13"/>
      <c r="AU320" s="13"/>
      <c r="AV320" s="57" t="str">
        <f>VLOOKUP($AC320,[1]!デモテーブル[#All],3,FALSE)</f>
        <v>1株式・投信等</v>
      </c>
      <c r="AW320" s="57" t="str">
        <f>VLOOKUP($AC320,[1]!デモテーブル[#All],4,FALSE)</f>
        <v>1株式</v>
      </c>
      <c r="AX320" s="57" t="str">
        <f>VLOOKUP($AC320,[1]!デモテーブル[#All],5,FALSE)</f>
        <v>情報・通信</v>
      </c>
      <c r="AY320" s="57" t="str">
        <f>VLOOKUP($AC320,[1]!デモテーブル[#All],6,FALSE)</f>
        <v>情報・通信</v>
      </c>
      <c r="AZ320" s="57" t="str">
        <f>VLOOKUP($AC320,[1]!デモテーブル[#All],7,FALSE)</f>
        <v>01 日本円</v>
      </c>
    </row>
    <row r="321" spans="2:52" x14ac:dyDescent="0.2">
      <c r="B321" s="10">
        <v>44819</v>
      </c>
      <c r="C321" s="135">
        <v>320</v>
      </c>
      <c r="D321" s="29" t="s">
        <v>146</v>
      </c>
      <c r="E321" s="57" t="s">
        <v>482</v>
      </c>
      <c r="H321" s="58">
        <v>4326</v>
      </c>
      <c r="I321" s="58"/>
      <c r="J321" s="58"/>
      <c r="K321" s="58"/>
      <c r="L321" s="58"/>
      <c r="M321" s="58"/>
      <c r="N321" s="58"/>
      <c r="O321" s="58"/>
      <c r="Z321" s="7"/>
      <c r="AA321" s="7"/>
      <c r="AB321" s="59"/>
      <c r="AC321" s="62"/>
      <c r="AD321" s="59" t="e">
        <f>VLOOKUP($AC321,[1]!デモテーブル[#All],2,FALSE)</f>
        <v>#N/A</v>
      </c>
      <c r="AE321" s="59"/>
      <c r="AF321" s="60"/>
      <c r="AG321" s="59"/>
      <c r="AH321" s="181"/>
      <c r="AI321" s="59"/>
      <c r="AJ321" s="181"/>
      <c r="AK321" s="59"/>
      <c r="AL321" s="59"/>
      <c r="AM321" s="59"/>
      <c r="AN321" s="59"/>
      <c r="AO321" s="59"/>
      <c r="AP321" s="183"/>
      <c r="AQ321" s="59"/>
      <c r="AR321" s="183"/>
      <c r="AS321" s="61" t="e">
        <v>#DIV/0!</v>
      </c>
      <c r="AT321" s="13"/>
      <c r="AU321" s="13"/>
      <c r="AV321" s="57" t="e">
        <f>VLOOKUP($AC321,[1]!デモテーブル[#All],3,FALSE)</f>
        <v>#N/A</v>
      </c>
      <c r="AW321" s="57" t="e">
        <f>VLOOKUP($AC321,[1]!デモテーブル[#All],4,FALSE)</f>
        <v>#N/A</v>
      </c>
      <c r="AX321" s="57" t="e">
        <f>VLOOKUP($AC321,[1]!デモテーブル[#All],5,FALSE)</f>
        <v>#N/A</v>
      </c>
      <c r="AY321" s="57" t="e">
        <f>VLOOKUP($AC321,[1]!デモテーブル[#All],6,FALSE)</f>
        <v>#N/A</v>
      </c>
      <c r="AZ321" s="57" t="e">
        <f>VLOOKUP($AC321,[1]!デモテーブル[#All],7,FALSE)</f>
        <v>#N/A</v>
      </c>
    </row>
    <row r="322" spans="2:52" x14ac:dyDescent="0.2">
      <c r="B322" s="10">
        <v>44819</v>
      </c>
      <c r="C322" s="135">
        <v>321</v>
      </c>
      <c r="D322" s="29" t="s">
        <v>146</v>
      </c>
      <c r="E322" s="57" t="s">
        <v>482</v>
      </c>
      <c r="H322" s="58" t="s">
        <v>83</v>
      </c>
      <c r="I322" s="58"/>
      <c r="J322" s="58"/>
      <c r="K322" s="58"/>
      <c r="L322" s="58"/>
      <c r="M322" s="58"/>
      <c r="N322" s="58"/>
      <c r="O322" s="58"/>
      <c r="Z322" s="7"/>
      <c r="AA322" s="7"/>
      <c r="AB322" s="59"/>
      <c r="AC322" s="62"/>
      <c r="AD322" s="59" t="e">
        <f>VLOOKUP($AC322,[1]!デモテーブル[#All],2,FALSE)</f>
        <v>#N/A</v>
      </c>
      <c r="AE322" s="59"/>
      <c r="AF322" s="60"/>
      <c r="AG322" s="59"/>
      <c r="AH322" s="181"/>
      <c r="AI322" s="59"/>
      <c r="AJ322" s="181"/>
      <c r="AK322" s="59"/>
      <c r="AL322" s="59"/>
      <c r="AM322" s="59"/>
      <c r="AN322" s="59"/>
      <c r="AO322" s="59"/>
      <c r="AP322" s="183"/>
      <c r="AQ322" s="59"/>
      <c r="AR322" s="183"/>
      <c r="AS322" s="61" t="e">
        <v>#DIV/0!</v>
      </c>
      <c r="AT322" s="13"/>
      <c r="AU322" s="13"/>
      <c r="AV322" s="57" t="e">
        <f>VLOOKUP($AC322,[1]!デモテーブル[#All],3,FALSE)</f>
        <v>#N/A</v>
      </c>
      <c r="AW322" s="57" t="e">
        <f>VLOOKUP($AC322,[1]!デモテーブル[#All],4,FALSE)</f>
        <v>#N/A</v>
      </c>
      <c r="AX322" s="57" t="e">
        <f>VLOOKUP($AC322,[1]!デモテーブル[#All],5,FALSE)</f>
        <v>#N/A</v>
      </c>
      <c r="AY322" s="57" t="e">
        <f>VLOOKUP($AC322,[1]!デモテーブル[#All],6,FALSE)</f>
        <v>#N/A</v>
      </c>
      <c r="AZ322" s="57" t="e">
        <f>VLOOKUP($AC322,[1]!デモテーブル[#All],7,FALSE)</f>
        <v>#N/A</v>
      </c>
    </row>
    <row r="323" spans="2:52" x14ac:dyDescent="0.2">
      <c r="B323" s="10">
        <v>44819</v>
      </c>
      <c r="C323" s="135">
        <v>322</v>
      </c>
      <c r="D323" s="29" t="s">
        <v>146</v>
      </c>
      <c r="E323" s="57" t="s">
        <v>482</v>
      </c>
      <c r="H323" s="58" t="s">
        <v>352</v>
      </c>
      <c r="I323" s="58"/>
      <c r="J323" s="58"/>
      <c r="K323" s="58"/>
      <c r="L323" s="58"/>
      <c r="M323" s="58"/>
      <c r="N323" s="58"/>
      <c r="O323" s="58"/>
      <c r="Z323" s="7"/>
      <c r="AA323" s="7"/>
      <c r="AB323" s="59"/>
      <c r="AC323" s="62"/>
      <c r="AD323" s="59" t="e">
        <f>VLOOKUP($AC323,[1]!デモテーブル[#All],2,FALSE)</f>
        <v>#N/A</v>
      </c>
      <c r="AE323" s="59"/>
      <c r="AF323" s="60"/>
      <c r="AG323" s="59"/>
      <c r="AH323" s="181"/>
      <c r="AI323" s="59"/>
      <c r="AJ323" s="181"/>
      <c r="AK323" s="59"/>
      <c r="AL323" s="59"/>
      <c r="AM323" s="59"/>
      <c r="AN323" s="59"/>
      <c r="AO323" s="59"/>
      <c r="AP323" s="183"/>
      <c r="AQ323" s="59"/>
      <c r="AR323" s="183"/>
      <c r="AS323" s="61" t="e">
        <v>#DIV/0!</v>
      </c>
      <c r="AT323" s="13"/>
      <c r="AU323" s="13"/>
      <c r="AV323" s="57" t="e">
        <f>VLOOKUP($AC323,[1]!デモテーブル[#All],3,FALSE)</f>
        <v>#N/A</v>
      </c>
      <c r="AW323" s="57" t="e">
        <f>VLOOKUP($AC323,[1]!デモテーブル[#All],4,FALSE)</f>
        <v>#N/A</v>
      </c>
      <c r="AX323" s="57" t="e">
        <f>VLOOKUP($AC323,[1]!デモテーブル[#All],5,FALSE)</f>
        <v>#N/A</v>
      </c>
      <c r="AY323" s="57" t="e">
        <f>VLOOKUP($AC323,[1]!デモテーブル[#All],6,FALSE)</f>
        <v>#N/A</v>
      </c>
      <c r="AZ323" s="57" t="e">
        <f>VLOOKUP($AC323,[1]!デモテーブル[#All],7,FALSE)</f>
        <v>#N/A</v>
      </c>
    </row>
    <row r="324" spans="2:52" x14ac:dyDescent="0.2">
      <c r="B324" s="10">
        <v>44819</v>
      </c>
      <c r="C324" s="135">
        <v>323</v>
      </c>
      <c r="D324" s="29" t="s">
        <v>146</v>
      </c>
      <c r="E324" s="57" t="s">
        <v>482</v>
      </c>
      <c r="H324" s="58" t="s">
        <v>786</v>
      </c>
      <c r="I324" s="58"/>
      <c r="J324" s="58"/>
      <c r="K324" s="58"/>
      <c r="L324" s="58"/>
      <c r="M324" s="58"/>
      <c r="N324" s="58"/>
      <c r="O324" s="58"/>
      <c r="Z324" s="7"/>
      <c r="AA324" s="7"/>
      <c r="AB324" s="59"/>
      <c r="AC324" s="62"/>
      <c r="AD324" s="59" t="e">
        <f>VLOOKUP($AC324,[1]!デモテーブル[#All],2,FALSE)</f>
        <v>#N/A</v>
      </c>
      <c r="AE324" s="59"/>
      <c r="AF324" s="60"/>
      <c r="AG324" s="59"/>
      <c r="AH324" s="181"/>
      <c r="AI324" s="59"/>
      <c r="AJ324" s="181"/>
      <c r="AK324" s="59"/>
      <c r="AL324" s="59"/>
      <c r="AM324" s="59"/>
      <c r="AN324" s="59"/>
      <c r="AO324" s="59"/>
      <c r="AP324" s="183"/>
      <c r="AQ324" s="59"/>
      <c r="AR324" s="183"/>
      <c r="AS324" s="61" t="e">
        <v>#DIV/0!</v>
      </c>
      <c r="AT324" s="13"/>
      <c r="AU324" s="13"/>
      <c r="AV324" s="57" t="e">
        <f>VLOOKUP($AC324,[1]!デモテーブル[#All],3,FALSE)</f>
        <v>#N/A</v>
      </c>
      <c r="AW324" s="57" t="e">
        <f>VLOOKUP($AC324,[1]!デモテーブル[#All],4,FALSE)</f>
        <v>#N/A</v>
      </c>
      <c r="AX324" s="57" t="e">
        <f>VLOOKUP($AC324,[1]!デモテーブル[#All],5,FALSE)</f>
        <v>#N/A</v>
      </c>
      <c r="AY324" s="57" t="e">
        <f>VLOOKUP($AC324,[1]!デモテーブル[#All],6,FALSE)</f>
        <v>#N/A</v>
      </c>
      <c r="AZ324" s="57" t="e">
        <f>VLOOKUP($AC324,[1]!デモテーブル[#All],7,FALSE)</f>
        <v>#N/A</v>
      </c>
    </row>
    <row r="325" spans="2:52" x14ac:dyDescent="0.2">
      <c r="B325" s="10">
        <v>44819</v>
      </c>
      <c r="C325" s="135">
        <v>324</v>
      </c>
      <c r="D325" s="29" t="s">
        <v>146</v>
      </c>
      <c r="E325" s="57" t="s">
        <v>482</v>
      </c>
      <c r="H325" s="58" t="s">
        <v>353</v>
      </c>
      <c r="I325" s="58"/>
      <c r="J325" s="58"/>
      <c r="K325" s="58"/>
      <c r="L325" s="58"/>
      <c r="M325" s="58"/>
      <c r="N325" s="58"/>
      <c r="O325" s="58"/>
      <c r="Z325" s="7"/>
      <c r="AA325" s="7"/>
      <c r="AB325" s="59"/>
      <c r="AC325" s="62"/>
      <c r="AD325" s="59" t="e">
        <f>VLOOKUP($AC325,[1]!デモテーブル[#All],2,FALSE)</f>
        <v>#N/A</v>
      </c>
      <c r="AE325" s="59"/>
      <c r="AF325" s="60"/>
      <c r="AG325" s="59"/>
      <c r="AH325" s="181"/>
      <c r="AI325" s="59"/>
      <c r="AJ325" s="181"/>
      <c r="AK325" s="59"/>
      <c r="AL325" s="59"/>
      <c r="AM325" s="59"/>
      <c r="AN325" s="59"/>
      <c r="AO325" s="59"/>
      <c r="AP325" s="183"/>
      <c r="AQ325" s="59"/>
      <c r="AR325" s="183"/>
      <c r="AS325" s="61" t="e">
        <v>#DIV/0!</v>
      </c>
      <c r="AT325" s="13"/>
      <c r="AU325" s="13"/>
      <c r="AV325" s="57" t="e">
        <f>VLOOKUP($AC325,[1]!デモテーブル[#All],3,FALSE)</f>
        <v>#N/A</v>
      </c>
      <c r="AW325" s="57" t="e">
        <f>VLOOKUP($AC325,[1]!デモテーブル[#All],4,FALSE)</f>
        <v>#N/A</v>
      </c>
      <c r="AX325" s="57" t="e">
        <f>VLOOKUP($AC325,[1]!デモテーブル[#All],5,FALSE)</f>
        <v>#N/A</v>
      </c>
      <c r="AY325" s="57" t="e">
        <f>VLOOKUP($AC325,[1]!デモテーブル[#All],6,FALSE)</f>
        <v>#N/A</v>
      </c>
      <c r="AZ325" s="57" t="e">
        <f>VLOOKUP($AC325,[1]!デモテーブル[#All],7,FALSE)</f>
        <v>#N/A</v>
      </c>
    </row>
    <row r="326" spans="2:52" x14ac:dyDescent="0.2">
      <c r="B326" s="10">
        <v>44819</v>
      </c>
      <c r="C326" s="135">
        <v>325</v>
      </c>
      <c r="D326" s="29" t="s">
        <v>146</v>
      </c>
      <c r="E326" s="57" t="s">
        <v>482</v>
      </c>
      <c r="H326" s="58" t="s">
        <v>787</v>
      </c>
      <c r="I326" s="58"/>
      <c r="J326" s="58"/>
      <c r="K326" s="58"/>
      <c r="L326" s="58"/>
      <c r="M326" s="58"/>
      <c r="N326" s="58"/>
      <c r="O326" s="58"/>
      <c r="Z326" s="7"/>
      <c r="AA326" s="7"/>
      <c r="AB326" s="59"/>
      <c r="AC326" s="62"/>
      <c r="AD326" s="59" t="e">
        <f>VLOOKUP($AC326,[1]!デモテーブル[#All],2,FALSE)</f>
        <v>#N/A</v>
      </c>
      <c r="AE326" s="59"/>
      <c r="AF326" s="60"/>
      <c r="AG326" s="59"/>
      <c r="AH326" s="181"/>
      <c r="AI326" s="59"/>
      <c r="AJ326" s="181"/>
      <c r="AK326" s="59"/>
      <c r="AL326" s="59"/>
      <c r="AM326" s="59"/>
      <c r="AN326" s="59"/>
      <c r="AO326" s="59"/>
      <c r="AP326" s="183"/>
      <c r="AQ326" s="59"/>
      <c r="AR326" s="183"/>
      <c r="AS326" s="61" t="e">
        <v>#DIV/0!</v>
      </c>
      <c r="AT326" s="13"/>
      <c r="AU326" s="13"/>
      <c r="AV326" s="57" t="e">
        <f>VLOOKUP($AC326,[1]!デモテーブル[#All],3,FALSE)</f>
        <v>#N/A</v>
      </c>
      <c r="AW326" s="57" t="e">
        <f>VLOOKUP($AC326,[1]!デモテーブル[#All],4,FALSE)</f>
        <v>#N/A</v>
      </c>
      <c r="AX326" s="57" t="e">
        <f>VLOOKUP($AC326,[1]!デモテーブル[#All],5,FALSE)</f>
        <v>#N/A</v>
      </c>
      <c r="AY326" s="57" t="e">
        <f>VLOOKUP($AC326,[1]!デモテーブル[#All],6,FALSE)</f>
        <v>#N/A</v>
      </c>
      <c r="AZ326" s="57" t="e">
        <f>VLOOKUP($AC326,[1]!デモテーブル[#All],7,FALSE)</f>
        <v>#N/A</v>
      </c>
    </row>
    <row r="327" spans="2:52" x14ac:dyDescent="0.2">
      <c r="B327" s="10">
        <v>44819</v>
      </c>
      <c r="C327" s="135">
        <v>326</v>
      </c>
      <c r="D327" s="29" t="s">
        <v>146</v>
      </c>
      <c r="E327" s="57" t="s">
        <v>482</v>
      </c>
      <c r="H327" s="58" t="s">
        <v>84</v>
      </c>
      <c r="I327" s="58"/>
      <c r="J327" s="58"/>
      <c r="K327" s="58"/>
      <c r="L327" s="58"/>
      <c r="M327" s="58"/>
      <c r="N327" s="58"/>
      <c r="O327" s="58"/>
      <c r="Z327" s="7"/>
      <c r="AA327" s="7"/>
      <c r="AB327" s="59"/>
      <c r="AC327" s="4" t="str">
        <f>IF(H328="","",TEXT(H328,"@"))</f>
        <v>4327</v>
      </c>
      <c r="AD327" s="59" t="str">
        <f>VLOOKUP($AC327,[1]!デモテーブル[#All],2,FALSE)</f>
        <v>日本エス・エイチ・エル</v>
      </c>
      <c r="AE327" s="59" t="s">
        <v>15</v>
      </c>
      <c r="AF327" s="60">
        <f>AP327/AJ327</f>
        <v>9</v>
      </c>
      <c r="AG327" s="59"/>
      <c r="AH327" s="181">
        <f>(AP327-AR327)/AF327</f>
        <v>1976</v>
      </c>
      <c r="AI327" s="59"/>
      <c r="AJ327" s="182">
        <f>VLOOKUP($AC327,[1]!テーブル6[#All],5,FALSE)</f>
        <v>2706</v>
      </c>
      <c r="AK327" s="59"/>
      <c r="AL327" s="59"/>
      <c r="AM327" s="59"/>
      <c r="AN327" s="59"/>
      <c r="AO327" s="59"/>
      <c r="AP327" s="183">
        <f>IF(H331="","",VALUE(LEFT(H331,FIND("円",H331)-1)))</f>
        <v>24354</v>
      </c>
      <c r="AQ327" s="59"/>
      <c r="AR327" s="183">
        <f>IF(H333="","",VALUE(LEFT(H333,FIND("円",H333)-1)))</f>
        <v>6570</v>
      </c>
      <c r="AS327" s="61">
        <f t="shared" ref="AS327" si="50">AR327/(AP327-AR327)</f>
        <v>0.36943319838056682</v>
      </c>
      <c r="AT327" s="13"/>
      <c r="AU327" s="13"/>
      <c r="AV327" s="57" t="str">
        <f>VLOOKUP($AC327,[1]!デモテーブル[#All],3,FALSE)</f>
        <v>1株式・投信等</v>
      </c>
      <c r="AW327" s="57" t="str">
        <f>VLOOKUP($AC327,[1]!デモテーブル[#All],4,FALSE)</f>
        <v>1株式</v>
      </c>
      <c r="AX327" s="57" t="str">
        <f>VLOOKUP($AC327,[1]!デモテーブル[#All],5,FALSE)</f>
        <v>サービス</v>
      </c>
      <c r="AY327" s="57" t="str">
        <f>VLOOKUP($AC327,[1]!デモテーブル[#All],6,FALSE)</f>
        <v>サービス</v>
      </c>
      <c r="AZ327" s="57" t="str">
        <f>VLOOKUP($AC327,[1]!デモテーブル[#All],7,FALSE)</f>
        <v>01 日本円</v>
      </c>
    </row>
    <row r="328" spans="2:52" x14ac:dyDescent="0.2">
      <c r="B328" s="10">
        <v>44819</v>
      </c>
      <c r="C328" s="135">
        <v>327</v>
      </c>
      <c r="D328" s="29" t="s">
        <v>146</v>
      </c>
      <c r="E328" s="57" t="s">
        <v>482</v>
      </c>
      <c r="H328" s="58">
        <v>4327</v>
      </c>
      <c r="I328" s="58"/>
      <c r="J328" s="58"/>
      <c r="K328" s="58"/>
      <c r="L328" s="58"/>
      <c r="M328" s="58"/>
      <c r="N328" s="58"/>
      <c r="O328" s="58"/>
      <c r="Z328" s="7"/>
      <c r="AA328" s="7"/>
      <c r="AB328" s="59"/>
      <c r="AC328" s="62"/>
      <c r="AD328" s="59" t="e">
        <f>VLOOKUP($AC328,[1]!デモテーブル[#All],2,FALSE)</f>
        <v>#N/A</v>
      </c>
      <c r="AE328" s="59"/>
      <c r="AF328" s="60"/>
      <c r="AG328" s="59"/>
      <c r="AH328" s="181"/>
      <c r="AI328" s="59"/>
      <c r="AJ328" s="181"/>
      <c r="AK328" s="59"/>
      <c r="AL328" s="59"/>
      <c r="AM328" s="59"/>
      <c r="AN328" s="59"/>
      <c r="AO328" s="59"/>
      <c r="AP328" s="183"/>
      <c r="AQ328" s="59"/>
      <c r="AR328" s="183"/>
      <c r="AS328" s="61" t="e">
        <v>#DIV/0!</v>
      </c>
      <c r="AT328" s="13"/>
      <c r="AU328" s="13"/>
      <c r="AV328" s="57" t="e">
        <f>VLOOKUP($AC328,[1]!デモテーブル[#All],3,FALSE)</f>
        <v>#N/A</v>
      </c>
      <c r="AW328" s="57" t="e">
        <f>VLOOKUP($AC328,[1]!デモテーブル[#All],4,FALSE)</f>
        <v>#N/A</v>
      </c>
      <c r="AX328" s="57" t="e">
        <f>VLOOKUP($AC328,[1]!デモテーブル[#All],5,FALSE)</f>
        <v>#N/A</v>
      </c>
      <c r="AY328" s="57" t="e">
        <f>VLOOKUP($AC328,[1]!デモテーブル[#All],6,FALSE)</f>
        <v>#N/A</v>
      </c>
      <c r="AZ328" s="57" t="e">
        <f>VLOOKUP($AC328,[1]!デモテーブル[#All],7,FALSE)</f>
        <v>#N/A</v>
      </c>
    </row>
    <row r="329" spans="2:52" x14ac:dyDescent="0.2">
      <c r="B329" s="10">
        <v>44819</v>
      </c>
      <c r="C329" s="135">
        <v>328</v>
      </c>
      <c r="D329" s="29" t="s">
        <v>146</v>
      </c>
      <c r="E329" s="57" t="s">
        <v>482</v>
      </c>
      <c r="H329" s="58" t="s">
        <v>84</v>
      </c>
      <c r="I329" s="58"/>
      <c r="J329" s="58"/>
      <c r="K329" s="58"/>
      <c r="L329" s="58"/>
      <c r="M329" s="58"/>
      <c r="N329" s="58"/>
      <c r="O329" s="58"/>
      <c r="Z329" s="7"/>
      <c r="AA329" s="7"/>
      <c r="AB329" s="59"/>
      <c r="AC329" s="62"/>
      <c r="AD329" s="59" t="e">
        <f>VLOOKUP($AC329,[1]!デモテーブル[#All],2,FALSE)</f>
        <v>#N/A</v>
      </c>
      <c r="AE329" s="59"/>
      <c r="AF329" s="60"/>
      <c r="AG329" s="59"/>
      <c r="AH329" s="181"/>
      <c r="AI329" s="59"/>
      <c r="AJ329" s="181"/>
      <c r="AK329" s="59"/>
      <c r="AL329" s="59"/>
      <c r="AM329" s="59"/>
      <c r="AN329" s="59"/>
      <c r="AO329" s="59"/>
      <c r="AP329" s="183"/>
      <c r="AQ329" s="59"/>
      <c r="AR329" s="183"/>
      <c r="AS329" s="61" t="e">
        <v>#DIV/0!</v>
      </c>
      <c r="AT329" s="13"/>
      <c r="AU329" s="13"/>
      <c r="AV329" s="57" t="e">
        <f>VLOOKUP($AC329,[1]!デモテーブル[#All],3,FALSE)</f>
        <v>#N/A</v>
      </c>
      <c r="AW329" s="57" t="e">
        <f>VLOOKUP($AC329,[1]!デモテーブル[#All],4,FALSE)</f>
        <v>#N/A</v>
      </c>
      <c r="AX329" s="57" t="e">
        <f>VLOOKUP($AC329,[1]!デモテーブル[#All],5,FALSE)</f>
        <v>#N/A</v>
      </c>
      <c r="AY329" s="57" t="e">
        <f>VLOOKUP($AC329,[1]!デモテーブル[#All],6,FALSE)</f>
        <v>#N/A</v>
      </c>
      <c r="AZ329" s="57" t="e">
        <f>VLOOKUP($AC329,[1]!デモテーブル[#All],7,FALSE)</f>
        <v>#N/A</v>
      </c>
    </row>
    <row r="330" spans="2:52" x14ac:dyDescent="0.2">
      <c r="B330" s="10">
        <v>44819</v>
      </c>
      <c r="C330" s="135">
        <v>329</v>
      </c>
      <c r="D330" s="29" t="s">
        <v>146</v>
      </c>
      <c r="E330" s="57" t="s">
        <v>482</v>
      </c>
      <c r="H330" s="58" t="s">
        <v>352</v>
      </c>
      <c r="I330" s="58"/>
      <c r="J330" s="58"/>
      <c r="K330" s="58"/>
      <c r="L330" s="58"/>
      <c r="M330" s="58"/>
      <c r="N330" s="58"/>
      <c r="O330" s="58"/>
      <c r="Z330" s="7"/>
      <c r="AA330" s="7"/>
      <c r="AB330" s="59"/>
      <c r="AC330" s="62"/>
      <c r="AD330" s="59" t="e">
        <f>VLOOKUP($AC330,[1]!デモテーブル[#All],2,FALSE)</f>
        <v>#N/A</v>
      </c>
      <c r="AE330" s="59"/>
      <c r="AF330" s="60"/>
      <c r="AG330" s="59"/>
      <c r="AH330" s="181"/>
      <c r="AI330" s="59"/>
      <c r="AJ330" s="181"/>
      <c r="AK330" s="59"/>
      <c r="AL330" s="59"/>
      <c r="AM330" s="59"/>
      <c r="AN330" s="59"/>
      <c r="AO330" s="59"/>
      <c r="AP330" s="183"/>
      <c r="AQ330" s="59"/>
      <c r="AR330" s="183"/>
      <c r="AS330" s="61" t="e">
        <v>#DIV/0!</v>
      </c>
      <c r="AT330" s="13"/>
      <c r="AU330" s="13"/>
      <c r="AV330" s="57" t="e">
        <f>VLOOKUP($AC330,[1]!デモテーブル[#All],3,FALSE)</f>
        <v>#N/A</v>
      </c>
      <c r="AW330" s="57" t="e">
        <f>VLOOKUP($AC330,[1]!デモテーブル[#All],4,FALSE)</f>
        <v>#N/A</v>
      </c>
      <c r="AX330" s="57" t="e">
        <f>VLOOKUP($AC330,[1]!デモテーブル[#All],5,FALSE)</f>
        <v>#N/A</v>
      </c>
      <c r="AY330" s="57" t="e">
        <f>VLOOKUP($AC330,[1]!デモテーブル[#All],6,FALSE)</f>
        <v>#N/A</v>
      </c>
      <c r="AZ330" s="57" t="e">
        <f>VLOOKUP($AC330,[1]!デモテーブル[#All],7,FALSE)</f>
        <v>#N/A</v>
      </c>
    </row>
    <row r="331" spans="2:52" x14ac:dyDescent="0.2">
      <c r="B331" s="10">
        <v>44819</v>
      </c>
      <c r="C331" s="135">
        <v>330</v>
      </c>
      <c r="D331" s="29" t="s">
        <v>146</v>
      </c>
      <c r="E331" s="57" t="s">
        <v>482</v>
      </c>
      <c r="H331" s="58" t="s">
        <v>788</v>
      </c>
      <c r="I331" s="58"/>
      <c r="J331" s="58"/>
      <c r="K331" s="58"/>
      <c r="L331" s="58"/>
      <c r="M331" s="58"/>
      <c r="N331" s="58"/>
      <c r="O331" s="58"/>
      <c r="Z331" s="7"/>
      <c r="AA331" s="7"/>
      <c r="AB331" s="59"/>
      <c r="AC331" s="62"/>
      <c r="AD331" s="59" t="e">
        <f>VLOOKUP($AC331,[1]!デモテーブル[#All],2,FALSE)</f>
        <v>#N/A</v>
      </c>
      <c r="AE331" s="59"/>
      <c r="AF331" s="60"/>
      <c r="AG331" s="59"/>
      <c r="AH331" s="181"/>
      <c r="AI331" s="59"/>
      <c r="AJ331" s="181"/>
      <c r="AK331" s="59"/>
      <c r="AL331" s="59"/>
      <c r="AM331" s="59"/>
      <c r="AN331" s="59"/>
      <c r="AO331" s="59"/>
      <c r="AP331" s="183"/>
      <c r="AQ331" s="59"/>
      <c r="AR331" s="183"/>
      <c r="AS331" s="61" t="e">
        <v>#DIV/0!</v>
      </c>
      <c r="AT331" s="13"/>
      <c r="AU331" s="13"/>
      <c r="AV331" s="57" t="e">
        <f>VLOOKUP($AC331,[1]!デモテーブル[#All],3,FALSE)</f>
        <v>#N/A</v>
      </c>
      <c r="AW331" s="57" t="e">
        <f>VLOOKUP($AC331,[1]!デモテーブル[#All],4,FALSE)</f>
        <v>#N/A</v>
      </c>
      <c r="AX331" s="57" t="e">
        <f>VLOOKUP($AC331,[1]!デモテーブル[#All],5,FALSE)</f>
        <v>#N/A</v>
      </c>
      <c r="AY331" s="57" t="e">
        <f>VLOOKUP($AC331,[1]!デモテーブル[#All],6,FALSE)</f>
        <v>#N/A</v>
      </c>
      <c r="AZ331" s="57" t="e">
        <f>VLOOKUP($AC331,[1]!デモテーブル[#All],7,FALSE)</f>
        <v>#N/A</v>
      </c>
    </row>
    <row r="332" spans="2:52" x14ac:dyDescent="0.2">
      <c r="B332" s="10">
        <v>44819</v>
      </c>
      <c r="C332" s="135">
        <v>331</v>
      </c>
      <c r="D332" s="29" t="s">
        <v>146</v>
      </c>
      <c r="E332" s="57" t="s">
        <v>482</v>
      </c>
      <c r="H332" s="58" t="s">
        <v>353</v>
      </c>
      <c r="I332" s="58"/>
      <c r="J332" s="58"/>
      <c r="K332" s="58"/>
      <c r="L332" s="58"/>
      <c r="M332" s="58"/>
      <c r="N332" s="58"/>
      <c r="O332" s="58"/>
      <c r="Z332" s="7"/>
      <c r="AA332" s="7"/>
      <c r="AB332" s="59"/>
      <c r="AC332" s="62"/>
      <c r="AD332" s="59" t="e">
        <f>VLOOKUP($AC332,[1]!デモテーブル[#All],2,FALSE)</f>
        <v>#N/A</v>
      </c>
      <c r="AE332" s="59"/>
      <c r="AF332" s="60"/>
      <c r="AG332" s="59"/>
      <c r="AH332" s="181"/>
      <c r="AI332" s="59"/>
      <c r="AJ332" s="181"/>
      <c r="AK332" s="59"/>
      <c r="AL332" s="59"/>
      <c r="AM332" s="59"/>
      <c r="AN332" s="59"/>
      <c r="AO332" s="59"/>
      <c r="AP332" s="183"/>
      <c r="AQ332" s="59"/>
      <c r="AR332" s="183"/>
      <c r="AS332" s="61" t="e">
        <v>#DIV/0!</v>
      </c>
      <c r="AT332" s="13"/>
      <c r="AU332" s="13"/>
      <c r="AV332" s="57" t="e">
        <f>VLOOKUP($AC332,[1]!デモテーブル[#All],3,FALSE)</f>
        <v>#N/A</v>
      </c>
      <c r="AW332" s="57" t="e">
        <f>VLOOKUP($AC332,[1]!デモテーブル[#All],4,FALSE)</f>
        <v>#N/A</v>
      </c>
      <c r="AX332" s="57" t="e">
        <f>VLOOKUP($AC332,[1]!デモテーブル[#All],5,FALSE)</f>
        <v>#N/A</v>
      </c>
      <c r="AY332" s="57" t="e">
        <f>VLOOKUP($AC332,[1]!デモテーブル[#All],6,FALSE)</f>
        <v>#N/A</v>
      </c>
      <c r="AZ332" s="57" t="e">
        <f>VLOOKUP($AC332,[1]!デモテーブル[#All],7,FALSE)</f>
        <v>#N/A</v>
      </c>
    </row>
    <row r="333" spans="2:52" x14ac:dyDescent="0.2">
      <c r="B333" s="10">
        <v>44819</v>
      </c>
      <c r="C333" s="135">
        <v>332</v>
      </c>
      <c r="D333" s="29" t="s">
        <v>146</v>
      </c>
      <c r="E333" s="57" t="s">
        <v>482</v>
      </c>
      <c r="H333" s="58" t="s">
        <v>789</v>
      </c>
      <c r="I333" s="58"/>
      <c r="J333" s="58"/>
      <c r="K333" s="58"/>
      <c r="L333" s="58"/>
      <c r="M333" s="58"/>
      <c r="N333" s="58"/>
      <c r="O333" s="58"/>
      <c r="Z333" s="7"/>
      <c r="AA333" s="7"/>
      <c r="AB333" s="59"/>
      <c r="AC333" s="62"/>
      <c r="AD333" s="59" t="e">
        <f>VLOOKUP($AC333,[1]!デモテーブル[#All],2,FALSE)</f>
        <v>#N/A</v>
      </c>
      <c r="AE333" s="59"/>
      <c r="AF333" s="60"/>
      <c r="AG333" s="59"/>
      <c r="AH333" s="181"/>
      <c r="AI333" s="59"/>
      <c r="AJ333" s="181"/>
      <c r="AK333" s="59"/>
      <c r="AL333" s="59"/>
      <c r="AM333" s="59"/>
      <c r="AN333" s="59"/>
      <c r="AO333" s="59"/>
      <c r="AP333" s="183"/>
      <c r="AQ333" s="59"/>
      <c r="AR333" s="183"/>
      <c r="AS333" s="61" t="e">
        <v>#DIV/0!</v>
      </c>
      <c r="AT333" s="13"/>
      <c r="AU333" s="13"/>
      <c r="AV333" s="57" t="e">
        <f>VLOOKUP($AC333,[1]!デモテーブル[#All],3,FALSE)</f>
        <v>#N/A</v>
      </c>
      <c r="AW333" s="57" t="e">
        <f>VLOOKUP($AC333,[1]!デモテーブル[#All],4,FALSE)</f>
        <v>#N/A</v>
      </c>
      <c r="AX333" s="57" t="e">
        <f>VLOOKUP($AC333,[1]!デモテーブル[#All],5,FALSE)</f>
        <v>#N/A</v>
      </c>
      <c r="AY333" s="57" t="e">
        <f>VLOOKUP($AC333,[1]!デモテーブル[#All],6,FALSE)</f>
        <v>#N/A</v>
      </c>
      <c r="AZ333" s="57" t="e">
        <f>VLOOKUP($AC333,[1]!デモテーブル[#All],7,FALSE)</f>
        <v>#N/A</v>
      </c>
    </row>
    <row r="334" spans="2:52" x14ac:dyDescent="0.2">
      <c r="B334" s="10">
        <v>44819</v>
      </c>
      <c r="C334" s="135">
        <v>333</v>
      </c>
      <c r="D334" s="29" t="s">
        <v>146</v>
      </c>
      <c r="E334" s="57" t="s">
        <v>482</v>
      </c>
      <c r="H334" s="58" t="s">
        <v>85</v>
      </c>
      <c r="I334" s="58"/>
      <c r="J334" s="58"/>
      <c r="K334" s="58"/>
      <c r="L334" s="58"/>
      <c r="M334" s="58"/>
      <c r="N334" s="58"/>
      <c r="O334" s="58"/>
      <c r="Z334" s="7"/>
      <c r="AA334" s="7"/>
      <c r="AB334" s="59"/>
      <c r="AC334" s="4" t="str">
        <f>IF(H335="","",TEXT(H335,"@"))</f>
        <v>4732</v>
      </c>
      <c r="AD334" s="59" t="str">
        <f>VLOOKUP($AC334,[1]!デモテーブル[#All],2,FALSE)</f>
        <v>ユー・エス・エス</v>
      </c>
      <c r="AE334" s="59" t="s">
        <v>15</v>
      </c>
      <c r="AF334" s="60">
        <f>AP334/AJ334</f>
        <v>9</v>
      </c>
      <c r="AG334" s="59"/>
      <c r="AH334" s="181">
        <f>(AP334-AR334)/AF334</f>
        <v>1382</v>
      </c>
      <c r="AI334" s="59"/>
      <c r="AJ334" s="182">
        <f>VLOOKUP($AC334,[1]!テーブル6[#All],5,FALSE)</f>
        <v>2381</v>
      </c>
      <c r="AK334" s="59"/>
      <c r="AL334" s="59"/>
      <c r="AM334" s="59"/>
      <c r="AN334" s="59"/>
      <c r="AO334" s="59"/>
      <c r="AP334" s="183">
        <f>IF(H338="","",VALUE(LEFT(H338,FIND("円",H338)-1)))</f>
        <v>21429</v>
      </c>
      <c r="AQ334" s="59"/>
      <c r="AR334" s="183">
        <f>IF(H340="","",VALUE(LEFT(H340,FIND("円",H340)-1)))</f>
        <v>8991</v>
      </c>
      <c r="AS334" s="61">
        <f t="shared" ref="AS334" si="51">AR334/(AP334-AR334)</f>
        <v>0.72286541244573077</v>
      </c>
      <c r="AT334" s="13"/>
      <c r="AU334" s="13"/>
      <c r="AV334" s="57" t="str">
        <f>VLOOKUP($AC334,[1]!デモテーブル[#All],3,FALSE)</f>
        <v>1株式・投信等</v>
      </c>
      <c r="AW334" s="57" t="str">
        <f>VLOOKUP($AC334,[1]!デモテーブル[#All],4,FALSE)</f>
        <v>1株式</v>
      </c>
      <c r="AX334" s="57" t="str">
        <f>VLOOKUP($AC334,[1]!デモテーブル[#All],5,FALSE)</f>
        <v>サービス</v>
      </c>
      <c r="AY334" s="57" t="str">
        <f>VLOOKUP($AC334,[1]!デモテーブル[#All],6,FALSE)</f>
        <v>サービス</v>
      </c>
      <c r="AZ334" s="57" t="str">
        <f>VLOOKUP($AC334,[1]!デモテーブル[#All],7,FALSE)</f>
        <v>01 日本円</v>
      </c>
    </row>
    <row r="335" spans="2:52" x14ac:dyDescent="0.2">
      <c r="B335" s="10">
        <v>44819</v>
      </c>
      <c r="C335" s="135">
        <v>334</v>
      </c>
      <c r="D335" s="29" t="s">
        <v>146</v>
      </c>
      <c r="E335" s="57" t="s">
        <v>482</v>
      </c>
      <c r="H335" s="58">
        <v>4732</v>
      </c>
      <c r="I335" s="58"/>
      <c r="J335" s="58"/>
      <c r="K335" s="58"/>
      <c r="L335" s="58"/>
      <c r="M335" s="58"/>
      <c r="N335" s="58"/>
      <c r="O335" s="58"/>
      <c r="Z335" s="7"/>
      <c r="AA335" s="7"/>
      <c r="AB335" s="59"/>
      <c r="AC335" s="62"/>
      <c r="AD335" s="59" t="e">
        <f>VLOOKUP($AC335,[1]!デモテーブル[#All],2,FALSE)</f>
        <v>#N/A</v>
      </c>
      <c r="AE335" s="59"/>
      <c r="AF335" s="60"/>
      <c r="AG335" s="59"/>
      <c r="AH335" s="181"/>
      <c r="AI335" s="59"/>
      <c r="AJ335" s="181"/>
      <c r="AK335" s="59"/>
      <c r="AL335" s="59"/>
      <c r="AM335" s="59"/>
      <c r="AN335" s="59"/>
      <c r="AO335" s="59"/>
      <c r="AP335" s="183"/>
      <c r="AQ335" s="59"/>
      <c r="AR335" s="183"/>
      <c r="AS335" s="61" t="e">
        <v>#DIV/0!</v>
      </c>
      <c r="AT335" s="13"/>
      <c r="AU335" s="13"/>
      <c r="AV335" s="57" t="e">
        <f>VLOOKUP($AC335,[1]!デモテーブル[#All],3,FALSE)</f>
        <v>#N/A</v>
      </c>
      <c r="AW335" s="57" t="e">
        <f>VLOOKUP($AC335,[1]!デモテーブル[#All],4,FALSE)</f>
        <v>#N/A</v>
      </c>
      <c r="AX335" s="57" t="e">
        <f>VLOOKUP($AC335,[1]!デモテーブル[#All],5,FALSE)</f>
        <v>#N/A</v>
      </c>
      <c r="AY335" s="57" t="e">
        <f>VLOOKUP($AC335,[1]!デモテーブル[#All],6,FALSE)</f>
        <v>#N/A</v>
      </c>
      <c r="AZ335" s="57" t="e">
        <f>VLOOKUP($AC335,[1]!デモテーブル[#All],7,FALSE)</f>
        <v>#N/A</v>
      </c>
    </row>
    <row r="336" spans="2:52" x14ac:dyDescent="0.2">
      <c r="B336" s="10">
        <v>44819</v>
      </c>
      <c r="C336" s="135">
        <v>335</v>
      </c>
      <c r="D336" s="29" t="s">
        <v>146</v>
      </c>
      <c r="E336" s="57" t="s">
        <v>482</v>
      </c>
      <c r="H336" s="58" t="s">
        <v>85</v>
      </c>
      <c r="I336" s="58"/>
      <c r="J336" s="58"/>
      <c r="K336" s="58"/>
      <c r="L336" s="58"/>
      <c r="M336" s="58"/>
      <c r="N336" s="58"/>
      <c r="O336" s="58"/>
      <c r="Z336" s="7"/>
      <c r="AA336" s="7"/>
      <c r="AB336" s="59"/>
      <c r="AC336" s="62"/>
      <c r="AD336" s="59" t="e">
        <f>VLOOKUP($AC336,[1]!デモテーブル[#All],2,FALSE)</f>
        <v>#N/A</v>
      </c>
      <c r="AE336" s="59"/>
      <c r="AF336" s="60"/>
      <c r="AG336" s="59"/>
      <c r="AH336" s="181"/>
      <c r="AI336" s="59"/>
      <c r="AJ336" s="181"/>
      <c r="AK336" s="59"/>
      <c r="AL336" s="59"/>
      <c r="AM336" s="59"/>
      <c r="AN336" s="59"/>
      <c r="AO336" s="59"/>
      <c r="AP336" s="183"/>
      <c r="AQ336" s="59"/>
      <c r="AR336" s="183"/>
      <c r="AS336" s="61" t="e">
        <v>#DIV/0!</v>
      </c>
      <c r="AT336" s="13"/>
      <c r="AU336" s="13"/>
      <c r="AV336" s="57" t="e">
        <f>VLOOKUP($AC336,[1]!デモテーブル[#All],3,FALSE)</f>
        <v>#N/A</v>
      </c>
      <c r="AW336" s="57" t="e">
        <f>VLOOKUP($AC336,[1]!デモテーブル[#All],4,FALSE)</f>
        <v>#N/A</v>
      </c>
      <c r="AX336" s="57" t="e">
        <f>VLOOKUP($AC336,[1]!デモテーブル[#All],5,FALSE)</f>
        <v>#N/A</v>
      </c>
      <c r="AY336" s="57" t="e">
        <f>VLOOKUP($AC336,[1]!デモテーブル[#All],6,FALSE)</f>
        <v>#N/A</v>
      </c>
      <c r="AZ336" s="57" t="e">
        <f>VLOOKUP($AC336,[1]!デモテーブル[#All],7,FALSE)</f>
        <v>#N/A</v>
      </c>
    </row>
    <row r="337" spans="2:52" x14ac:dyDescent="0.2">
      <c r="B337" s="10">
        <v>44819</v>
      </c>
      <c r="C337" s="135">
        <v>336</v>
      </c>
      <c r="D337" s="29" t="s">
        <v>146</v>
      </c>
      <c r="E337" s="57" t="s">
        <v>482</v>
      </c>
      <c r="H337" s="58" t="s">
        <v>352</v>
      </c>
      <c r="I337" s="58"/>
      <c r="J337" s="58"/>
      <c r="K337" s="58"/>
      <c r="L337" s="58"/>
      <c r="M337" s="58"/>
      <c r="N337" s="58"/>
      <c r="O337" s="58"/>
      <c r="Z337" s="7"/>
      <c r="AA337" s="7"/>
      <c r="AB337" s="59"/>
      <c r="AC337" s="62"/>
      <c r="AD337" s="59" t="e">
        <f>VLOOKUP($AC337,[1]!デモテーブル[#All],2,FALSE)</f>
        <v>#N/A</v>
      </c>
      <c r="AE337" s="59"/>
      <c r="AF337" s="60"/>
      <c r="AG337" s="59"/>
      <c r="AH337" s="181"/>
      <c r="AI337" s="59"/>
      <c r="AJ337" s="181"/>
      <c r="AK337" s="59"/>
      <c r="AL337" s="59"/>
      <c r="AM337" s="59"/>
      <c r="AN337" s="59"/>
      <c r="AO337" s="59"/>
      <c r="AP337" s="183"/>
      <c r="AQ337" s="59"/>
      <c r="AR337" s="183"/>
      <c r="AS337" s="61" t="e">
        <v>#DIV/0!</v>
      </c>
      <c r="AT337" s="13"/>
      <c r="AU337" s="13"/>
      <c r="AV337" s="57" t="e">
        <f>VLOOKUP($AC337,[1]!デモテーブル[#All],3,FALSE)</f>
        <v>#N/A</v>
      </c>
      <c r="AW337" s="57" t="e">
        <f>VLOOKUP($AC337,[1]!デモテーブル[#All],4,FALSE)</f>
        <v>#N/A</v>
      </c>
      <c r="AX337" s="57" t="e">
        <f>VLOOKUP($AC337,[1]!デモテーブル[#All],5,FALSE)</f>
        <v>#N/A</v>
      </c>
      <c r="AY337" s="57" t="e">
        <f>VLOOKUP($AC337,[1]!デモテーブル[#All],6,FALSE)</f>
        <v>#N/A</v>
      </c>
      <c r="AZ337" s="57" t="e">
        <f>VLOOKUP($AC337,[1]!デモテーブル[#All],7,FALSE)</f>
        <v>#N/A</v>
      </c>
    </row>
    <row r="338" spans="2:52" x14ac:dyDescent="0.2">
      <c r="B338" s="10">
        <v>44819</v>
      </c>
      <c r="C338" s="135">
        <v>337</v>
      </c>
      <c r="D338" s="29" t="s">
        <v>146</v>
      </c>
      <c r="E338" s="57" t="s">
        <v>482</v>
      </c>
      <c r="H338" s="58" t="s">
        <v>790</v>
      </c>
      <c r="I338" s="58"/>
      <c r="J338" s="58"/>
      <c r="K338" s="58"/>
      <c r="L338" s="58"/>
      <c r="M338" s="58"/>
      <c r="N338" s="58"/>
      <c r="O338" s="58"/>
      <c r="Z338" s="7"/>
      <c r="AA338" s="7"/>
      <c r="AB338" s="59"/>
      <c r="AC338" s="62"/>
      <c r="AD338" s="59" t="e">
        <f>VLOOKUP($AC338,[1]!デモテーブル[#All],2,FALSE)</f>
        <v>#N/A</v>
      </c>
      <c r="AE338" s="59"/>
      <c r="AF338" s="60"/>
      <c r="AG338" s="59"/>
      <c r="AH338" s="181"/>
      <c r="AI338" s="59"/>
      <c r="AJ338" s="181"/>
      <c r="AK338" s="59"/>
      <c r="AL338" s="59"/>
      <c r="AM338" s="59"/>
      <c r="AN338" s="59"/>
      <c r="AO338" s="59"/>
      <c r="AP338" s="183"/>
      <c r="AQ338" s="59"/>
      <c r="AR338" s="183"/>
      <c r="AS338" s="61" t="e">
        <v>#DIV/0!</v>
      </c>
      <c r="AT338" s="13"/>
      <c r="AU338" s="13"/>
      <c r="AV338" s="57" t="e">
        <f>VLOOKUP($AC338,[1]!デモテーブル[#All],3,FALSE)</f>
        <v>#N/A</v>
      </c>
      <c r="AW338" s="57" t="e">
        <f>VLOOKUP($AC338,[1]!デモテーブル[#All],4,FALSE)</f>
        <v>#N/A</v>
      </c>
      <c r="AX338" s="57" t="e">
        <f>VLOOKUP($AC338,[1]!デモテーブル[#All],5,FALSE)</f>
        <v>#N/A</v>
      </c>
      <c r="AY338" s="57" t="e">
        <f>VLOOKUP($AC338,[1]!デモテーブル[#All],6,FALSE)</f>
        <v>#N/A</v>
      </c>
      <c r="AZ338" s="57" t="e">
        <f>VLOOKUP($AC338,[1]!デモテーブル[#All],7,FALSE)</f>
        <v>#N/A</v>
      </c>
    </row>
    <row r="339" spans="2:52" x14ac:dyDescent="0.2">
      <c r="B339" s="10">
        <v>44819</v>
      </c>
      <c r="C339" s="135">
        <v>338</v>
      </c>
      <c r="D339" s="29" t="s">
        <v>146</v>
      </c>
      <c r="E339" s="57" t="s">
        <v>482</v>
      </c>
      <c r="H339" s="58" t="s">
        <v>353</v>
      </c>
      <c r="I339" s="58"/>
      <c r="J339" s="58"/>
      <c r="K339" s="58"/>
      <c r="L339" s="58"/>
      <c r="M339" s="58"/>
      <c r="N339" s="58"/>
      <c r="O339" s="58"/>
      <c r="Z339" s="7"/>
      <c r="AA339" s="7"/>
      <c r="AB339" s="59"/>
      <c r="AC339" s="62"/>
      <c r="AD339" s="59" t="e">
        <f>VLOOKUP($AC339,[1]!デモテーブル[#All],2,FALSE)</f>
        <v>#N/A</v>
      </c>
      <c r="AE339" s="59"/>
      <c r="AF339" s="60"/>
      <c r="AG339" s="59"/>
      <c r="AH339" s="181"/>
      <c r="AI339" s="59"/>
      <c r="AJ339" s="181"/>
      <c r="AK339" s="59"/>
      <c r="AL339" s="59"/>
      <c r="AM339" s="59"/>
      <c r="AN339" s="59"/>
      <c r="AO339" s="59"/>
      <c r="AP339" s="183"/>
      <c r="AQ339" s="59"/>
      <c r="AR339" s="183"/>
      <c r="AS339" s="61" t="e">
        <v>#DIV/0!</v>
      </c>
      <c r="AT339" s="13"/>
      <c r="AU339" s="13"/>
      <c r="AV339" s="57" t="e">
        <f>VLOOKUP($AC339,[1]!デモテーブル[#All],3,FALSE)</f>
        <v>#N/A</v>
      </c>
      <c r="AW339" s="57" t="e">
        <f>VLOOKUP($AC339,[1]!デモテーブル[#All],4,FALSE)</f>
        <v>#N/A</v>
      </c>
      <c r="AX339" s="57" t="e">
        <f>VLOOKUP($AC339,[1]!デモテーブル[#All],5,FALSE)</f>
        <v>#N/A</v>
      </c>
      <c r="AY339" s="57" t="e">
        <f>VLOOKUP($AC339,[1]!デモテーブル[#All],6,FALSE)</f>
        <v>#N/A</v>
      </c>
      <c r="AZ339" s="57" t="e">
        <f>VLOOKUP($AC339,[1]!デモテーブル[#All],7,FALSE)</f>
        <v>#N/A</v>
      </c>
    </row>
    <row r="340" spans="2:52" x14ac:dyDescent="0.2">
      <c r="B340" s="10">
        <v>44819</v>
      </c>
      <c r="C340" s="135">
        <v>339</v>
      </c>
      <c r="D340" s="29" t="s">
        <v>146</v>
      </c>
      <c r="E340" s="57" t="s">
        <v>482</v>
      </c>
      <c r="H340" s="58" t="s">
        <v>791</v>
      </c>
      <c r="I340" s="58"/>
      <c r="J340" s="58"/>
      <c r="K340" s="58"/>
      <c r="L340" s="58"/>
      <c r="M340" s="58"/>
      <c r="N340" s="58"/>
      <c r="O340" s="58"/>
      <c r="Z340" s="7"/>
      <c r="AA340" s="7"/>
      <c r="AB340" s="59"/>
      <c r="AC340" s="62"/>
      <c r="AD340" s="59" t="e">
        <f>VLOOKUP($AC340,[1]!デモテーブル[#All],2,FALSE)</f>
        <v>#N/A</v>
      </c>
      <c r="AE340" s="59"/>
      <c r="AF340" s="60"/>
      <c r="AG340" s="59"/>
      <c r="AH340" s="181"/>
      <c r="AI340" s="59"/>
      <c r="AJ340" s="181"/>
      <c r="AK340" s="59"/>
      <c r="AL340" s="59"/>
      <c r="AM340" s="59"/>
      <c r="AN340" s="59"/>
      <c r="AO340" s="59"/>
      <c r="AP340" s="183"/>
      <c r="AQ340" s="59"/>
      <c r="AR340" s="183"/>
      <c r="AS340" s="61" t="e">
        <v>#DIV/0!</v>
      </c>
      <c r="AT340" s="13"/>
      <c r="AU340" s="13"/>
      <c r="AV340" s="57" t="e">
        <f>VLOOKUP($AC340,[1]!デモテーブル[#All],3,FALSE)</f>
        <v>#N/A</v>
      </c>
      <c r="AW340" s="57" t="e">
        <f>VLOOKUP($AC340,[1]!デモテーブル[#All],4,FALSE)</f>
        <v>#N/A</v>
      </c>
      <c r="AX340" s="57" t="e">
        <f>VLOOKUP($AC340,[1]!デモテーブル[#All],5,FALSE)</f>
        <v>#N/A</v>
      </c>
      <c r="AY340" s="57" t="e">
        <f>VLOOKUP($AC340,[1]!デモテーブル[#All],6,FALSE)</f>
        <v>#N/A</v>
      </c>
      <c r="AZ340" s="57" t="e">
        <f>VLOOKUP($AC340,[1]!デモテーブル[#All],7,FALSE)</f>
        <v>#N/A</v>
      </c>
    </row>
    <row r="341" spans="2:52" x14ac:dyDescent="0.2">
      <c r="B341" s="10">
        <v>44819</v>
      </c>
      <c r="C341" s="135">
        <v>340</v>
      </c>
      <c r="D341" s="29" t="s">
        <v>146</v>
      </c>
      <c r="E341" s="57" t="s">
        <v>482</v>
      </c>
      <c r="H341" s="58" t="s">
        <v>86</v>
      </c>
      <c r="I341" s="58"/>
      <c r="J341" s="58"/>
      <c r="K341" s="58"/>
      <c r="L341" s="58"/>
      <c r="M341" s="58"/>
      <c r="N341" s="58"/>
      <c r="O341" s="58"/>
      <c r="Z341" s="7"/>
      <c r="AA341" s="7"/>
      <c r="AB341" s="59"/>
      <c r="AC341" s="4" t="str">
        <f>IF(H342="","",TEXT(H342,"@"))</f>
        <v>5108</v>
      </c>
      <c r="AD341" s="59" t="str">
        <f>VLOOKUP($AC341,[1]!デモテーブル[#All],2,FALSE)</f>
        <v>ブリヂストン</v>
      </c>
      <c r="AE341" s="59" t="s">
        <v>15</v>
      </c>
      <c r="AF341" s="60">
        <f>AP341/AJ341</f>
        <v>5</v>
      </c>
      <c r="AG341" s="59"/>
      <c r="AH341" s="181">
        <f>(AP341-AR341)/AF341</f>
        <v>3160</v>
      </c>
      <c r="AI341" s="59"/>
      <c r="AJ341" s="182">
        <f>VLOOKUP($AC341,[1]!テーブル6[#All],5,FALSE)</f>
        <v>5090</v>
      </c>
      <c r="AK341" s="59"/>
      <c r="AL341" s="59"/>
      <c r="AM341" s="59"/>
      <c r="AN341" s="59"/>
      <c r="AO341" s="59"/>
      <c r="AP341" s="183">
        <f>IF(H345="","",VALUE(LEFT(H345,FIND("円",H345)-1)))</f>
        <v>25450</v>
      </c>
      <c r="AQ341" s="59"/>
      <c r="AR341" s="183">
        <f>IF(H347="","",VALUE(LEFT(H347,FIND("円",H347)-1)))</f>
        <v>9650</v>
      </c>
      <c r="AS341" s="61">
        <f t="shared" ref="AS341" si="52">AR341/(AP341-AR341)</f>
        <v>0.61075949367088611</v>
      </c>
      <c r="AT341" s="13"/>
      <c r="AU341" s="13"/>
      <c r="AV341" s="57" t="str">
        <f>VLOOKUP($AC341,[1]!デモテーブル[#All],3,FALSE)</f>
        <v>1株式・投信等</v>
      </c>
      <c r="AW341" s="57" t="str">
        <f>VLOOKUP($AC341,[1]!デモテーブル[#All],4,FALSE)</f>
        <v>1株式</v>
      </c>
      <c r="AX341" s="57" t="str">
        <f>VLOOKUP($AC341,[1]!デモテーブル[#All],5,FALSE)</f>
        <v>製造業</v>
      </c>
      <c r="AY341" s="57" t="str">
        <f>VLOOKUP($AC341,[1]!デモテーブル[#All],6,FALSE)</f>
        <v>製造業・ゴム</v>
      </c>
      <c r="AZ341" s="57" t="str">
        <f>VLOOKUP($AC341,[1]!デモテーブル[#All],7,FALSE)</f>
        <v>01 日本円</v>
      </c>
    </row>
    <row r="342" spans="2:52" x14ac:dyDescent="0.2">
      <c r="B342" s="10">
        <v>44819</v>
      </c>
      <c r="C342" s="135">
        <v>341</v>
      </c>
      <c r="D342" s="29" t="s">
        <v>146</v>
      </c>
      <c r="E342" s="57" t="s">
        <v>482</v>
      </c>
      <c r="H342" s="58">
        <v>5108</v>
      </c>
      <c r="I342" s="58"/>
      <c r="J342" s="58"/>
      <c r="K342" s="58"/>
      <c r="L342" s="58"/>
      <c r="M342" s="58"/>
      <c r="N342" s="58"/>
      <c r="O342" s="58"/>
      <c r="Z342" s="7"/>
      <c r="AA342" s="7"/>
      <c r="AB342" s="59"/>
      <c r="AC342" s="62"/>
      <c r="AD342" s="59" t="e">
        <f>VLOOKUP($AC342,[1]!デモテーブル[#All],2,FALSE)</f>
        <v>#N/A</v>
      </c>
      <c r="AE342" s="59"/>
      <c r="AF342" s="60"/>
      <c r="AG342" s="59"/>
      <c r="AH342" s="181"/>
      <c r="AI342" s="59"/>
      <c r="AJ342" s="181"/>
      <c r="AK342" s="59"/>
      <c r="AL342" s="59"/>
      <c r="AM342" s="59"/>
      <c r="AN342" s="59"/>
      <c r="AO342" s="59"/>
      <c r="AP342" s="183"/>
      <c r="AQ342" s="59"/>
      <c r="AR342" s="183"/>
      <c r="AS342" s="61" t="e">
        <v>#DIV/0!</v>
      </c>
      <c r="AT342" s="13"/>
      <c r="AU342" s="13"/>
      <c r="AV342" s="57" t="e">
        <f>VLOOKUP($AC342,[1]!デモテーブル[#All],3,FALSE)</f>
        <v>#N/A</v>
      </c>
      <c r="AW342" s="57" t="e">
        <f>VLOOKUP($AC342,[1]!デモテーブル[#All],4,FALSE)</f>
        <v>#N/A</v>
      </c>
      <c r="AX342" s="57" t="e">
        <f>VLOOKUP($AC342,[1]!デモテーブル[#All],5,FALSE)</f>
        <v>#N/A</v>
      </c>
      <c r="AY342" s="57" t="e">
        <f>VLOOKUP($AC342,[1]!デモテーブル[#All],6,FALSE)</f>
        <v>#N/A</v>
      </c>
      <c r="AZ342" s="57" t="e">
        <f>VLOOKUP($AC342,[1]!デモテーブル[#All],7,FALSE)</f>
        <v>#N/A</v>
      </c>
    </row>
    <row r="343" spans="2:52" x14ac:dyDescent="0.2">
      <c r="B343" s="10">
        <v>44819</v>
      </c>
      <c r="C343" s="135">
        <v>342</v>
      </c>
      <c r="D343" s="29" t="s">
        <v>146</v>
      </c>
      <c r="E343" s="57" t="s">
        <v>482</v>
      </c>
      <c r="H343" s="58" t="s">
        <v>86</v>
      </c>
      <c r="I343" s="58"/>
      <c r="J343" s="58"/>
      <c r="K343" s="58"/>
      <c r="L343" s="58"/>
      <c r="M343" s="58"/>
      <c r="N343" s="58"/>
      <c r="O343" s="58"/>
      <c r="Z343" s="7"/>
      <c r="AA343" s="7"/>
      <c r="AB343" s="59"/>
      <c r="AC343" s="62"/>
      <c r="AD343" s="59" t="e">
        <f>VLOOKUP($AC343,[1]!デモテーブル[#All],2,FALSE)</f>
        <v>#N/A</v>
      </c>
      <c r="AE343" s="59"/>
      <c r="AF343" s="60"/>
      <c r="AG343" s="59"/>
      <c r="AH343" s="181"/>
      <c r="AI343" s="59"/>
      <c r="AJ343" s="181"/>
      <c r="AK343" s="59"/>
      <c r="AL343" s="59"/>
      <c r="AM343" s="59"/>
      <c r="AN343" s="59"/>
      <c r="AO343" s="59"/>
      <c r="AP343" s="183"/>
      <c r="AQ343" s="59"/>
      <c r="AR343" s="183"/>
      <c r="AS343" s="61" t="e">
        <v>#DIV/0!</v>
      </c>
      <c r="AT343" s="13"/>
      <c r="AU343" s="13"/>
      <c r="AV343" s="57" t="e">
        <f>VLOOKUP($AC343,[1]!デモテーブル[#All],3,FALSE)</f>
        <v>#N/A</v>
      </c>
      <c r="AW343" s="57" t="e">
        <f>VLOOKUP($AC343,[1]!デモテーブル[#All],4,FALSE)</f>
        <v>#N/A</v>
      </c>
      <c r="AX343" s="57" t="e">
        <f>VLOOKUP($AC343,[1]!デモテーブル[#All],5,FALSE)</f>
        <v>#N/A</v>
      </c>
      <c r="AY343" s="57" t="e">
        <f>VLOOKUP($AC343,[1]!デモテーブル[#All],6,FALSE)</f>
        <v>#N/A</v>
      </c>
      <c r="AZ343" s="57" t="e">
        <f>VLOOKUP($AC343,[1]!デモテーブル[#All],7,FALSE)</f>
        <v>#N/A</v>
      </c>
    </row>
    <row r="344" spans="2:52" x14ac:dyDescent="0.2">
      <c r="B344" s="10">
        <v>44819</v>
      </c>
      <c r="C344" s="135">
        <v>343</v>
      </c>
      <c r="D344" s="29" t="s">
        <v>146</v>
      </c>
      <c r="E344" s="57" t="s">
        <v>482</v>
      </c>
      <c r="H344" s="58" t="s">
        <v>352</v>
      </c>
      <c r="I344" s="58"/>
      <c r="J344" s="58"/>
      <c r="K344" s="58"/>
      <c r="L344" s="58"/>
      <c r="M344" s="58"/>
      <c r="N344" s="58"/>
      <c r="O344" s="58"/>
      <c r="Z344" s="7"/>
      <c r="AA344" s="7"/>
      <c r="AB344" s="59"/>
      <c r="AC344" s="62"/>
      <c r="AD344" s="59" t="e">
        <f>VLOOKUP($AC344,[1]!デモテーブル[#All],2,FALSE)</f>
        <v>#N/A</v>
      </c>
      <c r="AE344" s="59"/>
      <c r="AF344" s="60"/>
      <c r="AG344" s="59"/>
      <c r="AH344" s="181"/>
      <c r="AI344" s="59"/>
      <c r="AJ344" s="181"/>
      <c r="AK344" s="59"/>
      <c r="AL344" s="59"/>
      <c r="AM344" s="59"/>
      <c r="AN344" s="59"/>
      <c r="AO344" s="59"/>
      <c r="AP344" s="183"/>
      <c r="AQ344" s="59"/>
      <c r="AR344" s="183"/>
      <c r="AS344" s="61" t="e">
        <v>#DIV/0!</v>
      </c>
      <c r="AT344" s="13"/>
      <c r="AU344" s="13"/>
      <c r="AV344" s="57" t="e">
        <f>VLOOKUP($AC344,[1]!デモテーブル[#All],3,FALSE)</f>
        <v>#N/A</v>
      </c>
      <c r="AW344" s="57" t="e">
        <f>VLOOKUP($AC344,[1]!デモテーブル[#All],4,FALSE)</f>
        <v>#N/A</v>
      </c>
      <c r="AX344" s="57" t="e">
        <f>VLOOKUP($AC344,[1]!デモテーブル[#All],5,FALSE)</f>
        <v>#N/A</v>
      </c>
      <c r="AY344" s="57" t="e">
        <f>VLOOKUP($AC344,[1]!デモテーブル[#All],6,FALSE)</f>
        <v>#N/A</v>
      </c>
      <c r="AZ344" s="57" t="e">
        <f>VLOOKUP($AC344,[1]!デモテーブル[#All],7,FALSE)</f>
        <v>#N/A</v>
      </c>
    </row>
    <row r="345" spans="2:52" x14ac:dyDescent="0.2">
      <c r="B345" s="10">
        <v>44819</v>
      </c>
      <c r="C345" s="135">
        <v>344</v>
      </c>
      <c r="D345" s="29" t="s">
        <v>146</v>
      </c>
      <c r="E345" s="57" t="s">
        <v>482</v>
      </c>
      <c r="H345" s="58" t="s">
        <v>792</v>
      </c>
      <c r="I345" s="58"/>
      <c r="J345" s="58"/>
      <c r="K345" s="58"/>
      <c r="L345" s="58"/>
      <c r="M345" s="58"/>
      <c r="N345" s="58"/>
      <c r="O345" s="58"/>
      <c r="Z345" s="7"/>
      <c r="AA345" s="7"/>
      <c r="AB345" s="59"/>
      <c r="AC345" s="62"/>
      <c r="AD345" s="59" t="e">
        <f>VLOOKUP($AC345,[1]!デモテーブル[#All],2,FALSE)</f>
        <v>#N/A</v>
      </c>
      <c r="AE345" s="59"/>
      <c r="AF345" s="60"/>
      <c r="AG345" s="59"/>
      <c r="AH345" s="181"/>
      <c r="AI345" s="59"/>
      <c r="AJ345" s="181"/>
      <c r="AK345" s="59"/>
      <c r="AL345" s="59"/>
      <c r="AM345" s="59"/>
      <c r="AN345" s="59"/>
      <c r="AO345" s="59"/>
      <c r="AP345" s="183"/>
      <c r="AQ345" s="59"/>
      <c r="AR345" s="183"/>
      <c r="AS345" s="61" t="e">
        <v>#DIV/0!</v>
      </c>
      <c r="AT345" s="13"/>
      <c r="AU345" s="13"/>
      <c r="AV345" s="57" t="e">
        <f>VLOOKUP($AC345,[1]!デモテーブル[#All],3,FALSE)</f>
        <v>#N/A</v>
      </c>
      <c r="AW345" s="57" t="e">
        <f>VLOOKUP($AC345,[1]!デモテーブル[#All],4,FALSE)</f>
        <v>#N/A</v>
      </c>
      <c r="AX345" s="57" t="e">
        <f>VLOOKUP($AC345,[1]!デモテーブル[#All],5,FALSE)</f>
        <v>#N/A</v>
      </c>
      <c r="AY345" s="57" t="e">
        <f>VLOOKUP($AC345,[1]!デモテーブル[#All],6,FALSE)</f>
        <v>#N/A</v>
      </c>
      <c r="AZ345" s="57" t="e">
        <f>VLOOKUP($AC345,[1]!デモテーブル[#All],7,FALSE)</f>
        <v>#N/A</v>
      </c>
    </row>
    <row r="346" spans="2:52" x14ac:dyDescent="0.2">
      <c r="B346" s="10">
        <v>44819</v>
      </c>
      <c r="C346" s="135">
        <v>345</v>
      </c>
      <c r="D346" s="29" t="s">
        <v>146</v>
      </c>
      <c r="E346" s="57" t="s">
        <v>482</v>
      </c>
      <c r="H346" s="58" t="s">
        <v>353</v>
      </c>
      <c r="I346" s="58"/>
      <c r="J346" s="58"/>
      <c r="K346" s="58"/>
      <c r="L346" s="58"/>
      <c r="M346" s="58"/>
      <c r="N346" s="58"/>
      <c r="O346" s="58"/>
      <c r="Z346" s="7"/>
      <c r="AA346" s="7"/>
      <c r="AB346" s="59"/>
      <c r="AC346" s="62"/>
      <c r="AD346" s="59" t="e">
        <f>VLOOKUP($AC346,[1]!デモテーブル[#All],2,FALSE)</f>
        <v>#N/A</v>
      </c>
      <c r="AE346" s="59"/>
      <c r="AF346" s="60"/>
      <c r="AG346" s="59"/>
      <c r="AH346" s="181"/>
      <c r="AI346" s="59"/>
      <c r="AJ346" s="181"/>
      <c r="AK346" s="59"/>
      <c r="AL346" s="59"/>
      <c r="AM346" s="59"/>
      <c r="AN346" s="59"/>
      <c r="AO346" s="59"/>
      <c r="AP346" s="183"/>
      <c r="AQ346" s="59"/>
      <c r="AR346" s="183"/>
      <c r="AS346" s="61" t="e">
        <v>#DIV/0!</v>
      </c>
      <c r="AT346" s="13"/>
      <c r="AU346" s="13"/>
      <c r="AV346" s="57" t="e">
        <f>VLOOKUP($AC346,[1]!デモテーブル[#All],3,FALSE)</f>
        <v>#N/A</v>
      </c>
      <c r="AW346" s="57" t="e">
        <f>VLOOKUP($AC346,[1]!デモテーブル[#All],4,FALSE)</f>
        <v>#N/A</v>
      </c>
      <c r="AX346" s="57" t="e">
        <f>VLOOKUP($AC346,[1]!デモテーブル[#All],5,FALSE)</f>
        <v>#N/A</v>
      </c>
      <c r="AY346" s="57" t="e">
        <f>VLOOKUP($AC346,[1]!デモテーブル[#All],6,FALSE)</f>
        <v>#N/A</v>
      </c>
      <c r="AZ346" s="57" t="e">
        <f>VLOOKUP($AC346,[1]!デモテーブル[#All],7,FALSE)</f>
        <v>#N/A</v>
      </c>
    </row>
    <row r="347" spans="2:52" x14ac:dyDescent="0.2">
      <c r="B347" s="10">
        <v>44819</v>
      </c>
      <c r="C347" s="135">
        <v>346</v>
      </c>
      <c r="D347" s="29" t="s">
        <v>146</v>
      </c>
      <c r="E347" s="57" t="s">
        <v>482</v>
      </c>
      <c r="H347" s="58" t="s">
        <v>793</v>
      </c>
      <c r="I347" s="58"/>
      <c r="J347" s="58"/>
      <c r="K347" s="58"/>
      <c r="L347" s="58"/>
      <c r="M347" s="58"/>
      <c r="N347" s="58"/>
      <c r="O347" s="58"/>
      <c r="Z347" s="7"/>
      <c r="AA347" s="7"/>
      <c r="AB347" s="59"/>
      <c r="AC347" s="62"/>
      <c r="AD347" s="59" t="e">
        <f>VLOOKUP($AC347,[1]!デモテーブル[#All],2,FALSE)</f>
        <v>#N/A</v>
      </c>
      <c r="AE347" s="59"/>
      <c r="AF347" s="60"/>
      <c r="AG347" s="59"/>
      <c r="AH347" s="181"/>
      <c r="AI347" s="59"/>
      <c r="AJ347" s="181"/>
      <c r="AK347" s="59"/>
      <c r="AL347" s="59"/>
      <c r="AM347" s="59"/>
      <c r="AN347" s="59"/>
      <c r="AO347" s="59"/>
      <c r="AP347" s="183"/>
      <c r="AQ347" s="59"/>
      <c r="AR347" s="183"/>
      <c r="AS347" s="61" t="e">
        <v>#DIV/0!</v>
      </c>
      <c r="AT347" s="13"/>
      <c r="AU347" s="13"/>
      <c r="AV347" s="57" t="e">
        <f>VLOOKUP($AC347,[1]!デモテーブル[#All],3,FALSE)</f>
        <v>#N/A</v>
      </c>
      <c r="AW347" s="57" t="e">
        <f>VLOOKUP($AC347,[1]!デモテーブル[#All],4,FALSE)</f>
        <v>#N/A</v>
      </c>
      <c r="AX347" s="57" t="e">
        <f>VLOOKUP($AC347,[1]!デモテーブル[#All],5,FALSE)</f>
        <v>#N/A</v>
      </c>
      <c r="AY347" s="57" t="e">
        <f>VLOOKUP($AC347,[1]!デモテーブル[#All],6,FALSE)</f>
        <v>#N/A</v>
      </c>
      <c r="AZ347" s="57" t="e">
        <f>VLOOKUP($AC347,[1]!デモテーブル[#All],7,FALSE)</f>
        <v>#N/A</v>
      </c>
    </row>
    <row r="348" spans="2:52" x14ac:dyDescent="0.2">
      <c r="B348" s="10">
        <v>44819</v>
      </c>
      <c r="C348" s="135">
        <v>347</v>
      </c>
      <c r="D348" s="29" t="s">
        <v>146</v>
      </c>
      <c r="E348" s="57" t="s">
        <v>482</v>
      </c>
      <c r="H348" s="58" t="s">
        <v>87</v>
      </c>
      <c r="I348" s="58"/>
      <c r="J348" s="58"/>
      <c r="K348" s="58"/>
      <c r="L348" s="58"/>
      <c r="M348" s="58"/>
      <c r="N348" s="58"/>
      <c r="O348" s="58"/>
      <c r="Z348" s="7"/>
      <c r="AA348" s="7"/>
      <c r="AB348" s="59"/>
      <c r="AC348" s="4" t="str">
        <f>IF(H349="","",TEXT(H349,"@"))</f>
        <v>6087</v>
      </c>
      <c r="AD348" s="59" t="str">
        <f>VLOOKUP($AC348,[1]!デモテーブル[#All],2,FALSE)</f>
        <v>アビスト</v>
      </c>
      <c r="AE348" s="59" t="s">
        <v>15</v>
      </c>
      <c r="AF348" s="60">
        <f>AP348/AJ348</f>
        <v>6</v>
      </c>
      <c r="AG348" s="59"/>
      <c r="AH348" s="181">
        <f>(AP348-AR348)/AF348</f>
        <v>1625</v>
      </c>
      <c r="AI348" s="59"/>
      <c r="AJ348" s="182">
        <f>VLOOKUP($AC348,[1]!テーブル6[#All],5,FALSE)</f>
        <v>2979</v>
      </c>
      <c r="AK348" s="59"/>
      <c r="AL348" s="59"/>
      <c r="AM348" s="59"/>
      <c r="AN348" s="59"/>
      <c r="AO348" s="59"/>
      <c r="AP348" s="183">
        <f>IF(H352="","",VALUE(LEFT(H352,FIND("円",H352)-1)))</f>
        <v>17874</v>
      </c>
      <c r="AQ348" s="59"/>
      <c r="AR348" s="183">
        <f>IF(H354="","",VALUE(LEFT(H354,FIND("円",H354)-1)))</f>
        <v>8124</v>
      </c>
      <c r="AS348" s="61">
        <f t="shared" ref="AS348" si="53">AR348/(AP348-AR348)</f>
        <v>0.83323076923076922</v>
      </c>
      <c r="AT348" s="13"/>
      <c r="AU348" s="13"/>
      <c r="AV348" s="57" t="str">
        <f>VLOOKUP($AC348,[1]!デモテーブル[#All],3,FALSE)</f>
        <v>1株式・投信等</v>
      </c>
      <c r="AW348" s="57" t="str">
        <f>VLOOKUP($AC348,[1]!デモテーブル[#All],4,FALSE)</f>
        <v>1株式</v>
      </c>
      <c r="AX348" s="57" t="str">
        <f>VLOOKUP($AC348,[1]!デモテーブル[#All],5,FALSE)</f>
        <v>サービス</v>
      </c>
      <c r="AY348" s="57" t="str">
        <f>VLOOKUP($AC348,[1]!デモテーブル[#All],6,FALSE)</f>
        <v>サービス</v>
      </c>
      <c r="AZ348" s="57" t="str">
        <f>VLOOKUP($AC348,[1]!デモテーブル[#All],7,FALSE)</f>
        <v>01 日本円</v>
      </c>
    </row>
    <row r="349" spans="2:52" x14ac:dyDescent="0.2">
      <c r="B349" s="10">
        <v>44819</v>
      </c>
      <c r="C349" s="135">
        <v>348</v>
      </c>
      <c r="D349" s="29" t="s">
        <v>146</v>
      </c>
      <c r="E349" s="57" t="s">
        <v>482</v>
      </c>
      <c r="H349" s="58">
        <v>6087</v>
      </c>
      <c r="I349" s="58"/>
      <c r="J349" s="58"/>
      <c r="K349" s="58"/>
      <c r="L349" s="58"/>
      <c r="M349" s="58"/>
      <c r="N349" s="58"/>
      <c r="O349" s="58"/>
      <c r="Z349" s="7"/>
      <c r="AA349" s="7"/>
      <c r="AB349" s="59"/>
      <c r="AC349" s="62"/>
      <c r="AD349" s="59" t="e">
        <f>VLOOKUP($AC349,[1]!デモテーブル[#All],2,FALSE)</f>
        <v>#N/A</v>
      </c>
      <c r="AE349" s="59"/>
      <c r="AF349" s="60"/>
      <c r="AG349" s="59"/>
      <c r="AH349" s="181"/>
      <c r="AI349" s="59"/>
      <c r="AJ349" s="181"/>
      <c r="AK349" s="59"/>
      <c r="AL349" s="59"/>
      <c r="AM349" s="59"/>
      <c r="AN349" s="59"/>
      <c r="AO349" s="59"/>
      <c r="AP349" s="183"/>
      <c r="AQ349" s="59"/>
      <c r="AR349" s="183"/>
      <c r="AS349" s="61" t="e">
        <v>#DIV/0!</v>
      </c>
      <c r="AT349" s="13"/>
      <c r="AU349" s="13"/>
      <c r="AV349" s="57" t="e">
        <f>VLOOKUP($AC349,[1]!デモテーブル[#All],3,FALSE)</f>
        <v>#N/A</v>
      </c>
      <c r="AW349" s="57" t="e">
        <f>VLOOKUP($AC349,[1]!デモテーブル[#All],4,FALSE)</f>
        <v>#N/A</v>
      </c>
      <c r="AX349" s="57" t="e">
        <f>VLOOKUP($AC349,[1]!デモテーブル[#All],5,FALSE)</f>
        <v>#N/A</v>
      </c>
      <c r="AY349" s="57" t="e">
        <f>VLOOKUP($AC349,[1]!デモテーブル[#All],6,FALSE)</f>
        <v>#N/A</v>
      </c>
      <c r="AZ349" s="57" t="e">
        <f>VLOOKUP($AC349,[1]!デモテーブル[#All],7,FALSE)</f>
        <v>#N/A</v>
      </c>
    </row>
    <row r="350" spans="2:52" x14ac:dyDescent="0.2">
      <c r="B350" s="10">
        <v>44819</v>
      </c>
      <c r="C350" s="135">
        <v>349</v>
      </c>
      <c r="D350" s="29" t="s">
        <v>146</v>
      </c>
      <c r="E350" s="57" t="s">
        <v>482</v>
      </c>
      <c r="H350" s="58" t="s">
        <v>87</v>
      </c>
      <c r="I350" s="58"/>
      <c r="J350" s="58"/>
      <c r="K350" s="58"/>
      <c r="L350" s="58"/>
      <c r="M350" s="58"/>
      <c r="N350" s="58"/>
      <c r="O350" s="58"/>
      <c r="Z350" s="7"/>
      <c r="AA350" s="7"/>
      <c r="AB350" s="59"/>
      <c r="AC350" s="62"/>
      <c r="AD350" s="59" t="e">
        <f>VLOOKUP($AC350,[1]!デモテーブル[#All],2,FALSE)</f>
        <v>#N/A</v>
      </c>
      <c r="AE350" s="59"/>
      <c r="AF350" s="60"/>
      <c r="AG350" s="59"/>
      <c r="AH350" s="181"/>
      <c r="AI350" s="59"/>
      <c r="AJ350" s="181"/>
      <c r="AK350" s="59"/>
      <c r="AL350" s="59"/>
      <c r="AM350" s="59"/>
      <c r="AN350" s="59"/>
      <c r="AO350" s="59"/>
      <c r="AP350" s="183"/>
      <c r="AQ350" s="59"/>
      <c r="AR350" s="183"/>
      <c r="AS350" s="61" t="e">
        <v>#DIV/0!</v>
      </c>
      <c r="AT350" s="13"/>
      <c r="AU350" s="13"/>
      <c r="AV350" s="57" t="e">
        <f>VLOOKUP($AC350,[1]!デモテーブル[#All],3,FALSE)</f>
        <v>#N/A</v>
      </c>
      <c r="AW350" s="57" t="e">
        <f>VLOOKUP($AC350,[1]!デモテーブル[#All],4,FALSE)</f>
        <v>#N/A</v>
      </c>
      <c r="AX350" s="57" t="e">
        <f>VLOOKUP($AC350,[1]!デモテーブル[#All],5,FALSE)</f>
        <v>#N/A</v>
      </c>
      <c r="AY350" s="57" t="e">
        <f>VLOOKUP($AC350,[1]!デモテーブル[#All],6,FALSE)</f>
        <v>#N/A</v>
      </c>
      <c r="AZ350" s="57" t="e">
        <f>VLOOKUP($AC350,[1]!デモテーブル[#All],7,FALSE)</f>
        <v>#N/A</v>
      </c>
    </row>
    <row r="351" spans="2:52" x14ac:dyDescent="0.2">
      <c r="B351" s="10">
        <v>44819</v>
      </c>
      <c r="C351" s="135">
        <v>350</v>
      </c>
      <c r="D351" s="29" t="s">
        <v>146</v>
      </c>
      <c r="E351" s="57" t="s">
        <v>482</v>
      </c>
      <c r="H351" s="58" t="s">
        <v>352</v>
      </c>
      <c r="I351" s="58"/>
      <c r="J351" s="58"/>
      <c r="K351" s="58"/>
      <c r="L351" s="58"/>
      <c r="M351" s="58"/>
      <c r="N351" s="58"/>
      <c r="O351" s="58"/>
      <c r="Z351" s="7"/>
      <c r="AA351" s="7"/>
      <c r="AB351" s="59"/>
      <c r="AC351" s="62"/>
      <c r="AD351" s="59" t="e">
        <f>VLOOKUP($AC351,[1]!デモテーブル[#All],2,FALSE)</f>
        <v>#N/A</v>
      </c>
      <c r="AE351" s="59"/>
      <c r="AF351" s="60"/>
      <c r="AG351" s="59"/>
      <c r="AH351" s="181"/>
      <c r="AI351" s="59"/>
      <c r="AJ351" s="181"/>
      <c r="AK351" s="59"/>
      <c r="AL351" s="59"/>
      <c r="AM351" s="59"/>
      <c r="AN351" s="59"/>
      <c r="AO351" s="59"/>
      <c r="AP351" s="183"/>
      <c r="AQ351" s="59"/>
      <c r="AR351" s="183"/>
      <c r="AS351" s="61" t="e">
        <v>#DIV/0!</v>
      </c>
      <c r="AT351" s="13"/>
      <c r="AU351" s="13"/>
      <c r="AV351" s="57" t="e">
        <f>VLOOKUP($AC351,[1]!デモテーブル[#All],3,FALSE)</f>
        <v>#N/A</v>
      </c>
      <c r="AW351" s="57" t="e">
        <f>VLOOKUP($AC351,[1]!デモテーブル[#All],4,FALSE)</f>
        <v>#N/A</v>
      </c>
      <c r="AX351" s="57" t="e">
        <f>VLOOKUP($AC351,[1]!デモテーブル[#All],5,FALSE)</f>
        <v>#N/A</v>
      </c>
      <c r="AY351" s="57" t="e">
        <f>VLOOKUP($AC351,[1]!デモテーブル[#All],6,FALSE)</f>
        <v>#N/A</v>
      </c>
      <c r="AZ351" s="57" t="e">
        <f>VLOOKUP($AC351,[1]!デモテーブル[#All],7,FALSE)</f>
        <v>#N/A</v>
      </c>
    </row>
    <row r="352" spans="2:52" x14ac:dyDescent="0.2">
      <c r="B352" s="10">
        <v>44819</v>
      </c>
      <c r="C352" s="135">
        <v>351</v>
      </c>
      <c r="D352" s="29" t="s">
        <v>146</v>
      </c>
      <c r="E352" s="57" t="s">
        <v>482</v>
      </c>
      <c r="H352" s="58" t="s">
        <v>794</v>
      </c>
      <c r="I352" s="58"/>
      <c r="J352" s="58"/>
      <c r="K352" s="58"/>
      <c r="L352" s="58"/>
      <c r="M352" s="58"/>
      <c r="N352" s="58"/>
      <c r="O352" s="58"/>
      <c r="Z352" s="7"/>
      <c r="AA352" s="7"/>
      <c r="AB352" s="59"/>
      <c r="AC352" s="62"/>
      <c r="AD352" s="59" t="e">
        <f>VLOOKUP($AC352,[1]!デモテーブル[#All],2,FALSE)</f>
        <v>#N/A</v>
      </c>
      <c r="AE352" s="59"/>
      <c r="AF352" s="60"/>
      <c r="AG352" s="59"/>
      <c r="AH352" s="181"/>
      <c r="AI352" s="59"/>
      <c r="AJ352" s="181"/>
      <c r="AK352" s="59"/>
      <c r="AL352" s="59"/>
      <c r="AM352" s="59"/>
      <c r="AN352" s="59"/>
      <c r="AO352" s="59"/>
      <c r="AP352" s="183"/>
      <c r="AQ352" s="59"/>
      <c r="AR352" s="183"/>
      <c r="AS352" s="61" t="e">
        <v>#DIV/0!</v>
      </c>
      <c r="AT352" s="13"/>
      <c r="AU352" s="13"/>
      <c r="AV352" s="57" t="e">
        <f>VLOOKUP($AC352,[1]!デモテーブル[#All],3,FALSE)</f>
        <v>#N/A</v>
      </c>
      <c r="AW352" s="57" t="e">
        <f>VLOOKUP($AC352,[1]!デモテーブル[#All],4,FALSE)</f>
        <v>#N/A</v>
      </c>
      <c r="AX352" s="57" t="e">
        <f>VLOOKUP($AC352,[1]!デモテーブル[#All],5,FALSE)</f>
        <v>#N/A</v>
      </c>
      <c r="AY352" s="57" t="e">
        <f>VLOOKUP($AC352,[1]!デモテーブル[#All],6,FALSE)</f>
        <v>#N/A</v>
      </c>
      <c r="AZ352" s="57" t="e">
        <f>VLOOKUP($AC352,[1]!デモテーブル[#All],7,FALSE)</f>
        <v>#N/A</v>
      </c>
    </row>
    <row r="353" spans="2:52" x14ac:dyDescent="0.2">
      <c r="B353" s="10">
        <v>44819</v>
      </c>
      <c r="C353" s="135">
        <v>352</v>
      </c>
      <c r="D353" s="29" t="s">
        <v>146</v>
      </c>
      <c r="E353" s="57" t="s">
        <v>482</v>
      </c>
      <c r="H353" s="58" t="s">
        <v>353</v>
      </c>
      <c r="I353" s="58"/>
      <c r="J353" s="58"/>
      <c r="K353" s="58"/>
      <c r="L353" s="58"/>
      <c r="M353" s="58"/>
      <c r="N353" s="58"/>
      <c r="O353" s="58"/>
      <c r="Z353" s="7"/>
      <c r="AA353" s="7"/>
      <c r="AB353" s="59"/>
      <c r="AC353" s="62"/>
      <c r="AD353" s="59" t="e">
        <f>VLOOKUP($AC353,[1]!デモテーブル[#All],2,FALSE)</f>
        <v>#N/A</v>
      </c>
      <c r="AE353" s="59"/>
      <c r="AF353" s="60"/>
      <c r="AG353" s="59"/>
      <c r="AH353" s="181"/>
      <c r="AI353" s="59"/>
      <c r="AJ353" s="181"/>
      <c r="AK353" s="59"/>
      <c r="AL353" s="59"/>
      <c r="AM353" s="59"/>
      <c r="AN353" s="59"/>
      <c r="AO353" s="59"/>
      <c r="AP353" s="183"/>
      <c r="AQ353" s="59"/>
      <c r="AR353" s="183"/>
      <c r="AS353" s="61" t="e">
        <v>#DIV/0!</v>
      </c>
      <c r="AT353" s="13"/>
      <c r="AU353" s="13"/>
      <c r="AV353" s="57" t="e">
        <f>VLOOKUP($AC353,[1]!デモテーブル[#All],3,FALSE)</f>
        <v>#N/A</v>
      </c>
      <c r="AW353" s="57" t="e">
        <f>VLOOKUP($AC353,[1]!デモテーブル[#All],4,FALSE)</f>
        <v>#N/A</v>
      </c>
      <c r="AX353" s="57" t="e">
        <f>VLOOKUP($AC353,[1]!デモテーブル[#All],5,FALSE)</f>
        <v>#N/A</v>
      </c>
      <c r="AY353" s="57" t="e">
        <f>VLOOKUP($AC353,[1]!デモテーブル[#All],6,FALSE)</f>
        <v>#N/A</v>
      </c>
      <c r="AZ353" s="57" t="e">
        <f>VLOOKUP($AC353,[1]!デモテーブル[#All],7,FALSE)</f>
        <v>#N/A</v>
      </c>
    </row>
    <row r="354" spans="2:52" x14ac:dyDescent="0.2">
      <c r="B354" s="10">
        <v>44819</v>
      </c>
      <c r="C354" s="135">
        <v>353</v>
      </c>
      <c r="D354" s="29" t="s">
        <v>146</v>
      </c>
      <c r="E354" s="57" t="s">
        <v>482</v>
      </c>
      <c r="H354" s="58" t="s">
        <v>795</v>
      </c>
      <c r="I354" s="58"/>
      <c r="J354" s="58"/>
      <c r="K354" s="58"/>
      <c r="L354" s="58"/>
      <c r="M354" s="58"/>
      <c r="N354" s="58"/>
      <c r="O354" s="58"/>
      <c r="Z354" s="7"/>
      <c r="AA354" s="7"/>
      <c r="AB354" s="59"/>
      <c r="AC354" s="62"/>
      <c r="AD354" s="59" t="e">
        <f>VLOOKUP($AC354,[1]!デモテーブル[#All],2,FALSE)</f>
        <v>#N/A</v>
      </c>
      <c r="AE354" s="59"/>
      <c r="AF354" s="60"/>
      <c r="AG354" s="59"/>
      <c r="AH354" s="181"/>
      <c r="AI354" s="59"/>
      <c r="AJ354" s="181"/>
      <c r="AK354" s="59"/>
      <c r="AL354" s="59"/>
      <c r="AM354" s="59"/>
      <c r="AN354" s="59"/>
      <c r="AO354" s="59"/>
      <c r="AP354" s="183"/>
      <c r="AQ354" s="59"/>
      <c r="AR354" s="183"/>
      <c r="AS354" s="61" t="e">
        <v>#DIV/0!</v>
      </c>
      <c r="AT354" s="13"/>
      <c r="AU354" s="13"/>
      <c r="AV354" s="57" t="e">
        <f>VLOOKUP($AC354,[1]!デモテーブル[#All],3,FALSE)</f>
        <v>#N/A</v>
      </c>
      <c r="AW354" s="57" t="e">
        <f>VLOOKUP($AC354,[1]!デモテーブル[#All],4,FALSE)</f>
        <v>#N/A</v>
      </c>
      <c r="AX354" s="57" t="e">
        <f>VLOOKUP($AC354,[1]!デモテーブル[#All],5,FALSE)</f>
        <v>#N/A</v>
      </c>
      <c r="AY354" s="57" t="e">
        <f>VLOOKUP($AC354,[1]!デモテーブル[#All],6,FALSE)</f>
        <v>#N/A</v>
      </c>
      <c r="AZ354" s="57" t="e">
        <f>VLOOKUP($AC354,[1]!デモテーブル[#All],7,FALSE)</f>
        <v>#N/A</v>
      </c>
    </row>
    <row r="355" spans="2:52" x14ac:dyDescent="0.2">
      <c r="B355" s="10">
        <v>44819</v>
      </c>
      <c r="C355" s="135">
        <v>354</v>
      </c>
      <c r="D355" s="29" t="s">
        <v>146</v>
      </c>
      <c r="E355" s="57" t="s">
        <v>482</v>
      </c>
      <c r="H355" s="58" t="s">
        <v>88</v>
      </c>
      <c r="I355" s="58"/>
      <c r="J355" s="58"/>
      <c r="K355" s="58"/>
      <c r="L355" s="58"/>
      <c r="M355" s="58"/>
      <c r="N355" s="58"/>
      <c r="O355" s="58"/>
      <c r="Z355" s="7"/>
      <c r="AA355" s="7"/>
      <c r="AB355" s="59"/>
      <c r="AC355" s="4" t="str">
        <f>IF(H356="","",TEXT(H356,"@"))</f>
        <v>6113</v>
      </c>
      <c r="AD355" s="59" t="str">
        <f>VLOOKUP($AC355,[1]!デモテーブル[#All],2,FALSE)</f>
        <v>アマダ</v>
      </c>
      <c r="AE355" s="59" t="s">
        <v>15</v>
      </c>
      <c r="AF355" s="60">
        <f>AP355/AJ355</f>
        <v>13</v>
      </c>
      <c r="AG355" s="59"/>
      <c r="AH355" s="181">
        <f>(AP355-AR355)/AF355</f>
        <v>776</v>
      </c>
      <c r="AI355" s="59"/>
      <c r="AJ355" s="182">
        <f>VLOOKUP($AC355,[1]!テーブル6[#All],5,FALSE)</f>
        <v>1079</v>
      </c>
      <c r="AK355" s="59"/>
      <c r="AL355" s="59"/>
      <c r="AM355" s="59"/>
      <c r="AN355" s="59"/>
      <c r="AO355" s="59"/>
      <c r="AP355" s="183">
        <f>IF(H359="","",VALUE(LEFT(H359,FIND("円",H359)-1)))</f>
        <v>14027</v>
      </c>
      <c r="AQ355" s="59"/>
      <c r="AR355" s="183">
        <f>IF(H361="","",VALUE(LEFT(H361,FIND("円",H361)-1)))</f>
        <v>3939</v>
      </c>
      <c r="AS355" s="61">
        <f t="shared" ref="AS355" si="54">AR355/(AP355-AR355)</f>
        <v>0.3904639175257732</v>
      </c>
      <c r="AT355" s="13"/>
      <c r="AU355" s="13"/>
      <c r="AV355" s="57" t="str">
        <f>VLOOKUP($AC355,[1]!デモテーブル[#All],3,FALSE)</f>
        <v>1株式・投信等</v>
      </c>
      <c r="AW355" s="57" t="str">
        <f>VLOOKUP($AC355,[1]!デモテーブル[#All],4,FALSE)</f>
        <v>1株式</v>
      </c>
      <c r="AX355" s="57" t="str">
        <f>VLOOKUP($AC355,[1]!デモテーブル[#All],5,FALSE)</f>
        <v>製造業</v>
      </c>
      <c r="AY355" s="57" t="str">
        <f>VLOOKUP($AC355,[1]!デモテーブル[#All],6,FALSE)</f>
        <v>製造業・機械</v>
      </c>
      <c r="AZ355" s="57" t="str">
        <f>VLOOKUP($AC355,[1]!デモテーブル[#All],7,FALSE)</f>
        <v>01 日本円</v>
      </c>
    </row>
    <row r="356" spans="2:52" x14ac:dyDescent="0.2">
      <c r="B356" s="10">
        <v>44819</v>
      </c>
      <c r="C356" s="135">
        <v>355</v>
      </c>
      <c r="D356" s="29" t="s">
        <v>146</v>
      </c>
      <c r="E356" s="57" t="s">
        <v>482</v>
      </c>
      <c r="H356" s="58">
        <v>6113</v>
      </c>
      <c r="I356" s="58"/>
      <c r="J356" s="58"/>
      <c r="K356" s="58"/>
      <c r="L356" s="58"/>
      <c r="M356" s="58"/>
      <c r="N356" s="58"/>
      <c r="O356" s="58"/>
      <c r="Z356" s="7"/>
      <c r="AA356" s="7"/>
      <c r="AB356" s="59"/>
      <c r="AC356" s="62"/>
      <c r="AD356" s="59" t="e">
        <f>VLOOKUP($AC356,[1]!デモテーブル[#All],2,FALSE)</f>
        <v>#N/A</v>
      </c>
      <c r="AE356" s="59"/>
      <c r="AF356" s="60"/>
      <c r="AG356" s="59"/>
      <c r="AH356" s="181"/>
      <c r="AI356" s="59"/>
      <c r="AJ356" s="181"/>
      <c r="AK356" s="59"/>
      <c r="AL356" s="59"/>
      <c r="AM356" s="59"/>
      <c r="AN356" s="59"/>
      <c r="AO356" s="59"/>
      <c r="AP356" s="183"/>
      <c r="AQ356" s="59"/>
      <c r="AR356" s="183"/>
      <c r="AS356" s="61" t="e">
        <v>#DIV/0!</v>
      </c>
      <c r="AT356" s="13"/>
      <c r="AU356" s="13"/>
      <c r="AV356" s="57" t="e">
        <f>VLOOKUP($AC356,[1]!デモテーブル[#All],3,FALSE)</f>
        <v>#N/A</v>
      </c>
      <c r="AW356" s="57" t="e">
        <f>VLOOKUP($AC356,[1]!デモテーブル[#All],4,FALSE)</f>
        <v>#N/A</v>
      </c>
      <c r="AX356" s="57" t="e">
        <f>VLOOKUP($AC356,[1]!デモテーブル[#All],5,FALSE)</f>
        <v>#N/A</v>
      </c>
      <c r="AY356" s="57" t="e">
        <f>VLOOKUP($AC356,[1]!デモテーブル[#All],6,FALSE)</f>
        <v>#N/A</v>
      </c>
      <c r="AZ356" s="57" t="e">
        <f>VLOOKUP($AC356,[1]!デモテーブル[#All],7,FALSE)</f>
        <v>#N/A</v>
      </c>
    </row>
    <row r="357" spans="2:52" x14ac:dyDescent="0.2">
      <c r="B357" s="10">
        <v>44819</v>
      </c>
      <c r="C357" s="135">
        <v>356</v>
      </c>
      <c r="D357" s="29" t="s">
        <v>146</v>
      </c>
      <c r="E357" s="57" t="s">
        <v>482</v>
      </c>
      <c r="H357" s="58" t="s">
        <v>88</v>
      </c>
      <c r="I357" s="58"/>
      <c r="J357" s="58"/>
      <c r="K357" s="58"/>
      <c r="L357" s="58"/>
      <c r="M357" s="58"/>
      <c r="N357" s="58"/>
      <c r="O357" s="58"/>
      <c r="Z357" s="7"/>
      <c r="AA357" s="7"/>
      <c r="AB357" s="59"/>
      <c r="AC357" s="62"/>
      <c r="AD357" s="59" t="e">
        <f>VLOOKUP($AC357,[1]!デモテーブル[#All],2,FALSE)</f>
        <v>#N/A</v>
      </c>
      <c r="AE357" s="59"/>
      <c r="AF357" s="60"/>
      <c r="AG357" s="59"/>
      <c r="AH357" s="181"/>
      <c r="AI357" s="59"/>
      <c r="AJ357" s="181"/>
      <c r="AK357" s="59"/>
      <c r="AL357" s="59"/>
      <c r="AM357" s="59"/>
      <c r="AN357" s="59"/>
      <c r="AO357" s="59"/>
      <c r="AP357" s="183"/>
      <c r="AQ357" s="59"/>
      <c r="AR357" s="183"/>
      <c r="AS357" s="61" t="e">
        <v>#DIV/0!</v>
      </c>
      <c r="AT357" s="13"/>
      <c r="AU357" s="13"/>
      <c r="AV357" s="57" t="e">
        <f>VLOOKUP($AC357,[1]!デモテーブル[#All],3,FALSE)</f>
        <v>#N/A</v>
      </c>
      <c r="AW357" s="57" t="e">
        <f>VLOOKUP($AC357,[1]!デモテーブル[#All],4,FALSE)</f>
        <v>#N/A</v>
      </c>
      <c r="AX357" s="57" t="e">
        <f>VLOOKUP($AC357,[1]!デモテーブル[#All],5,FALSE)</f>
        <v>#N/A</v>
      </c>
      <c r="AY357" s="57" t="e">
        <f>VLOOKUP($AC357,[1]!デモテーブル[#All],6,FALSE)</f>
        <v>#N/A</v>
      </c>
      <c r="AZ357" s="57" t="e">
        <f>VLOOKUP($AC357,[1]!デモテーブル[#All],7,FALSE)</f>
        <v>#N/A</v>
      </c>
    </row>
    <row r="358" spans="2:52" x14ac:dyDescent="0.2">
      <c r="B358" s="10">
        <v>44819</v>
      </c>
      <c r="C358" s="135">
        <v>357</v>
      </c>
      <c r="D358" s="29" t="s">
        <v>146</v>
      </c>
      <c r="E358" s="57" t="s">
        <v>482</v>
      </c>
      <c r="H358" s="58" t="s">
        <v>352</v>
      </c>
      <c r="I358" s="58"/>
      <c r="J358" s="58"/>
      <c r="K358" s="58"/>
      <c r="L358" s="58"/>
      <c r="M358" s="58"/>
      <c r="N358" s="58"/>
      <c r="O358" s="58"/>
      <c r="Z358" s="7"/>
      <c r="AA358" s="7"/>
      <c r="AB358" s="59"/>
      <c r="AC358" s="62"/>
      <c r="AD358" s="59" t="e">
        <f>VLOOKUP($AC358,[1]!デモテーブル[#All],2,FALSE)</f>
        <v>#N/A</v>
      </c>
      <c r="AE358" s="59"/>
      <c r="AF358" s="60"/>
      <c r="AG358" s="59"/>
      <c r="AH358" s="181"/>
      <c r="AI358" s="59"/>
      <c r="AJ358" s="181"/>
      <c r="AK358" s="59"/>
      <c r="AL358" s="59"/>
      <c r="AM358" s="59"/>
      <c r="AN358" s="59"/>
      <c r="AO358" s="59"/>
      <c r="AP358" s="183"/>
      <c r="AQ358" s="59"/>
      <c r="AR358" s="183"/>
      <c r="AS358" s="61" t="e">
        <v>#DIV/0!</v>
      </c>
      <c r="AT358" s="13"/>
      <c r="AU358" s="13"/>
      <c r="AV358" s="57" t="e">
        <f>VLOOKUP($AC358,[1]!デモテーブル[#All],3,FALSE)</f>
        <v>#N/A</v>
      </c>
      <c r="AW358" s="57" t="e">
        <f>VLOOKUP($AC358,[1]!デモテーブル[#All],4,FALSE)</f>
        <v>#N/A</v>
      </c>
      <c r="AX358" s="57" t="e">
        <f>VLOOKUP($AC358,[1]!デモテーブル[#All],5,FALSE)</f>
        <v>#N/A</v>
      </c>
      <c r="AY358" s="57" t="e">
        <f>VLOOKUP($AC358,[1]!デモテーブル[#All],6,FALSE)</f>
        <v>#N/A</v>
      </c>
      <c r="AZ358" s="57" t="e">
        <f>VLOOKUP($AC358,[1]!デモテーブル[#All],7,FALSE)</f>
        <v>#N/A</v>
      </c>
    </row>
    <row r="359" spans="2:52" x14ac:dyDescent="0.2">
      <c r="B359" s="10">
        <v>44819</v>
      </c>
      <c r="C359" s="135">
        <v>358</v>
      </c>
      <c r="D359" s="29" t="s">
        <v>146</v>
      </c>
      <c r="E359" s="57" t="s">
        <v>482</v>
      </c>
      <c r="H359" s="58" t="s">
        <v>796</v>
      </c>
      <c r="I359" s="58"/>
      <c r="J359" s="58"/>
      <c r="K359" s="58"/>
      <c r="L359" s="58"/>
      <c r="M359" s="58"/>
      <c r="N359" s="58"/>
      <c r="O359" s="58"/>
      <c r="Z359" s="7"/>
      <c r="AA359" s="7"/>
      <c r="AB359" s="59"/>
      <c r="AC359" s="62"/>
      <c r="AD359" s="59" t="e">
        <f>VLOOKUP($AC359,[1]!デモテーブル[#All],2,FALSE)</f>
        <v>#N/A</v>
      </c>
      <c r="AE359" s="59"/>
      <c r="AF359" s="60"/>
      <c r="AG359" s="59"/>
      <c r="AH359" s="181"/>
      <c r="AI359" s="59"/>
      <c r="AJ359" s="181"/>
      <c r="AK359" s="59"/>
      <c r="AL359" s="59"/>
      <c r="AM359" s="59"/>
      <c r="AN359" s="59"/>
      <c r="AO359" s="59"/>
      <c r="AP359" s="183"/>
      <c r="AQ359" s="59"/>
      <c r="AR359" s="183"/>
      <c r="AS359" s="61" t="e">
        <v>#DIV/0!</v>
      </c>
      <c r="AT359" s="13"/>
      <c r="AU359" s="13"/>
      <c r="AV359" s="57" t="e">
        <f>VLOOKUP($AC359,[1]!デモテーブル[#All],3,FALSE)</f>
        <v>#N/A</v>
      </c>
      <c r="AW359" s="57" t="e">
        <f>VLOOKUP($AC359,[1]!デモテーブル[#All],4,FALSE)</f>
        <v>#N/A</v>
      </c>
      <c r="AX359" s="57" t="e">
        <f>VLOOKUP($AC359,[1]!デモテーブル[#All],5,FALSE)</f>
        <v>#N/A</v>
      </c>
      <c r="AY359" s="57" t="e">
        <f>VLOOKUP($AC359,[1]!デモテーブル[#All],6,FALSE)</f>
        <v>#N/A</v>
      </c>
      <c r="AZ359" s="57" t="e">
        <f>VLOOKUP($AC359,[1]!デモテーブル[#All],7,FALSE)</f>
        <v>#N/A</v>
      </c>
    </row>
    <row r="360" spans="2:52" x14ac:dyDescent="0.2">
      <c r="B360" s="10">
        <v>44819</v>
      </c>
      <c r="C360" s="135">
        <v>359</v>
      </c>
      <c r="D360" s="29" t="s">
        <v>146</v>
      </c>
      <c r="E360" s="57" t="s">
        <v>482</v>
      </c>
      <c r="H360" s="58" t="s">
        <v>353</v>
      </c>
      <c r="I360" s="58"/>
      <c r="J360" s="58"/>
      <c r="K360" s="58"/>
      <c r="L360" s="58"/>
      <c r="M360" s="58"/>
      <c r="N360" s="58"/>
      <c r="O360" s="58"/>
      <c r="Z360" s="7"/>
      <c r="AA360" s="7"/>
      <c r="AB360" s="59"/>
      <c r="AC360" s="62"/>
      <c r="AD360" s="59" t="e">
        <f>VLOOKUP($AC360,[1]!デモテーブル[#All],2,FALSE)</f>
        <v>#N/A</v>
      </c>
      <c r="AE360" s="59"/>
      <c r="AF360" s="60"/>
      <c r="AG360" s="59"/>
      <c r="AH360" s="181"/>
      <c r="AI360" s="59"/>
      <c r="AJ360" s="181"/>
      <c r="AK360" s="59"/>
      <c r="AL360" s="59"/>
      <c r="AM360" s="59"/>
      <c r="AN360" s="59"/>
      <c r="AO360" s="59"/>
      <c r="AP360" s="183"/>
      <c r="AQ360" s="59"/>
      <c r="AR360" s="183"/>
      <c r="AS360" s="61" t="e">
        <v>#DIV/0!</v>
      </c>
      <c r="AT360" s="13"/>
      <c r="AU360" s="13"/>
      <c r="AV360" s="57" t="e">
        <f>VLOOKUP($AC360,[1]!デモテーブル[#All],3,FALSE)</f>
        <v>#N/A</v>
      </c>
      <c r="AW360" s="57" t="e">
        <f>VLOOKUP($AC360,[1]!デモテーブル[#All],4,FALSE)</f>
        <v>#N/A</v>
      </c>
      <c r="AX360" s="57" t="e">
        <f>VLOOKUP($AC360,[1]!デモテーブル[#All],5,FALSE)</f>
        <v>#N/A</v>
      </c>
      <c r="AY360" s="57" t="e">
        <f>VLOOKUP($AC360,[1]!デモテーブル[#All],6,FALSE)</f>
        <v>#N/A</v>
      </c>
      <c r="AZ360" s="57" t="e">
        <f>VLOOKUP($AC360,[1]!デモテーブル[#All],7,FALSE)</f>
        <v>#N/A</v>
      </c>
    </row>
    <row r="361" spans="2:52" x14ac:dyDescent="0.2">
      <c r="B361" s="10">
        <v>44819</v>
      </c>
      <c r="C361" s="135">
        <v>360</v>
      </c>
      <c r="D361" s="29" t="s">
        <v>146</v>
      </c>
      <c r="E361" s="57" t="s">
        <v>482</v>
      </c>
      <c r="H361" s="58" t="s">
        <v>797</v>
      </c>
      <c r="I361" s="58"/>
      <c r="J361" s="58"/>
      <c r="K361" s="58"/>
      <c r="L361" s="58"/>
      <c r="M361" s="58"/>
      <c r="N361" s="58"/>
      <c r="O361" s="58"/>
      <c r="Z361" s="7"/>
      <c r="AA361" s="7"/>
      <c r="AB361" s="59"/>
      <c r="AC361" s="62"/>
      <c r="AD361" s="59" t="e">
        <f>VLOOKUP($AC361,[1]!デモテーブル[#All],2,FALSE)</f>
        <v>#N/A</v>
      </c>
      <c r="AE361" s="59"/>
      <c r="AF361" s="60"/>
      <c r="AG361" s="59"/>
      <c r="AH361" s="181"/>
      <c r="AI361" s="59"/>
      <c r="AJ361" s="181"/>
      <c r="AK361" s="59"/>
      <c r="AL361" s="59"/>
      <c r="AM361" s="59"/>
      <c r="AN361" s="59"/>
      <c r="AO361" s="59"/>
      <c r="AP361" s="183"/>
      <c r="AQ361" s="59"/>
      <c r="AR361" s="183"/>
      <c r="AS361" s="61" t="e">
        <v>#DIV/0!</v>
      </c>
      <c r="AT361" s="13"/>
      <c r="AU361" s="13"/>
      <c r="AV361" s="57" t="e">
        <f>VLOOKUP($AC361,[1]!デモテーブル[#All],3,FALSE)</f>
        <v>#N/A</v>
      </c>
      <c r="AW361" s="57" t="e">
        <f>VLOOKUP($AC361,[1]!デモテーブル[#All],4,FALSE)</f>
        <v>#N/A</v>
      </c>
      <c r="AX361" s="57" t="e">
        <f>VLOOKUP($AC361,[1]!デモテーブル[#All],5,FALSE)</f>
        <v>#N/A</v>
      </c>
      <c r="AY361" s="57" t="e">
        <f>VLOOKUP($AC361,[1]!デモテーブル[#All],6,FALSE)</f>
        <v>#N/A</v>
      </c>
      <c r="AZ361" s="57" t="e">
        <f>VLOOKUP($AC361,[1]!デモテーブル[#All],7,FALSE)</f>
        <v>#N/A</v>
      </c>
    </row>
    <row r="362" spans="2:52" x14ac:dyDescent="0.2">
      <c r="B362" s="10">
        <v>44819</v>
      </c>
      <c r="C362" s="135">
        <v>361</v>
      </c>
      <c r="D362" s="29" t="s">
        <v>146</v>
      </c>
      <c r="E362" s="57" t="s">
        <v>482</v>
      </c>
      <c r="H362" s="58"/>
      <c r="I362" s="58"/>
      <c r="J362" s="58"/>
      <c r="K362" s="58"/>
      <c r="L362" s="58"/>
      <c r="M362" s="58"/>
      <c r="N362" s="58"/>
      <c r="O362" s="58"/>
      <c r="Z362" s="7"/>
      <c r="AA362" s="7"/>
      <c r="AB362" s="59"/>
      <c r="AC362" s="4" t="str">
        <f>IF(H363="","",TEXT(H363,"@"))</f>
        <v/>
      </c>
      <c r="AD362" s="59" t="e">
        <f>VLOOKUP($AC362,[1]!デモテーブル[#All],2,FALSE)</f>
        <v>#N/A</v>
      </c>
      <c r="AE362" s="59" t="s">
        <v>15</v>
      </c>
      <c r="AF362" s="60" t="e">
        <f>AP362/AJ362</f>
        <v>#VALUE!</v>
      </c>
      <c r="AG362" s="59"/>
      <c r="AH362" s="181" t="e">
        <f>(AP362-AR362)/AF362</f>
        <v>#VALUE!</v>
      </c>
      <c r="AI362" s="59"/>
      <c r="AJ362" s="182" t="e">
        <f>VLOOKUP($AC362,[1]!テーブル6[#All],5,FALSE)</f>
        <v>#N/A</v>
      </c>
      <c r="AK362" s="59"/>
      <c r="AL362" s="59"/>
      <c r="AM362" s="59"/>
      <c r="AN362" s="59"/>
      <c r="AO362" s="59"/>
      <c r="AP362" s="183" t="str">
        <f>IF(H366="","",VALUE(LEFT(H366,FIND("円",H366)-1)))</f>
        <v/>
      </c>
      <c r="AQ362" s="59"/>
      <c r="AR362" s="183" t="str">
        <f>IF(H368="","",VALUE(LEFT(H368,FIND("円",H368)-1)))</f>
        <v/>
      </c>
      <c r="AS362" s="61" t="e">
        <f t="shared" ref="AS362" si="55">AR362/(AP362-AR362)</f>
        <v>#VALUE!</v>
      </c>
      <c r="AT362" s="13"/>
      <c r="AU362" s="13"/>
      <c r="AV362" s="57" t="e">
        <f>VLOOKUP($AC362,[1]!デモテーブル[#All],3,FALSE)</f>
        <v>#N/A</v>
      </c>
      <c r="AW362" s="57" t="e">
        <f>VLOOKUP($AC362,[1]!デモテーブル[#All],4,FALSE)</f>
        <v>#N/A</v>
      </c>
      <c r="AX362" s="57" t="e">
        <f>VLOOKUP($AC362,[1]!デモテーブル[#All],5,FALSE)</f>
        <v>#N/A</v>
      </c>
      <c r="AY362" s="57" t="e">
        <f>VLOOKUP($AC362,[1]!デモテーブル[#All],6,FALSE)</f>
        <v>#N/A</v>
      </c>
      <c r="AZ362" s="57" t="e">
        <f>VLOOKUP($AC362,[1]!デモテーブル[#All],7,FALSE)</f>
        <v>#N/A</v>
      </c>
    </row>
    <row r="363" spans="2:52" x14ac:dyDescent="0.2">
      <c r="B363" s="10">
        <v>44819</v>
      </c>
      <c r="C363" s="135">
        <v>362</v>
      </c>
      <c r="D363" s="29" t="s">
        <v>146</v>
      </c>
      <c r="E363" s="57" t="s">
        <v>482</v>
      </c>
      <c r="H363" s="58"/>
      <c r="I363" s="58"/>
      <c r="J363" s="58"/>
      <c r="K363" s="58"/>
      <c r="L363" s="58"/>
      <c r="M363" s="58"/>
      <c r="N363" s="58"/>
      <c r="O363" s="58"/>
      <c r="Z363" s="7"/>
      <c r="AA363" s="7"/>
      <c r="AB363" s="59"/>
      <c r="AC363" s="62"/>
      <c r="AD363" s="59" t="e">
        <f>VLOOKUP($AC363,[1]!デモテーブル[#All],2,FALSE)</f>
        <v>#N/A</v>
      </c>
      <c r="AE363" s="59"/>
      <c r="AF363" s="60"/>
      <c r="AG363" s="59"/>
      <c r="AH363" s="181"/>
      <c r="AI363" s="59"/>
      <c r="AJ363" s="181"/>
      <c r="AK363" s="59"/>
      <c r="AL363" s="59"/>
      <c r="AM363" s="59"/>
      <c r="AN363" s="59"/>
      <c r="AO363" s="59"/>
      <c r="AP363" s="183"/>
      <c r="AQ363" s="59"/>
      <c r="AR363" s="183"/>
      <c r="AS363" s="61" t="e">
        <v>#DIV/0!</v>
      </c>
      <c r="AT363" s="13"/>
      <c r="AU363" s="13"/>
      <c r="AV363" s="57" t="e">
        <f>VLOOKUP($AC363,[1]!デモテーブル[#All],3,FALSE)</f>
        <v>#N/A</v>
      </c>
      <c r="AW363" s="57" t="e">
        <f>VLOOKUP($AC363,[1]!デモテーブル[#All],4,FALSE)</f>
        <v>#N/A</v>
      </c>
      <c r="AX363" s="57" t="e">
        <f>VLOOKUP($AC363,[1]!デモテーブル[#All],5,FALSE)</f>
        <v>#N/A</v>
      </c>
      <c r="AY363" s="57" t="e">
        <f>VLOOKUP($AC363,[1]!デモテーブル[#All],6,FALSE)</f>
        <v>#N/A</v>
      </c>
      <c r="AZ363" s="57" t="e">
        <f>VLOOKUP($AC363,[1]!デモテーブル[#All],7,FALSE)</f>
        <v>#N/A</v>
      </c>
    </row>
    <row r="364" spans="2:52" x14ac:dyDescent="0.2">
      <c r="B364" s="10">
        <v>44819</v>
      </c>
      <c r="C364" s="135">
        <v>363</v>
      </c>
      <c r="D364" s="29" t="s">
        <v>146</v>
      </c>
      <c r="E364" s="57" t="s">
        <v>482</v>
      </c>
      <c r="H364" s="58"/>
      <c r="I364" s="58"/>
      <c r="J364" s="58"/>
      <c r="K364" s="58"/>
      <c r="L364" s="58"/>
      <c r="M364" s="58"/>
      <c r="N364" s="58"/>
      <c r="O364" s="58"/>
      <c r="Z364" s="7"/>
      <c r="AA364" s="7"/>
      <c r="AB364" s="59"/>
      <c r="AC364" s="62"/>
      <c r="AD364" s="59" t="e">
        <f>VLOOKUP($AC364,[1]!デモテーブル[#All],2,FALSE)</f>
        <v>#N/A</v>
      </c>
      <c r="AE364" s="59"/>
      <c r="AF364" s="60"/>
      <c r="AG364" s="59"/>
      <c r="AH364" s="181"/>
      <c r="AI364" s="59"/>
      <c r="AJ364" s="181"/>
      <c r="AK364" s="59"/>
      <c r="AL364" s="59"/>
      <c r="AM364" s="59"/>
      <c r="AN364" s="59"/>
      <c r="AO364" s="59"/>
      <c r="AP364" s="183"/>
      <c r="AQ364" s="59"/>
      <c r="AR364" s="183"/>
      <c r="AS364" s="61" t="e">
        <v>#DIV/0!</v>
      </c>
      <c r="AT364" s="13"/>
      <c r="AU364" s="13"/>
      <c r="AV364" s="57" t="e">
        <f>VLOOKUP($AC364,[1]!デモテーブル[#All],3,FALSE)</f>
        <v>#N/A</v>
      </c>
      <c r="AW364" s="57" t="e">
        <f>VLOOKUP($AC364,[1]!デモテーブル[#All],4,FALSE)</f>
        <v>#N/A</v>
      </c>
      <c r="AX364" s="57" t="e">
        <f>VLOOKUP($AC364,[1]!デモテーブル[#All],5,FALSE)</f>
        <v>#N/A</v>
      </c>
      <c r="AY364" s="57" t="e">
        <f>VLOOKUP($AC364,[1]!デモテーブル[#All],6,FALSE)</f>
        <v>#N/A</v>
      </c>
      <c r="AZ364" s="57" t="e">
        <f>VLOOKUP($AC364,[1]!デモテーブル[#All],7,FALSE)</f>
        <v>#N/A</v>
      </c>
    </row>
    <row r="365" spans="2:52" x14ac:dyDescent="0.2">
      <c r="B365" s="10">
        <v>44819</v>
      </c>
      <c r="C365" s="135">
        <v>364</v>
      </c>
      <c r="D365" s="29" t="s">
        <v>146</v>
      </c>
      <c r="E365" s="57" t="s">
        <v>482</v>
      </c>
      <c r="H365" s="58"/>
      <c r="I365" s="58"/>
      <c r="J365" s="58"/>
      <c r="K365" s="58"/>
      <c r="L365" s="58"/>
      <c r="M365" s="58"/>
      <c r="N365" s="58"/>
      <c r="O365" s="58"/>
      <c r="Z365" s="7"/>
      <c r="AA365" s="7"/>
      <c r="AB365" s="59"/>
      <c r="AC365" s="62"/>
      <c r="AD365" s="59" t="e">
        <f>VLOOKUP($AC365,[1]!デモテーブル[#All],2,FALSE)</f>
        <v>#N/A</v>
      </c>
      <c r="AE365" s="59"/>
      <c r="AF365" s="60"/>
      <c r="AG365" s="59"/>
      <c r="AH365" s="181"/>
      <c r="AI365" s="59"/>
      <c r="AJ365" s="181"/>
      <c r="AK365" s="59"/>
      <c r="AL365" s="59"/>
      <c r="AM365" s="59"/>
      <c r="AN365" s="59"/>
      <c r="AO365" s="59"/>
      <c r="AP365" s="183"/>
      <c r="AQ365" s="59"/>
      <c r="AR365" s="183"/>
      <c r="AS365" s="61" t="e">
        <v>#DIV/0!</v>
      </c>
      <c r="AT365" s="13"/>
      <c r="AU365" s="13"/>
      <c r="AV365" s="57" t="e">
        <f>VLOOKUP($AC365,[1]!デモテーブル[#All],3,FALSE)</f>
        <v>#N/A</v>
      </c>
      <c r="AW365" s="57" t="e">
        <f>VLOOKUP($AC365,[1]!デモテーブル[#All],4,FALSE)</f>
        <v>#N/A</v>
      </c>
      <c r="AX365" s="57" t="e">
        <f>VLOOKUP($AC365,[1]!デモテーブル[#All],5,FALSE)</f>
        <v>#N/A</v>
      </c>
      <c r="AY365" s="57" t="e">
        <f>VLOOKUP($AC365,[1]!デモテーブル[#All],6,FALSE)</f>
        <v>#N/A</v>
      </c>
      <c r="AZ365" s="57" t="e">
        <f>VLOOKUP($AC365,[1]!デモテーブル[#All],7,FALSE)</f>
        <v>#N/A</v>
      </c>
    </row>
    <row r="366" spans="2:52" x14ac:dyDescent="0.2">
      <c r="B366" s="10">
        <v>44819</v>
      </c>
      <c r="C366" s="135">
        <v>365</v>
      </c>
      <c r="D366" s="29" t="s">
        <v>146</v>
      </c>
      <c r="E366" s="57" t="s">
        <v>482</v>
      </c>
      <c r="H366" s="58"/>
      <c r="I366" s="58"/>
      <c r="J366" s="58"/>
      <c r="K366" s="58"/>
      <c r="L366" s="58"/>
      <c r="M366" s="58"/>
      <c r="N366" s="58"/>
      <c r="O366" s="58"/>
      <c r="Z366" s="7"/>
      <c r="AA366" s="7"/>
      <c r="AB366" s="59"/>
      <c r="AC366" s="62"/>
      <c r="AD366" s="59" t="e">
        <f>VLOOKUP($AC366,[1]!デモテーブル[#All],2,FALSE)</f>
        <v>#N/A</v>
      </c>
      <c r="AE366" s="59"/>
      <c r="AF366" s="60"/>
      <c r="AG366" s="59"/>
      <c r="AH366" s="181"/>
      <c r="AI366" s="59"/>
      <c r="AJ366" s="181"/>
      <c r="AK366" s="59"/>
      <c r="AL366" s="59"/>
      <c r="AM366" s="59"/>
      <c r="AN366" s="59"/>
      <c r="AO366" s="59"/>
      <c r="AP366" s="183"/>
      <c r="AQ366" s="59"/>
      <c r="AR366" s="183"/>
      <c r="AS366" s="61" t="e">
        <v>#DIV/0!</v>
      </c>
      <c r="AT366" s="13"/>
      <c r="AU366" s="13"/>
      <c r="AV366" s="57" t="e">
        <f>VLOOKUP($AC366,[1]!デモテーブル[#All],3,FALSE)</f>
        <v>#N/A</v>
      </c>
      <c r="AW366" s="57" t="e">
        <f>VLOOKUP($AC366,[1]!デモテーブル[#All],4,FALSE)</f>
        <v>#N/A</v>
      </c>
      <c r="AX366" s="57" t="e">
        <f>VLOOKUP($AC366,[1]!デモテーブル[#All],5,FALSE)</f>
        <v>#N/A</v>
      </c>
      <c r="AY366" s="57" t="e">
        <f>VLOOKUP($AC366,[1]!デモテーブル[#All],6,FALSE)</f>
        <v>#N/A</v>
      </c>
      <c r="AZ366" s="57" t="e">
        <f>VLOOKUP($AC366,[1]!デモテーブル[#All],7,FALSE)</f>
        <v>#N/A</v>
      </c>
    </row>
    <row r="367" spans="2:52" x14ac:dyDescent="0.2">
      <c r="B367" s="10">
        <v>44819</v>
      </c>
      <c r="C367" s="135">
        <v>366</v>
      </c>
      <c r="D367" s="29" t="s">
        <v>146</v>
      </c>
      <c r="E367" s="57" t="s">
        <v>482</v>
      </c>
      <c r="H367" s="58"/>
      <c r="I367" s="58"/>
      <c r="J367" s="58"/>
      <c r="K367" s="58"/>
      <c r="L367" s="58"/>
      <c r="M367" s="58"/>
      <c r="N367" s="58"/>
      <c r="O367" s="58"/>
      <c r="Z367" s="7"/>
      <c r="AA367" s="7"/>
      <c r="AB367" s="59"/>
      <c r="AC367" s="62"/>
      <c r="AD367" s="59" t="e">
        <f>VLOOKUP($AC367,[1]!デモテーブル[#All],2,FALSE)</f>
        <v>#N/A</v>
      </c>
      <c r="AE367" s="59"/>
      <c r="AF367" s="60"/>
      <c r="AG367" s="59"/>
      <c r="AH367" s="181"/>
      <c r="AI367" s="59"/>
      <c r="AJ367" s="181"/>
      <c r="AK367" s="59"/>
      <c r="AL367" s="59"/>
      <c r="AM367" s="59"/>
      <c r="AN367" s="59"/>
      <c r="AO367" s="59"/>
      <c r="AP367" s="183"/>
      <c r="AQ367" s="59"/>
      <c r="AR367" s="183"/>
      <c r="AS367" s="61" t="e">
        <v>#DIV/0!</v>
      </c>
      <c r="AT367" s="13"/>
      <c r="AU367" s="13"/>
      <c r="AV367" s="57" t="e">
        <f>VLOOKUP($AC367,[1]!デモテーブル[#All],3,FALSE)</f>
        <v>#N/A</v>
      </c>
      <c r="AW367" s="57" t="e">
        <f>VLOOKUP($AC367,[1]!デモテーブル[#All],4,FALSE)</f>
        <v>#N/A</v>
      </c>
      <c r="AX367" s="57" t="e">
        <f>VLOOKUP($AC367,[1]!デモテーブル[#All],5,FALSE)</f>
        <v>#N/A</v>
      </c>
      <c r="AY367" s="57" t="e">
        <f>VLOOKUP($AC367,[1]!デモテーブル[#All],6,FALSE)</f>
        <v>#N/A</v>
      </c>
      <c r="AZ367" s="57" t="e">
        <f>VLOOKUP($AC367,[1]!デモテーブル[#All],7,FALSE)</f>
        <v>#N/A</v>
      </c>
    </row>
    <row r="368" spans="2:52" x14ac:dyDescent="0.2">
      <c r="B368" s="10">
        <v>44819</v>
      </c>
      <c r="C368" s="135">
        <v>367</v>
      </c>
      <c r="D368" s="29" t="s">
        <v>146</v>
      </c>
      <c r="E368" s="57" t="s">
        <v>482</v>
      </c>
      <c r="H368" s="58"/>
      <c r="I368" s="58"/>
      <c r="J368" s="58"/>
      <c r="K368" s="58"/>
      <c r="L368" s="58"/>
      <c r="M368" s="58"/>
      <c r="N368" s="58"/>
      <c r="O368" s="58"/>
      <c r="Z368" s="7"/>
      <c r="AA368" s="7"/>
      <c r="AB368" s="59"/>
      <c r="AC368" s="62"/>
      <c r="AD368" s="59" t="e">
        <f>VLOOKUP($AC368,[1]!デモテーブル[#All],2,FALSE)</f>
        <v>#N/A</v>
      </c>
      <c r="AE368" s="59"/>
      <c r="AF368" s="60"/>
      <c r="AG368" s="59"/>
      <c r="AH368" s="181"/>
      <c r="AI368" s="59"/>
      <c r="AJ368" s="181"/>
      <c r="AK368" s="59"/>
      <c r="AL368" s="59"/>
      <c r="AM368" s="59"/>
      <c r="AN368" s="59"/>
      <c r="AO368" s="59"/>
      <c r="AP368" s="183"/>
      <c r="AQ368" s="59"/>
      <c r="AR368" s="183"/>
      <c r="AS368" s="61" t="e">
        <v>#DIV/0!</v>
      </c>
      <c r="AT368" s="13"/>
      <c r="AU368" s="13"/>
      <c r="AV368" s="57" t="e">
        <f>VLOOKUP($AC368,[1]!デモテーブル[#All],3,FALSE)</f>
        <v>#N/A</v>
      </c>
      <c r="AW368" s="57" t="e">
        <f>VLOOKUP($AC368,[1]!デモテーブル[#All],4,FALSE)</f>
        <v>#N/A</v>
      </c>
      <c r="AX368" s="57" t="e">
        <f>VLOOKUP($AC368,[1]!デモテーブル[#All],5,FALSE)</f>
        <v>#N/A</v>
      </c>
      <c r="AY368" s="57" t="e">
        <f>VLOOKUP($AC368,[1]!デモテーブル[#All],6,FALSE)</f>
        <v>#N/A</v>
      </c>
      <c r="AZ368" s="57" t="e">
        <f>VLOOKUP($AC368,[1]!デモテーブル[#All],7,FALSE)</f>
        <v>#N/A</v>
      </c>
    </row>
    <row r="369" spans="2:52" x14ac:dyDescent="0.2">
      <c r="B369" s="10">
        <v>44819</v>
      </c>
      <c r="C369" s="135">
        <v>368</v>
      </c>
      <c r="D369" s="29" t="s">
        <v>146</v>
      </c>
      <c r="E369" s="57" t="s">
        <v>482</v>
      </c>
      <c r="H369" s="58"/>
      <c r="I369" s="58"/>
      <c r="J369" s="58"/>
      <c r="K369" s="58"/>
      <c r="L369" s="58"/>
      <c r="M369" s="58"/>
      <c r="N369" s="58"/>
      <c r="O369" s="58"/>
      <c r="Z369" s="7"/>
      <c r="AA369" s="7"/>
      <c r="AB369" s="59"/>
      <c r="AC369" s="4" t="str">
        <f>IF(H370="","",TEXT(H370,"@"))</f>
        <v/>
      </c>
      <c r="AD369" s="59" t="e">
        <f>VLOOKUP($AC369,[1]!デモテーブル[#All],2,FALSE)</f>
        <v>#N/A</v>
      </c>
      <c r="AE369" s="59" t="s">
        <v>15</v>
      </c>
      <c r="AF369" s="60" t="e">
        <f>AP369/AJ369</f>
        <v>#VALUE!</v>
      </c>
      <c r="AG369" s="59"/>
      <c r="AH369" s="181" t="e">
        <f>(AP369-AR369)/AF369</f>
        <v>#VALUE!</v>
      </c>
      <c r="AI369" s="59"/>
      <c r="AJ369" s="182" t="e">
        <f>VLOOKUP($AC369,[1]!テーブル6[#All],5,FALSE)</f>
        <v>#N/A</v>
      </c>
      <c r="AK369" s="59"/>
      <c r="AL369" s="59"/>
      <c r="AM369" s="59"/>
      <c r="AN369" s="59"/>
      <c r="AO369" s="59"/>
      <c r="AP369" s="183" t="str">
        <f>IF(H373="","",VALUE(LEFT(H373,FIND("円",H373)-1)))</f>
        <v/>
      </c>
      <c r="AQ369" s="59"/>
      <c r="AR369" s="183" t="str">
        <f>IF(H375="","",VALUE(LEFT(H375,FIND("円",H375)-1)))</f>
        <v/>
      </c>
      <c r="AS369" s="61" t="e">
        <f t="shared" ref="AS369" si="56">AR369/(AP369-AR369)</f>
        <v>#VALUE!</v>
      </c>
      <c r="AT369" s="13"/>
      <c r="AU369" s="13"/>
      <c r="AV369" s="57" t="e">
        <f>VLOOKUP($AC369,[1]!デモテーブル[#All],3,FALSE)</f>
        <v>#N/A</v>
      </c>
      <c r="AW369" s="57" t="e">
        <f>VLOOKUP($AC369,[1]!デモテーブル[#All],4,FALSE)</f>
        <v>#N/A</v>
      </c>
      <c r="AX369" s="57" t="e">
        <f>VLOOKUP($AC369,[1]!デモテーブル[#All],5,FALSE)</f>
        <v>#N/A</v>
      </c>
      <c r="AY369" s="57" t="e">
        <f>VLOOKUP($AC369,[1]!デモテーブル[#All],6,FALSE)</f>
        <v>#N/A</v>
      </c>
      <c r="AZ369" s="57" t="e">
        <f>VLOOKUP($AC369,[1]!デモテーブル[#All],7,FALSE)</f>
        <v>#N/A</v>
      </c>
    </row>
    <row r="370" spans="2:52" x14ac:dyDescent="0.2">
      <c r="B370" s="10">
        <v>44819</v>
      </c>
      <c r="C370" s="135">
        <v>369</v>
      </c>
      <c r="D370" s="29" t="s">
        <v>146</v>
      </c>
      <c r="E370" s="57" t="s">
        <v>482</v>
      </c>
      <c r="H370" s="58"/>
      <c r="I370" s="58"/>
      <c r="J370" s="58"/>
      <c r="K370" s="58"/>
      <c r="L370" s="58"/>
      <c r="M370" s="58"/>
      <c r="N370" s="58"/>
      <c r="O370" s="58"/>
      <c r="Z370" s="7"/>
      <c r="AA370" s="7"/>
      <c r="AB370" s="59"/>
      <c r="AC370" s="62"/>
      <c r="AD370" s="59" t="e">
        <f>VLOOKUP($AC370,[1]!デモテーブル[#All],2,FALSE)</f>
        <v>#N/A</v>
      </c>
      <c r="AE370" s="59"/>
      <c r="AF370" s="60"/>
      <c r="AG370" s="59"/>
      <c r="AH370" s="181"/>
      <c r="AI370" s="59"/>
      <c r="AJ370" s="181"/>
      <c r="AK370" s="59"/>
      <c r="AL370" s="59"/>
      <c r="AM370" s="59"/>
      <c r="AN370" s="59"/>
      <c r="AO370" s="59"/>
      <c r="AP370" s="183"/>
      <c r="AQ370" s="59"/>
      <c r="AR370" s="183"/>
      <c r="AS370" s="61" t="e">
        <v>#DIV/0!</v>
      </c>
      <c r="AT370" s="13"/>
      <c r="AU370" s="13"/>
      <c r="AV370" s="57" t="e">
        <f>VLOOKUP($AC370,[1]!デモテーブル[#All],3,FALSE)</f>
        <v>#N/A</v>
      </c>
      <c r="AW370" s="57" t="e">
        <f>VLOOKUP($AC370,[1]!デモテーブル[#All],4,FALSE)</f>
        <v>#N/A</v>
      </c>
      <c r="AX370" s="57" t="e">
        <f>VLOOKUP($AC370,[1]!デモテーブル[#All],5,FALSE)</f>
        <v>#N/A</v>
      </c>
      <c r="AY370" s="57" t="e">
        <f>VLOOKUP($AC370,[1]!デモテーブル[#All],6,FALSE)</f>
        <v>#N/A</v>
      </c>
      <c r="AZ370" s="57" t="e">
        <f>VLOOKUP($AC370,[1]!デモテーブル[#All],7,FALSE)</f>
        <v>#N/A</v>
      </c>
    </row>
    <row r="371" spans="2:52" x14ac:dyDescent="0.2">
      <c r="B371" s="10">
        <v>44819</v>
      </c>
      <c r="C371" s="135">
        <v>370</v>
      </c>
      <c r="D371" s="29" t="s">
        <v>146</v>
      </c>
      <c r="E371" s="57" t="s">
        <v>482</v>
      </c>
      <c r="H371" s="58"/>
      <c r="I371" s="58"/>
      <c r="J371" s="58"/>
      <c r="K371" s="58"/>
      <c r="L371" s="58"/>
      <c r="M371" s="58"/>
      <c r="N371" s="58"/>
      <c r="O371" s="58"/>
      <c r="Z371" s="7"/>
      <c r="AA371" s="7"/>
      <c r="AB371" s="59"/>
      <c r="AC371" s="62"/>
      <c r="AD371" s="59" t="e">
        <f>VLOOKUP($AC371,[1]!デモテーブル[#All],2,FALSE)</f>
        <v>#N/A</v>
      </c>
      <c r="AE371" s="59"/>
      <c r="AF371" s="60"/>
      <c r="AG371" s="59"/>
      <c r="AH371" s="181"/>
      <c r="AI371" s="59"/>
      <c r="AJ371" s="181"/>
      <c r="AK371" s="59"/>
      <c r="AL371" s="59"/>
      <c r="AM371" s="59"/>
      <c r="AN371" s="59"/>
      <c r="AO371" s="59"/>
      <c r="AP371" s="183"/>
      <c r="AQ371" s="59"/>
      <c r="AR371" s="183"/>
      <c r="AS371" s="61" t="e">
        <v>#DIV/0!</v>
      </c>
      <c r="AT371" s="13"/>
      <c r="AU371" s="13"/>
      <c r="AV371" s="57" t="e">
        <f>VLOOKUP($AC371,[1]!デモテーブル[#All],3,FALSE)</f>
        <v>#N/A</v>
      </c>
      <c r="AW371" s="57" t="e">
        <f>VLOOKUP($AC371,[1]!デモテーブル[#All],4,FALSE)</f>
        <v>#N/A</v>
      </c>
      <c r="AX371" s="57" t="e">
        <f>VLOOKUP($AC371,[1]!デモテーブル[#All],5,FALSE)</f>
        <v>#N/A</v>
      </c>
      <c r="AY371" s="57" t="e">
        <f>VLOOKUP($AC371,[1]!デモテーブル[#All],6,FALSE)</f>
        <v>#N/A</v>
      </c>
      <c r="AZ371" s="57" t="e">
        <f>VLOOKUP($AC371,[1]!デモテーブル[#All],7,FALSE)</f>
        <v>#N/A</v>
      </c>
    </row>
    <row r="372" spans="2:52" x14ac:dyDescent="0.2">
      <c r="B372" s="10">
        <v>44819</v>
      </c>
      <c r="C372" s="135">
        <v>371</v>
      </c>
      <c r="D372" s="29" t="s">
        <v>146</v>
      </c>
      <c r="E372" s="57" t="s">
        <v>482</v>
      </c>
      <c r="H372" s="58"/>
      <c r="I372" s="58"/>
      <c r="J372" s="58"/>
      <c r="K372" s="58"/>
      <c r="L372" s="58"/>
      <c r="M372" s="58"/>
      <c r="N372" s="58"/>
      <c r="O372" s="58"/>
      <c r="Z372" s="7"/>
      <c r="AA372" s="7"/>
      <c r="AB372" s="59"/>
      <c r="AC372" s="62"/>
      <c r="AD372" s="59" t="e">
        <f>VLOOKUP($AC372,[1]!デモテーブル[#All],2,FALSE)</f>
        <v>#N/A</v>
      </c>
      <c r="AE372" s="59"/>
      <c r="AF372" s="60"/>
      <c r="AG372" s="59"/>
      <c r="AH372" s="181"/>
      <c r="AI372" s="59"/>
      <c r="AJ372" s="181"/>
      <c r="AK372" s="59"/>
      <c r="AL372" s="59"/>
      <c r="AM372" s="59"/>
      <c r="AN372" s="59"/>
      <c r="AO372" s="59"/>
      <c r="AP372" s="183"/>
      <c r="AQ372" s="59"/>
      <c r="AR372" s="183"/>
      <c r="AS372" s="61" t="e">
        <v>#DIV/0!</v>
      </c>
      <c r="AT372" s="13"/>
      <c r="AU372" s="13"/>
      <c r="AV372" s="57" t="e">
        <f>VLOOKUP($AC372,[1]!デモテーブル[#All],3,FALSE)</f>
        <v>#N/A</v>
      </c>
      <c r="AW372" s="57" t="e">
        <f>VLOOKUP($AC372,[1]!デモテーブル[#All],4,FALSE)</f>
        <v>#N/A</v>
      </c>
      <c r="AX372" s="57" t="e">
        <f>VLOOKUP($AC372,[1]!デモテーブル[#All],5,FALSE)</f>
        <v>#N/A</v>
      </c>
      <c r="AY372" s="57" t="e">
        <f>VLOOKUP($AC372,[1]!デモテーブル[#All],6,FALSE)</f>
        <v>#N/A</v>
      </c>
      <c r="AZ372" s="57" t="e">
        <f>VLOOKUP($AC372,[1]!デモテーブル[#All],7,FALSE)</f>
        <v>#N/A</v>
      </c>
    </row>
    <row r="373" spans="2:52" x14ac:dyDescent="0.2">
      <c r="B373" s="10">
        <v>44819</v>
      </c>
      <c r="C373" s="135">
        <v>372</v>
      </c>
      <c r="D373" s="29" t="s">
        <v>146</v>
      </c>
      <c r="E373" s="57" t="s">
        <v>482</v>
      </c>
      <c r="H373" s="58"/>
      <c r="I373" s="58"/>
      <c r="J373" s="58"/>
      <c r="K373" s="58"/>
      <c r="L373" s="58"/>
      <c r="M373" s="58"/>
      <c r="N373" s="58"/>
      <c r="O373" s="58"/>
      <c r="Z373" s="7"/>
      <c r="AA373" s="7"/>
      <c r="AB373" s="59"/>
      <c r="AC373" s="62"/>
      <c r="AD373" s="59" t="e">
        <f>VLOOKUP($AC373,[1]!デモテーブル[#All],2,FALSE)</f>
        <v>#N/A</v>
      </c>
      <c r="AE373" s="59"/>
      <c r="AF373" s="60"/>
      <c r="AG373" s="59"/>
      <c r="AH373" s="181"/>
      <c r="AI373" s="59"/>
      <c r="AJ373" s="181"/>
      <c r="AK373" s="59"/>
      <c r="AL373" s="59"/>
      <c r="AM373" s="59"/>
      <c r="AN373" s="59"/>
      <c r="AO373" s="59"/>
      <c r="AP373" s="183"/>
      <c r="AQ373" s="59"/>
      <c r="AR373" s="183"/>
      <c r="AS373" s="61" t="e">
        <v>#DIV/0!</v>
      </c>
      <c r="AT373" s="13"/>
      <c r="AU373" s="13"/>
      <c r="AV373" s="57" t="e">
        <f>VLOOKUP($AC373,[1]!デモテーブル[#All],3,FALSE)</f>
        <v>#N/A</v>
      </c>
      <c r="AW373" s="57" t="e">
        <f>VLOOKUP($AC373,[1]!デモテーブル[#All],4,FALSE)</f>
        <v>#N/A</v>
      </c>
      <c r="AX373" s="57" t="e">
        <f>VLOOKUP($AC373,[1]!デモテーブル[#All],5,FALSE)</f>
        <v>#N/A</v>
      </c>
      <c r="AY373" s="57" t="e">
        <f>VLOOKUP($AC373,[1]!デモテーブル[#All],6,FALSE)</f>
        <v>#N/A</v>
      </c>
      <c r="AZ373" s="57" t="e">
        <f>VLOOKUP($AC373,[1]!デモテーブル[#All],7,FALSE)</f>
        <v>#N/A</v>
      </c>
    </row>
    <row r="374" spans="2:52" x14ac:dyDescent="0.2">
      <c r="B374" s="10">
        <v>44819</v>
      </c>
      <c r="C374" s="135">
        <v>373</v>
      </c>
      <c r="D374" s="29" t="s">
        <v>146</v>
      </c>
      <c r="E374" s="57" t="s">
        <v>482</v>
      </c>
      <c r="H374" s="58"/>
      <c r="I374" s="58"/>
      <c r="J374" s="58"/>
      <c r="K374" s="58"/>
      <c r="L374" s="58"/>
      <c r="M374" s="58"/>
      <c r="N374" s="58"/>
      <c r="O374" s="58"/>
      <c r="Z374" s="7"/>
      <c r="AA374" s="7"/>
      <c r="AB374" s="59"/>
      <c r="AC374" s="62"/>
      <c r="AD374" s="59" t="e">
        <f>VLOOKUP($AC374,[1]!デモテーブル[#All],2,FALSE)</f>
        <v>#N/A</v>
      </c>
      <c r="AE374" s="59"/>
      <c r="AF374" s="60"/>
      <c r="AG374" s="59"/>
      <c r="AH374" s="181"/>
      <c r="AI374" s="59"/>
      <c r="AJ374" s="181"/>
      <c r="AK374" s="59"/>
      <c r="AL374" s="59"/>
      <c r="AM374" s="59"/>
      <c r="AN374" s="59"/>
      <c r="AO374" s="59"/>
      <c r="AP374" s="183"/>
      <c r="AQ374" s="59"/>
      <c r="AR374" s="183"/>
      <c r="AS374" s="61" t="e">
        <v>#DIV/0!</v>
      </c>
      <c r="AT374" s="13"/>
      <c r="AU374" s="13"/>
      <c r="AV374" s="57" t="e">
        <f>VLOOKUP($AC374,[1]!デモテーブル[#All],3,FALSE)</f>
        <v>#N/A</v>
      </c>
      <c r="AW374" s="57" t="e">
        <f>VLOOKUP($AC374,[1]!デモテーブル[#All],4,FALSE)</f>
        <v>#N/A</v>
      </c>
      <c r="AX374" s="57" t="e">
        <f>VLOOKUP($AC374,[1]!デモテーブル[#All],5,FALSE)</f>
        <v>#N/A</v>
      </c>
      <c r="AY374" s="57" t="e">
        <f>VLOOKUP($AC374,[1]!デモテーブル[#All],6,FALSE)</f>
        <v>#N/A</v>
      </c>
      <c r="AZ374" s="57" t="e">
        <f>VLOOKUP($AC374,[1]!デモテーブル[#All],7,FALSE)</f>
        <v>#N/A</v>
      </c>
    </row>
    <row r="375" spans="2:52" x14ac:dyDescent="0.2">
      <c r="B375" s="10">
        <v>44819</v>
      </c>
      <c r="C375" s="135">
        <v>374</v>
      </c>
      <c r="D375" s="29" t="s">
        <v>146</v>
      </c>
      <c r="E375" s="57" t="s">
        <v>482</v>
      </c>
      <c r="H375" s="58"/>
      <c r="I375" s="58"/>
      <c r="J375" s="58"/>
      <c r="K375" s="58"/>
      <c r="L375" s="58"/>
      <c r="M375" s="58"/>
      <c r="N375" s="58"/>
      <c r="O375" s="58"/>
      <c r="Z375" s="7"/>
      <c r="AA375" s="7"/>
      <c r="AB375" s="59"/>
      <c r="AC375" s="62"/>
      <c r="AD375" s="59" t="e">
        <f>VLOOKUP($AC375,[1]!デモテーブル[#All],2,FALSE)</f>
        <v>#N/A</v>
      </c>
      <c r="AE375" s="59"/>
      <c r="AF375" s="60"/>
      <c r="AG375" s="59"/>
      <c r="AH375" s="181"/>
      <c r="AI375" s="59"/>
      <c r="AJ375" s="181"/>
      <c r="AK375" s="59"/>
      <c r="AL375" s="59"/>
      <c r="AM375" s="59"/>
      <c r="AN375" s="59"/>
      <c r="AO375" s="59"/>
      <c r="AP375" s="183"/>
      <c r="AQ375" s="59"/>
      <c r="AR375" s="183"/>
      <c r="AS375" s="61" t="e">
        <v>#DIV/0!</v>
      </c>
      <c r="AT375" s="13"/>
      <c r="AU375" s="13"/>
      <c r="AV375" s="57" t="e">
        <f>VLOOKUP($AC375,[1]!デモテーブル[#All],3,FALSE)</f>
        <v>#N/A</v>
      </c>
      <c r="AW375" s="57" t="e">
        <f>VLOOKUP($AC375,[1]!デモテーブル[#All],4,FALSE)</f>
        <v>#N/A</v>
      </c>
      <c r="AX375" s="57" t="e">
        <f>VLOOKUP($AC375,[1]!デモテーブル[#All],5,FALSE)</f>
        <v>#N/A</v>
      </c>
      <c r="AY375" s="57" t="e">
        <f>VLOOKUP($AC375,[1]!デモテーブル[#All],6,FALSE)</f>
        <v>#N/A</v>
      </c>
      <c r="AZ375" s="57" t="e">
        <f>VLOOKUP($AC375,[1]!デモテーブル[#All],7,FALSE)</f>
        <v>#N/A</v>
      </c>
    </row>
    <row r="376" spans="2:52" x14ac:dyDescent="0.2">
      <c r="B376" s="10">
        <v>44819</v>
      </c>
      <c r="C376" s="135">
        <v>375</v>
      </c>
      <c r="D376" s="29" t="s">
        <v>146</v>
      </c>
      <c r="E376" s="57" t="s">
        <v>482</v>
      </c>
      <c r="H376" s="58"/>
      <c r="I376" s="58"/>
      <c r="J376" s="58"/>
      <c r="K376" s="58"/>
      <c r="L376" s="58"/>
      <c r="M376" s="58"/>
      <c r="N376" s="58"/>
      <c r="O376" s="58"/>
      <c r="Z376" s="7"/>
      <c r="AA376" s="7"/>
      <c r="AB376" s="59"/>
      <c r="AC376" s="4" t="str">
        <f>IF(H377="","",TEXT(H377,"@"))</f>
        <v/>
      </c>
      <c r="AD376" s="59" t="e">
        <f>VLOOKUP($AC376,[1]!デモテーブル[#All],2,FALSE)</f>
        <v>#N/A</v>
      </c>
      <c r="AE376" s="59" t="s">
        <v>15</v>
      </c>
      <c r="AF376" s="60" t="e">
        <f>AP376/AJ376</f>
        <v>#VALUE!</v>
      </c>
      <c r="AG376" s="59"/>
      <c r="AH376" s="181" t="e">
        <f>(AP376-AR376)/AF376</f>
        <v>#VALUE!</v>
      </c>
      <c r="AI376" s="59"/>
      <c r="AJ376" s="182" t="e">
        <f>VLOOKUP($AC376,[1]!テーブル6[#All],5,FALSE)</f>
        <v>#N/A</v>
      </c>
      <c r="AK376" s="59"/>
      <c r="AL376" s="59"/>
      <c r="AM376" s="59"/>
      <c r="AN376" s="59"/>
      <c r="AO376" s="59"/>
      <c r="AP376" s="183" t="str">
        <f>IF(H380="","",VALUE(LEFT(H380,FIND("円",H380)-1)))</f>
        <v/>
      </c>
      <c r="AQ376" s="59"/>
      <c r="AR376" s="183" t="str">
        <f>IF(H382="","",VALUE(LEFT(H382,FIND("円",H382)-1)))</f>
        <v/>
      </c>
      <c r="AS376" s="61" t="e">
        <f t="shared" ref="AS376" si="57">AR376/(AP376-AR376)</f>
        <v>#VALUE!</v>
      </c>
      <c r="AT376" s="13"/>
      <c r="AU376" s="13"/>
      <c r="AV376" s="57" t="e">
        <f>VLOOKUP($AC376,[1]!デモテーブル[#All],3,FALSE)</f>
        <v>#N/A</v>
      </c>
      <c r="AW376" s="57" t="e">
        <f>VLOOKUP($AC376,[1]!デモテーブル[#All],4,FALSE)</f>
        <v>#N/A</v>
      </c>
      <c r="AX376" s="57" t="e">
        <f>VLOOKUP($AC376,[1]!デモテーブル[#All],5,FALSE)</f>
        <v>#N/A</v>
      </c>
      <c r="AY376" s="57" t="e">
        <f>VLOOKUP($AC376,[1]!デモテーブル[#All],6,FALSE)</f>
        <v>#N/A</v>
      </c>
      <c r="AZ376" s="57" t="e">
        <f>VLOOKUP($AC376,[1]!デモテーブル[#All],7,FALSE)</f>
        <v>#N/A</v>
      </c>
    </row>
    <row r="377" spans="2:52" x14ac:dyDescent="0.2">
      <c r="B377" s="10">
        <v>44819</v>
      </c>
      <c r="C377" s="135">
        <v>376</v>
      </c>
      <c r="D377" s="29" t="s">
        <v>146</v>
      </c>
      <c r="E377" s="57" t="s">
        <v>482</v>
      </c>
      <c r="H377" s="58"/>
      <c r="I377" s="58"/>
      <c r="J377" s="58"/>
      <c r="K377" s="58"/>
      <c r="L377" s="58"/>
      <c r="M377" s="58"/>
      <c r="N377" s="58"/>
      <c r="O377" s="58"/>
      <c r="Z377" s="7"/>
      <c r="AA377" s="7"/>
      <c r="AB377" s="59"/>
      <c r="AC377" s="62"/>
      <c r="AD377" s="59" t="e">
        <f>VLOOKUP($AC377,[1]!デモテーブル[#All],2,FALSE)</f>
        <v>#N/A</v>
      </c>
      <c r="AE377" s="59"/>
      <c r="AF377" s="60"/>
      <c r="AG377" s="59"/>
      <c r="AH377" s="181"/>
      <c r="AI377" s="59"/>
      <c r="AJ377" s="181"/>
      <c r="AK377" s="59"/>
      <c r="AL377" s="59"/>
      <c r="AM377" s="59"/>
      <c r="AN377" s="59"/>
      <c r="AO377" s="59"/>
      <c r="AP377" s="183"/>
      <c r="AQ377" s="59"/>
      <c r="AR377" s="183"/>
      <c r="AS377" s="61" t="e">
        <v>#DIV/0!</v>
      </c>
      <c r="AT377" s="13"/>
      <c r="AU377" s="13"/>
      <c r="AV377" s="57" t="e">
        <f>VLOOKUP($AC377,[1]!デモテーブル[#All],3,FALSE)</f>
        <v>#N/A</v>
      </c>
      <c r="AW377" s="57" t="e">
        <f>VLOOKUP($AC377,[1]!デモテーブル[#All],4,FALSE)</f>
        <v>#N/A</v>
      </c>
      <c r="AX377" s="57" t="e">
        <f>VLOOKUP($AC377,[1]!デモテーブル[#All],5,FALSE)</f>
        <v>#N/A</v>
      </c>
      <c r="AY377" s="57" t="e">
        <f>VLOOKUP($AC377,[1]!デモテーブル[#All],6,FALSE)</f>
        <v>#N/A</v>
      </c>
      <c r="AZ377" s="57" t="e">
        <f>VLOOKUP($AC377,[1]!デモテーブル[#All],7,FALSE)</f>
        <v>#N/A</v>
      </c>
    </row>
    <row r="378" spans="2:52" x14ac:dyDescent="0.2">
      <c r="B378" s="10">
        <v>44819</v>
      </c>
      <c r="C378" s="135">
        <v>377</v>
      </c>
      <c r="D378" s="29" t="s">
        <v>146</v>
      </c>
      <c r="E378" s="57" t="s">
        <v>482</v>
      </c>
      <c r="H378" s="58"/>
      <c r="I378" s="58"/>
      <c r="J378" s="58"/>
      <c r="K378" s="58"/>
      <c r="L378" s="58"/>
      <c r="M378" s="58"/>
      <c r="N378" s="58"/>
      <c r="O378" s="58"/>
      <c r="Z378" s="7"/>
      <c r="AA378" s="7"/>
      <c r="AB378" s="59"/>
      <c r="AC378" s="62"/>
      <c r="AD378" s="59" t="e">
        <f>VLOOKUP($AC378,[1]!デモテーブル[#All],2,FALSE)</f>
        <v>#N/A</v>
      </c>
      <c r="AE378" s="59"/>
      <c r="AF378" s="60"/>
      <c r="AG378" s="59"/>
      <c r="AH378" s="181"/>
      <c r="AI378" s="59"/>
      <c r="AJ378" s="181"/>
      <c r="AK378" s="59"/>
      <c r="AL378" s="59"/>
      <c r="AM378" s="59"/>
      <c r="AN378" s="59"/>
      <c r="AO378" s="59"/>
      <c r="AP378" s="183"/>
      <c r="AQ378" s="59"/>
      <c r="AR378" s="183"/>
      <c r="AS378" s="61" t="e">
        <v>#DIV/0!</v>
      </c>
      <c r="AT378" s="13"/>
      <c r="AU378" s="13"/>
      <c r="AV378" s="57" t="e">
        <f>VLOOKUP($AC378,[1]!デモテーブル[#All],3,FALSE)</f>
        <v>#N/A</v>
      </c>
      <c r="AW378" s="57" t="e">
        <f>VLOOKUP($AC378,[1]!デモテーブル[#All],4,FALSE)</f>
        <v>#N/A</v>
      </c>
      <c r="AX378" s="57" t="e">
        <f>VLOOKUP($AC378,[1]!デモテーブル[#All],5,FALSE)</f>
        <v>#N/A</v>
      </c>
      <c r="AY378" s="57" t="e">
        <f>VLOOKUP($AC378,[1]!デモテーブル[#All],6,FALSE)</f>
        <v>#N/A</v>
      </c>
      <c r="AZ378" s="57" t="e">
        <f>VLOOKUP($AC378,[1]!デモテーブル[#All],7,FALSE)</f>
        <v>#N/A</v>
      </c>
    </row>
    <row r="379" spans="2:52" x14ac:dyDescent="0.2">
      <c r="B379" s="10">
        <v>44819</v>
      </c>
      <c r="C379" s="135">
        <v>378</v>
      </c>
      <c r="D379" s="29" t="s">
        <v>146</v>
      </c>
      <c r="E379" s="57" t="s">
        <v>482</v>
      </c>
      <c r="H379" s="58"/>
      <c r="I379" s="58"/>
      <c r="J379" s="58"/>
      <c r="K379" s="58"/>
      <c r="L379" s="58"/>
      <c r="M379" s="58"/>
      <c r="N379" s="58"/>
      <c r="O379" s="58"/>
      <c r="Z379" s="7"/>
      <c r="AA379" s="7"/>
      <c r="AB379" s="59"/>
      <c r="AC379" s="62"/>
      <c r="AD379" s="59" t="e">
        <f>VLOOKUP($AC379,[1]!デモテーブル[#All],2,FALSE)</f>
        <v>#N/A</v>
      </c>
      <c r="AE379" s="59"/>
      <c r="AF379" s="60"/>
      <c r="AG379" s="59"/>
      <c r="AH379" s="181"/>
      <c r="AI379" s="59"/>
      <c r="AJ379" s="181"/>
      <c r="AK379" s="59"/>
      <c r="AL379" s="59"/>
      <c r="AM379" s="59"/>
      <c r="AN379" s="59"/>
      <c r="AO379" s="59"/>
      <c r="AP379" s="183"/>
      <c r="AQ379" s="59"/>
      <c r="AR379" s="183"/>
      <c r="AS379" s="61" t="e">
        <v>#DIV/0!</v>
      </c>
      <c r="AT379" s="13"/>
      <c r="AU379" s="13"/>
      <c r="AV379" s="57" t="e">
        <f>VLOOKUP($AC379,[1]!デモテーブル[#All],3,FALSE)</f>
        <v>#N/A</v>
      </c>
      <c r="AW379" s="57" t="e">
        <f>VLOOKUP($AC379,[1]!デモテーブル[#All],4,FALSE)</f>
        <v>#N/A</v>
      </c>
      <c r="AX379" s="57" t="e">
        <f>VLOOKUP($AC379,[1]!デモテーブル[#All],5,FALSE)</f>
        <v>#N/A</v>
      </c>
      <c r="AY379" s="57" t="e">
        <f>VLOOKUP($AC379,[1]!デモテーブル[#All],6,FALSE)</f>
        <v>#N/A</v>
      </c>
      <c r="AZ379" s="57" t="e">
        <f>VLOOKUP($AC379,[1]!デモテーブル[#All],7,FALSE)</f>
        <v>#N/A</v>
      </c>
    </row>
    <row r="380" spans="2:52" x14ac:dyDescent="0.2">
      <c r="B380" s="10">
        <v>44819</v>
      </c>
      <c r="C380" s="135">
        <v>379</v>
      </c>
      <c r="D380" s="29" t="s">
        <v>146</v>
      </c>
      <c r="E380" s="57" t="s">
        <v>482</v>
      </c>
      <c r="H380" s="58"/>
      <c r="I380" s="58"/>
      <c r="J380" s="58"/>
      <c r="K380" s="58"/>
      <c r="L380" s="58"/>
      <c r="M380" s="58"/>
      <c r="N380" s="58"/>
      <c r="O380" s="58"/>
      <c r="Z380" s="7"/>
      <c r="AA380" s="7"/>
      <c r="AB380" s="59"/>
      <c r="AC380" s="62"/>
      <c r="AD380" s="59" t="e">
        <f>VLOOKUP($AC380,[1]!デモテーブル[#All],2,FALSE)</f>
        <v>#N/A</v>
      </c>
      <c r="AE380" s="59"/>
      <c r="AF380" s="60"/>
      <c r="AG380" s="59"/>
      <c r="AH380" s="181"/>
      <c r="AI380" s="59"/>
      <c r="AJ380" s="181"/>
      <c r="AK380" s="59"/>
      <c r="AL380" s="59"/>
      <c r="AM380" s="59"/>
      <c r="AN380" s="59"/>
      <c r="AO380" s="59"/>
      <c r="AP380" s="183"/>
      <c r="AQ380" s="59"/>
      <c r="AR380" s="183"/>
      <c r="AS380" s="61" t="e">
        <v>#DIV/0!</v>
      </c>
      <c r="AT380" s="13"/>
      <c r="AU380" s="13"/>
      <c r="AV380" s="57" t="e">
        <f>VLOOKUP($AC380,[1]!デモテーブル[#All],3,FALSE)</f>
        <v>#N/A</v>
      </c>
      <c r="AW380" s="57" t="e">
        <f>VLOOKUP($AC380,[1]!デモテーブル[#All],4,FALSE)</f>
        <v>#N/A</v>
      </c>
      <c r="AX380" s="57" t="e">
        <f>VLOOKUP($AC380,[1]!デモテーブル[#All],5,FALSE)</f>
        <v>#N/A</v>
      </c>
      <c r="AY380" s="57" t="e">
        <f>VLOOKUP($AC380,[1]!デモテーブル[#All],6,FALSE)</f>
        <v>#N/A</v>
      </c>
      <c r="AZ380" s="57" t="e">
        <f>VLOOKUP($AC380,[1]!デモテーブル[#All],7,FALSE)</f>
        <v>#N/A</v>
      </c>
    </row>
    <row r="381" spans="2:52" x14ac:dyDescent="0.2">
      <c r="B381" s="10">
        <v>44819</v>
      </c>
      <c r="C381" s="135">
        <v>380</v>
      </c>
      <c r="D381" s="29" t="s">
        <v>146</v>
      </c>
      <c r="E381" s="57" t="s">
        <v>482</v>
      </c>
      <c r="H381" s="58"/>
      <c r="I381" s="58"/>
      <c r="J381" s="58"/>
      <c r="K381" s="58"/>
      <c r="L381" s="58"/>
      <c r="M381" s="58"/>
      <c r="N381" s="58"/>
      <c r="O381" s="58"/>
      <c r="Z381" s="7"/>
      <c r="AA381" s="7"/>
      <c r="AB381" s="59"/>
      <c r="AC381" s="62"/>
      <c r="AD381" s="59" t="e">
        <f>VLOOKUP($AC381,[1]!デモテーブル[#All],2,FALSE)</f>
        <v>#N/A</v>
      </c>
      <c r="AE381" s="59"/>
      <c r="AF381" s="60"/>
      <c r="AG381" s="59"/>
      <c r="AH381" s="181"/>
      <c r="AI381" s="59"/>
      <c r="AJ381" s="181"/>
      <c r="AK381" s="59"/>
      <c r="AL381" s="59"/>
      <c r="AM381" s="59"/>
      <c r="AN381" s="59"/>
      <c r="AO381" s="59"/>
      <c r="AP381" s="183"/>
      <c r="AQ381" s="59"/>
      <c r="AR381" s="183"/>
      <c r="AS381" s="61" t="e">
        <v>#DIV/0!</v>
      </c>
      <c r="AT381" s="13"/>
      <c r="AU381" s="13"/>
      <c r="AV381" s="57" t="e">
        <f>VLOOKUP($AC381,[1]!デモテーブル[#All],3,FALSE)</f>
        <v>#N/A</v>
      </c>
      <c r="AW381" s="57" t="e">
        <f>VLOOKUP($AC381,[1]!デモテーブル[#All],4,FALSE)</f>
        <v>#N/A</v>
      </c>
      <c r="AX381" s="57" t="e">
        <f>VLOOKUP($AC381,[1]!デモテーブル[#All],5,FALSE)</f>
        <v>#N/A</v>
      </c>
      <c r="AY381" s="57" t="e">
        <f>VLOOKUP($AC381,[1]!デモテーブル[#All],6,FALSE)</f>
        <v>#N/A</v>
      </c>
      <c r="AZ381" s="57" t="e">
        <f>VLOOKUP($AC381,[1]!デモテーブル[#All],7,FALSE)</f>
        <v>#N/A</v>
      </c>
    </row>
    <row r="382" spans="2:52" x14ac:dyDescent="0.2">
      <c r="B382" s="10">
        <v>44819</v>
      </c>
      <c r="C382" s="135">
        <v>381</v>
      </c>
      <c r="D382" s="29" t="s">
        <v>146</v>
      </c>
      <c r="E382" s="57" t="s">
        <v>482</v>
      </c>
      <c r="H382" s="58"/>
      <c r="I382" s="58"/>
      <c r="J382" s="58"/>
      <c r="K382" s="58"/>
      <c r="L382" s="58"/>
      <c r="M382" s="58"/>
      <c r="N382" s="58"/>
      <c r="O382" s="58"/>
      <c r="Z382" s="7"/>
      <c r="AA382" s="7"/>
      <c r="AB382" s="59"/>
      <c r="AC382" s="62"/>
      <c r="AD382" s="59" t="e">
        <f>VLOOKUP($AC382,[1]!デモテーブル[#All],2,FALSE)</f>
        <v>#N/A</v>
      </c>
      <c r="AE382" s="59"/>
      <c r="AF382" s="60"/>
      <c r="AG382" s="59"/>
      <c r="AH382" s="181"/>
      <c r="AI382" s="59"/>
      <c r="AJ382" s="181"/>
      <c r="AK382" s="59"/>
      <c r="AL382" s="59"/>
      <c r="AM382" s="59"/>
      <c r="AN382" s="59"/>
      <c r="AO382" s="59"/>
      <c r="AP382" s="183"/>
      <c r="AQ382" s="59"/>
      <c r="AR382" s="183"/>
      <c r="AS382" s="61" t="e">
        <v>#DIV/0!</v>
      </c>
      <c r="AT382" s="13"/>
      <c r="AU382" s="13"/>
      <c r="AV382" s="57" t="e">
        <f>VLOOKUP($AC382,[1]!デモテーブル[#All],3,FALSE)</f>
        <v>#N/A</v>
      </c>
      <c r="AW382" s="57" t="e">
        <f>VLOOKUP($AC382,[1]!デモテーブル[#All],4,FALSE)</f>
        <v>#N/A</v>
      </c>
      <c r="AX382" s="57" t="e">
        <f>VLOOKUP($AC382,[1]!デモテーブル[#All],5,FALSE)</f>
        <v>#N/A</v>
      </c>
      <c r="AY382" s="57" t="e">
        <f>VLOOKUP($AC382,[1]!デモテーブル[#All],6,FALSE)</f>
        <v>#N/A</v>
      </c>
      <c r="AZ382" s="57" t="e">
        <f>VLOOKUP($AC382,[1]!デモテーブル[#All],7,FALSE)</f>
        <v>#N/A</v>
      </c>
    </row>
    <row r="383" spans="2:52" x14ac:dyDescent="0.2">
      <c r="B383" s="10">
        <v>44819</v>
      </c>
      <c r="C383" s="135">
        <v>382</v>
      </c>
      <c r="D383" s="29" t="s">
        <v>146</v>
      </c>
      <c r="E383" s="57" t="s">
        <v>482</v>
      </c>
      <c r="H383" s="58"/>
      <c r="I383" s="58"/>
      <c r="J383" s="58"/>
      <c r="K383" s="58"/>
      <c r="L383" s="58"/>
      <c r="M383" s="58"/>
      <c r="N383" s="58"/>
      <c r="O383" s="58"/>
      <c r="Z383" s="7"/>
      <c r="AA383" s="7"/>
      <c r="AB383" s="59"/>
      <c r="AC383" s="4" t="str">
        <f>IF(H384="","",TEXT(H384,"@"))</f>
        <v/>
      </c>
      <c r="AD383" s="59" t="e">
        <f>VLOOKUP($AC383,[1]!デモテーブル[#All],2,FALSE)</f>
        <v>#N/A</v>
      </c>
      <c r="AE383" s="59" t="s">
        <v>15</v>
      </c>
      <c r="AF383" s="60" t="e">
        <f>AP383/AJ383</f>
        <v>#VALUE!</v>
      </c>
      <c r="AG383" s="59"/>
      <c r="AH383" s="181" t="e">
        <f>(AP383-AR383)/AF383</f>
        <v>#VALUE!</v>
      </c>
      <c r="AI383" s="59"/>
      <c r="AJ383" s="182" t="e">
        <f>VLOOKUP($AC383,[1]!テーブル6[#All],5,FALSE)</f>
        <v>#N/A</v>
      </c>
      <c r="AK383" s="59"/>
      <c r="AL383" s="59"/>
      <c r="AM383" s="59"/>
      <c r="AN383" s="59"/>
      <c r="AO383" s="59"/>
      <c r="AP383" s="183" t="str">
        <f>IF(H387="","",VALUE(LEFT(H387,FIND("円",H387)-1)))</f>
        <v/>
      </c>
      <c r="AQ383" s="59"/>
      <c r="AR383" s="183" t="str">
        <f>IF(H389="","",VALUE(LEFT(H389,FIND("円",H389)-1)))</f>
        <v/>
      </c>
      <c r="AS383" s="61" t="e">
        <f t="shared" ref="AS383" si="58">AR383/(AP383-AR383)</f>
        <v>#VALUE!</v>
      </c>
      <c r="AT383" s="13"/>
      <c r="AU383" s="13"/>
      <c r="AV383" s="57" t="e">
        <f>VLOOKUP($AC383,[1]!デモテーブル[#All],3,FALSE)</f>
        <v>#N/A</v>
      </c>
      <c r="AW383" s="57" t="e">
        <f>VLOOKUP($AC383,[1]!デモテーブル[#All],4,FALSE)</f>
        <v>#N/A</v>
      </c>
      <c r="AX383" s="57" t="e">
        <f>VLOOKUP($AC383,[1]!デモテーブル[#All],5,FALSE)</f>
        <v>#N/A</v>
      </c>
      <c r="AY383" s="57" t="e">
        <f>VLOOKUP($AC383,[1]!デモテーブル[#All],6,FALSE)</f>
        <v>#N/A</v>
      </c>
      <c r="AZ383" s="57" t="e">
        <f>VLOOKUP($AC383,[1]!デモテーブル[#All],7,FALSE)</f>
        <v>#N/A</v>
      </c>
    </row>
    <row r="384" spans="2:52" x14ac:dyDescent="0.2">
      <c r="B384" s="10">
        <v>44819</v>
      </c>
      <c r="C384" s="135">
        <v>383</v>
      </c>
      <c r="D384" s="29" t="s">
        <v>146</v>
      </c>
      <c r="E384" s="57" t="s">
        <v>482</v>
      </c>
      <c r="H384" s="58"/>
      <c r="I384" s="58"/>
      <c r="J384" s="58"/>
      <c r="K384" s="58"/>
      <c r="L384" s="58"/>
      <c r="M384" s="58"/>
      <c r="N384" s="58"/>
      <c r="O384" s="58"/>
      <c r="Z384" s="7"/>
      <c r="AA384" s="7"/>
      <c r="AB384" s="59"/>
      <c r="AC384" s="62"/>
      <c r="AD384" s="59" t="e">
        <f>VLOOKUP($AC384,[1]!デモテーブル[#All],2,FALSE)</f>
        <v>#N/A</v>
      </c>
      <c r="AE384" s="59"/>
      <c r="AF384" s="60"/>
      <c r="AG384" s="59"/>
      <c r="AH384" s="181"/>
      <c r="AI384" s="59"/>
      <c r="AJ384" s="181"/>
      <c r="AK384" s="59"/>
      <c r="AL384" s="59"/>
      <c r="AM384" s="59"/>
      <c r="AN384" s="59"/>
      <c r="AO384" s="59"/>
      <c r="AP384" s="183"/>
      <c r="AQ384" s="59"/>
      <c r="AR384" s="183"/>
      <c r="AS384" s="61" t="e">
        <v>#DIV/0!</v>
      </c>
      <c r="AT384" s="13"/>
      <c r="AU384" s="13"/>
      <c r="AV384" s="57" t="e">
        <f>VLOOKUP($AC384,[1]!デモテーブル[#All],3,FALSE)</f>
        <v>#N/A</v>
      </c>
      <c r="AW384" s="57" t="e">
        <f>VLOOKUP($AC384,[1]!デモテーブル[#All],4,FALSE)</f>
        <v>#N/A</v>
      </c>
      <c r="AX384" s="57" t="e">
        <f>VLOOKUP($AC384,[1]!デモテーブル[#All],5,FALSE)</f>
        <v>#N/A</v>
      </c>
      <c r="AY384" s="57" t="e">
        <f>VLOOKUP($AC384,[1]!デモテーブル[#All],6,FALSE)</f>
        <v>#N/A</v>
      </c>
      <c r="AZ384" s="57" t="e">
        <f>VLOOKUP($AC384,[1]!デモテーブル[#All],7,FALSE)</f>
        <v>#N/A</v>
      </c>
    </row>
    <row r="385" spans="2:52" x14ac:dyDescent="0.2">
      <c r="B385" s="10">
        <v>44819</v>
      </c>
      <c r="C385" s="135">
        <v>384</v>
      </c>
      <c r="D385" s="29" t="s">
        <v>146</v>
      </c>
      <c r="E385" s="57" t="s">
        <v>482</v>
      </c>
      <c r="H385" s="58"/>
      <c r="I385" s="58"/>
      <c r="J385" s="58"/>
      <c r="K385" s="58"/>
      <c r="L385" s="58"/>
      <c r="M385" s="58"/>
      <c r="N385" s="58"/>
      <c r="O385" s="58"/>
      <c r="Z385" s="7"/>
      <c r="AA385" s="7"/>
      <c r="AB385" s="59"/>
      <c r="AC385" s="62"/>
      <c r="AD385" s="59" t="e">
        <f>VLOOKUP($AC385,[1]!デモテーブル[#All],2,FALSE)</f>
        <v>#N/A</v>
      </c>
      <c r="AE385" s="59"/>
      <c r="AF385" s="60"/>
      <c r="AG385" s="59"/>
      <c r="AH385" s="181"/>
      <c r="AI385" s="59"/>
      <c r="AJ385" s="181"/>
      <c r="AK385" s="59"/>
      <c r="AL385" s="59"/>
      <c r="AM385" s="59"/>
      <c r="AN385" s="59"/>
      <c r="AO385" s="59"/>
      <c r="AP385" s="183"/>
      <c r="AQ385" s="59"/>
      <c r="AR385" s="183"/>
      <c r="AS385" s="61" t="e">
        <v>#DIV/0!</v>
      </c>
      <c r="AT385" s="13"/>
      <c r="AU385" s="13"/>
      <c r="AV385" s="57" t="e">
        <f>VLOOKUP($AC385,[1]!デモテーブル[#All],3,FALSE)</f>
        <v>#N/A</v>
      </c>
      <c r="AW385" s="57" t="e">
        <f>VLOOKUP($AC385,[1]!デモテーブル[#All],4,FALSE)</f>
        <v>#N/A</v>
      </c>
      <c r="AX385" s="57" t="e">
        <f>VLOOKUP($AC385,[1]!デモテーブル[#All],5,FALSE)</f>
        <v>#N/A</v>
      </c>
      <c r="AY385" s="57" t="e">
        <f>VLOOKUP($AC385,[1]!デモテーブル[#All],6,FALSE)</f>
        <v>#N/A</v>
      </c>
      <c r="AZ385" s="57" t="e">
        <f>VLOOKUP($AC385,[1]!デモテーブル[#All],7,FALSE)</f>
        <v>#N/A</v>
      </c>
    </row>
    <row r="386" spans="2:52" x14ac:dyDescent="0.2">
      <c r="B386" s="10">
        <v>44819</v>
      </c>
      <c r="C386" s="135">
        <v>385</v>
      </c>
      <c r="D386" s="29" t="s">
        <v>146</v>
      </c>
      <c r="E386" s="57" t="s">
        <v>482</v>
      </c>
      <c r="H386" s="58"/>
      <c r="I386" s="58"/>
      <c r="J386" s="58"/>
      <c r="K386" s="58"/>
      <c r="L386" s="58"/>
      <c r="M386" s="58"/>
      <c r="N386" s="58"/>
      <c r="O386" s="58"/>
      <c r="Z386" s="7"/>
      <c r="AA386" s="7"/>
      <c r="AB386" s="59"/>
      <c r="AC386" s="62"/>
      <c r="AD386" s="59" t="e">
        <f>VLOOKUP($AC386,[1]!デモテーブル[#All],2,FALSE)</f>
        <v>#N/A</v>
      </c>
      <c r="AE386" s="59"/>
      <c r="AF386" s="60"/>
      <c r="AG386" s="59"/>
      <c r="AH386" s="181"/>
      <c r="AI386" s="59"/>
      <c r="AJ386" s="181"/>
      <c r="AK386" s="59"/>
      <c r="AL386" s="59"/>
      <c r="AM386" s="59"/>
      <c r="AN386" s="59"/>
      <c r="AO386" s="59"/>
      <c r="AP386" s="183"/>
      <c r="AQ386" s="59"/>
      <c r="AR386" s="183"/>
      <c r="AS386" s="61" t="e">
        <v>#DIV/0!</v>
      </c>
      <c r="AT386" s="13"/>
      <c r="AU386" s="13"/>
      <c r="AV386" s="57" t="e">
        <f>VLOOKUP($AC386,[1]!デモテーブル[#All],3,FALSE)</f>
        <v>#N/A</v>
      </c>
      <c r="AW386" s="57" t="e">
        <f>VLOOKUP($AC386,[1]!デモテーブル[#All],4,FALSE)</f>
        <v>#N/A</v>
      </c>
      <c r="AX386" s="57" t="e">
        <f>VLOOKUP($AC386,[1]!デモテーブル[#All],5,FALSE)</f>
        <v>#N/A</v>
      </c>
      <c r="AY386" s="57" t="e">
        <f>VLOOKUP($AC386,[1]!デモテーブル[#All],6,FALSE)</f>
        <v>#N/A</v>
      </c>
      <c r="AZ386" s="57" t="e">
        <f>VLOOKUP($AC386,[1]!デモテーブル[#All],7,FALSE)</f>
        <v>#N/A</v>
      </c>
    </row>
    <row r="387" spans="2:52" x14ac:dyDescent="0.2">
      <c r="B387" s="10">
        <v>44819</v>
      </c>
      <c r="C387" s="135">
        <v>386</v>
      </c>
      <c r="D387" s="29" t="s">
        <v>146</v>
      </c>
      <c r="E387" s="57" t="s">
        <v>482</v>
      </c>
      <c r="H387" s="58"/>
      <c r="I387" s="58"/>
      <c r="J387" s="58"/>
      <c r="K387" s="58"/>
      <c r="L387" s="58"/>
      <c r="M387" s="58"/>
      <c r="N387" s="58"/>
      <c r="O387" s="58"/>
      <c r="Z387" s="7"/>
      <c r="AA387" s="7"/>
      <c r="AB387" s="59"/>
      <c r="AC387" s="62"/>
      <c r="AD387" s="59" t="e">
        <f>VLOOKUP($AC387,[1]!デモテーブル[#All],2,FALSE)</f>
        <v>#N/A</v>
      </c>
      <c r="AE387" s="59"/>
      <c r="AF387" s="60"/>
      <c r="AG387" s="59"/>
      <c r="AH387" s="181"/>
      <c r="AI387" s="59"/>
      <c r="AJ387" s="181"/>
      <c r="AK387" s="59"/>
      <c r="AL387" s="59"/>
      <c r="AM387" s="59"/>
      <c r="AN387" s="59"/>
      <c r="AO387" s="59"/>
      <c r="AP387" s="183"/>
      <c r="AQ387" s="59"/>
      <c r="AR387" s="183"/>
      <c r="AS387" s="61" t="e">
        <v>#DIV/0!</v>
      </c>
      <c r="AT387" s="13"/>
      <c r="AU387" s="13"/>
      <c r="AV387" s="57" t="e">
        <f>VLOOKUP($AC387,[1]!デモテーブル[#All],3,FALSE)</f>
        <v>#N/A</v>
      </c>
      <c r="AW387" s="57" t="e">
        <f>VLOOKUP($AC387,[1]!デモテーブル[#All],4,FALSE)</f>
        <v>#N/A</v>
      </c>
      <c r="AX387" s="57" t="e">
        <f>VLOOKUP($AC387,[1]!デモテーブル[#All],5,FALSE)</f>
        <v>#N/A</v>
      </c>
      <c r="AY387" s="57" t="e">
        <f>VLOOKUP($AC387,[1]!デモテーブル[#All],6,FALSE)</f>
        <v>#N/A</v>
      </c>
      <c r="AZ387" s="57" t="e">
        <f>VLOOKUP($AC387,[1]!デモテーブル[#All],7,FALSE)</f>
        <v>#N/A</v>
      </c>
    </row>
    <row r="388" spans="2:52" x14ac:dyDescent="0.2">
      <c r="B388" s="10">
        <v>44819</v>
      </c>
      <c r="C388" s="135">
        <v>387</v>
      </c>
      <c r="D388" s="29" t="s">
        <v>146</v>
      </c>
      <c r="E388" s="57" t="s">
        <v>482</v>
      </c>
      <c r="H388" s="58"/>
      <c r="I388" s="58"/>
      <c r="J388" s="58"/>
      <c r="K388" s="58"/>
      <c r="L388" s="58"/>
      <c r="M388" s="58"/>
      <c r="N388" s="58"/>
      <c r="O388" s="58"/>
      <c r="Z388" s="7"/>
      <c r="AA388" s="7"/>
      <c r="AB388" s="59"/>
      <c r="AC388" s="62"/>
      <c r="AD388" s="59" t="e">
        <f>VLOOKUP($AC388,[1]!デモテーブル[#All],2,FALSE)</f>
        <v>#N/A</v>
      </c>
      <c r="AE388" s="59"/>
      <c r="AF388" s="60"/>
      <c r="AG388" s="59"/>
      <c r="AH388" s="181"/>
      <c r="AI388" s="59"/>
      <c r="AJ388" s="181"/>
      <c r="AK388" s="59"/>
      <c r="AL388" s="59"/>
      <c r="AM388" s="59"/>
      <c r="AN388" s="59"/>
      <c r="AO388" s="59"/>
      <c r="AP388" s="183"/>
      <c r="AQ388" s="59"/>
      <c r="AR388" s="183"/>
      <c r="AS388" s="61" t="e">
        <v>#DIV/0!</v>
      </c>
      <c r="AT388" s="13"/>
      <c r="AU388" s="13"/>
      <c r="AV388" s="57" t="e">
        <f>VLOOKUP($AC388,[1]!デモテーブル[#All],3,FALSE)</f>
        <v>#N/A</v>
      </c>
      <c r="AW388" s="57" t="e">
        <f>VLOOKUP($AC388,[1]!デモテーブル[#All],4,FALSE)</f>
        <v>#N/A</v>
      </c>
      <c r="AX388" s="57" t="e">
        <f>VLOOKUP($AC388,[1]!デモテーブル[#All],5,FALSE)</f>
        <v>#N/A</v>
      </c>
      <c r="AY388" s="57" t="e">
        <f>VLOOKUP($AC388,[1]!デモテーブル[#All],6,FALSE)</f>
        <v>#N/A</v>
      </c>
      <c r="AZ388" s="57" t="e">
        <f>VLOOKUP($AC388,[1]!デモテーブル[#All],7,FALSE)</f>
        <v>#N/A</v>
      </c>
    </row>
    <row r="389" spans="2:52" x14ac:dyDescent="0.2">
      <c r="B389" s="10">
        <v>44819</v>
      </c>
      <c r="C389" s="135">
        <v>388</v>
      </c>
      <c r="D389" s="29" t="s">
        <v>146</v>
      </c>
      <c r="E389" s="57" t="s">
        <v>482</v>
      </c>
      <c r="H389" s="58"/>
      <c r="I389" s="58"/>
      <c r="J389" s="58"/>
      <c r="K389" s="58"/>
      <c r="L389" s="58"/>
      <c r="M389" s="58"/>
      <c r="N389" s="58"/>
      <c r="O389" s="58"/>
      <c r="Z389" s="7"/>
      <c r="AA389" s="7"/>
      <c r="AB389" s="59"/>
      <c r="AC389" s="62"/>
      <c r="AD389" s="59" t="e">
        <f>VLOOKUP($AC389,[1]!デモテーブル[#All],2,FALSE)</f>
        <v>#N/A</v>
      </c>
      <c r="AE389" s="59"/>
      <c r="AF389" s="60"/>
      <c r="AG389" s="59"/>
      <c r="AH389" s="181"/>
      <c r="AI389" s="59"/>
      <c r="AJ389" s="181"/>
      <c r="AK389" s="59"/>
      <c r="AL389" s="59"/>
      <c r="AM389" s="59"/>
      <c r="AN389" s="59"/>
      <c r="AO389" s="59"/>
      <c r="AP389" s="183"/>
      <c r="AQ389" s="59"/>
      <c r="AR389" s="183"/>
      <c r="AS389" s="61" t="e">
        <v>#DIV/0!</v>
      </c>
      <c r="AT389" s="13"/>
      <c r="AU389" s="13"/>
      <c r="AV389" s="57" t="e">
        <f>VLOOKUP($AC389,[1]!デモテーブル[#All],3,FALSE)</f>
        <v>#N/A</v>
      </c>
      <c r="AW389" s="57" t="e">
        <f>VLOOKUP($AC389,[1]!デモテーブル[#All],4,FALSE)</f>
        <v>#N/A</v>
      </c>
      <c r="AX389" s="57" t="e">
        <f>VLOOKUP($AC389,[1]!デモテーブル[#All],5,FALSE)</f>
        <v>#N/A</v>
      </c>
      <c r="AY389" s="57" t="e">
        <f>VLOOKUP($AC389,[1]!デモテーブル[#All],6,FALSE)</f>
        <v>#N/A</v>
      </c>
      <c r="AZ389" s="57" t="e">
        <f>VLOOKUP($AC389,[1]!デモテーブル[#All],7,FALSE)</f>
        <v>#N/A</v>
      </c>
    </row>
    <row r="390" spans="2:52" x14ac:dyDescent="0.2">
      <c r="B390" s="10">
        <v>44819</v>
      </c>
      <c r="C390" s="135">
        <v>389</v>
      </c>
      <c r="D390" s="29" t="s">
        <v>146</v>
      </c>
      <c r="E390" s="57" t="s">
        <v>482</v>
      </c>
      <c r="H390" s="58"/>
      <c r="I390" s="58"/>
      <c r="J390" s="58"/>
      <c r="K390" s="58"/>
      <c r="L390" s="58"/>
      <c r="M390" s="58"/>
      <c r="N390" s="58"/>
      <c r="O390" s="58"/>
      <c r="Z390" s="7"/>
      <c r="AA390" s="7"/>
      <c r="AB390" s="59"/>
      <c r="AC390" s="4" t="str">
        <f>IF(H391="","",TEXT(H391,"@"))</f>
        <v/>
      </c>
      <c r="AD390" s="59" t="e">
        <f>VLOOKUP($AC390,[1]!デモテーブル[#All],2,FALSE)</f>
        <v>#N/A</v>
      </c>
      <c r="AE390" s="59" t="s">
        <v>15</v>
      </c>
      <c r="AF390" s="60" t="e">
        <f>AP390/AJ390</f>
        <v>#VALUE!</v>
      </c>
      <c r="AG390" s="59"/>
      <c r="AH390" s="181" t="e">
        <f>(AP390-AR390)/AF390</f>
        <v>#VALUE!</v>
      </c>
      <c r="AI390" s="59"/>
      <c r="AJ390" s="182" t="e">
        <f>VLOOKUP($AC390,[1]!テーブル6[#All],5,FALSE)</f>
        <v>#N/A</v>
      </c>
      <c r="AK390" s="59"/>
      <c r="AL390" s="59"/>
      <c r="AM390" s="59"/>
      <c r="AN390" s="59"/>
      <c r="AO390" s="59"/>
      <c r="AP390" s="183" t="str">
        <f>IF(H394="","",VALUE(LEFT(H394,FIND("円",H394)-1)))</f>
        <v/>
      </c>
      <c r="AQ390" s="59"/>
      <c r="AR390" s="183" t="str">
        <f>IF(H396="","",VALUE(LEFT(H396,FIND("円",H396)-1)))</f>
        <v/>
      </c>
      <c r="AS390" s="61" t="e">
        <f t="shared" ref="AS390" si="59">AR390/(AP390-AR390)</f>
        <v>#VALUE!</v>
      </c>
      <c r="AT390" s="13"/>
      <c r="AU390" s="13"/>
      <c r="AV390" s="57" t="e">
        <f>VLOOKUP($AC390,[1]!デモテーブル[#All],3,FALSE)</f>
        <v>#N/A</v>
      </c>
      <c r="AW390" s="57" t="e">
        <f>VLOOKUP($AC390,[1]!デモテーブル[#All],4,FALSE)</f>
        <v>#N/A</v>
      </c>
      <c r="AX390" s="57" t="e">
        <f>VLOOKUP($AC390,[1]!デモテーブル[#All],5,FALSE)</f>
        <v>#N/A</v>
      </c>
      <c r="AY390" s="57" t="e">
        <f>VLOOKUP($AC390,[1]!デモテーブル[#All],6,FALSE)</f>
        <v>#N/A</v>
      </c>
      <c r="AZ390" s="57" t="e">
        <f>VLOOKUP($AC390,[1]!デモテーブル[#All],7,FALSE)</f>
        <v>#N/A</v>
      </c>
    </row>
    <row r="391" spans="2:52" x14ac:dyDescent="0.2">
      <c r="B391" s="10">
        <v>44819</v>
      </c>
      <c r="C391" s="135">
        <v>390</v>
      </c>
      <c r="D391" s="29" t="s">
        <v>146</v>
      </c>
      <c r="E391" s="57" t="s">
        <v>482</v>
      </c>
      <c r="H391" s="58"/>
      <c r="I391" s="58"/>
      <c r="J391" s="58"/>
      <c r="K391" s="58"/>
      <c r="L391" s="58"/>
      <c r="M391" s="58"/>
      <c r="N391" s="58"/>
      <c r="O391" s="58"/>
      <c r="Z391" s="7"/>
      <c r="AA391" s="7"/>
      <c r="AB391" s="59"/>
      <c r="AC391" s="62"/>
      <c r="AD391" s="59" t="e">
        <f>VLOOKUP($AC391,[1]!デモテーブル[#All],2,FALSE)</f>
        <v>#N/A</v>
      </c>
      <c r="AE391" s="59"/>
      <c r="AF391" s="60"/>
      <c r="AG391" s="59"/>
      <c r="AH391" s="181"/>
      <c r="AI391" s="59"/>
      <c r="AJ391" s="181"/>
      <c r="AK391" s="59"/>
      <c r="AL391" s="59"/>
      <c r="AM391" s="59"/>
      <c r="AN391" s="59"/>
      <c r="AO391" s="59"/>
      <c r="AP391" s="183"/>
      <c r="AQ391" s="59"/>
      <c r="AR391" s="183"/>
      <c r="AS391" s="61" t="e">
        <v>#DIV/0!</v>
      </c>
      <c r="AT391" s="13"/>
      <c r="AU391" s="13"/>
      <c r="AV391" s="57" t="e">
        <f>VLOOKUP($AC391,[1]!デモテーブル[#All],3,FALSE)</f>
        <v>#N/A</v>
      </c>
      <c r="AW391" s="57" t="e">
        <f>VLOOKUP($AC391,[1]!デモテーブル[#All],4,FALSE)</f>
        <v>#N/A</v>
      </c>
      <c r="AX391" s="57" t="e">
        <f>VLOOKUP($AC391,[1]!デモテーブル[#All],5,FALSE)</f>
        <v>#N/A</v>
      </c>
      <c r="AY391" s="57" t="e">
        <f>VLOOKUP($AC391,[1]!デモテーブル[#All],6,FALSE)</f>
        <v>#N/A</v>
      </c>
      <c r="AZ391" s="57" t="e">
        <f>VLOOKUP($AC391,[1]!デモテーブル[#All],7,FALSE)</f>
        <v>#N/A</v>
      </c>
    </row>
    <row r="392" spans="2:52" x14ac:dyDescent="0.2">
      <c r="B392" s="10">
        <v>44819</v>
      </c>
      <c r="C392" s="135">
        <v>391</v>
      </c>
      <c r="D392" s="29" t="s">
        <v>146</v>
      </c>
      <c r="E392" s="57" t="s">
        <v>482</v>
      </c>
      <c r="H392" s="58"/>
      <c r="I392" s="58"/>
      <c r="J392" s="58"/>
      <c r="K392" s="58"/>
      <c r="L392" s="58"/>
      <c r="M392" s="58"/>
      <c r="N392" s="58"/>
      <c r="O392" s="58"/>
      <c r="Z392" s="7"/>
      <c r="AA392" s="7"/>
      <c r="AB392" s="59"/>
      <c r="AC392" s="62"/>
      <c r="AD392" s="59" t="e">
        <f>VLOOKUP($AC392,[1]!デモテーブル[#All],2,FALSE)</f>
        <v>#N/A</v>
      </c>
      <c r="AE392" s="59"/>
      <c r="AF392" s="60"/>
      <c r="AG392" s="59"/>
      <c r="AH392" s="181"/>
      <c r="AI392" s="59"/>
      <c r="AJ392" s="181"/>
      <c r="AK392" s="59"/>
      <c r="AL392" s="59"/>
      <c r="AM392" s="59"/>
      <c r="AN392" s="59"/>
      <c r="AO392" s="59"/>
      <c r="AP392" s="183"/>
      <c r="AQ392" s="59"/>
      <c r="AR392" s="183"/>
      <c r="AS392" s="61" t="e">
        <v>#DIV/0!</v>
      </c>
      <c r="AT392" s="13"/>
      <c r="AU392" s="13"/>
      <c r="AV392" s="57" t="e">
        <f>VLOOKUP($AC392,[1]!デモテーブル[#All],3,FALSE)</f>
        <v>#N/A</v>
      </c>
      <c r="AW392" s="57" t="e">
        <f>VLOOKUP($AC392,[1]!デモテーブル[#All],4,FALSE)</f>
        <v>#N/A</v>
      </c>
      <c r="AX392" s="57" t="e">
        <f>VLOOKUP($AC392,[1]!デモテーブル[#All],5,FALSE)</f>
        <v>#N/A</v>
      </c>
      <c r="AY392" s="57" t="e">
        <f>VLOOKUP($AC392,[1]!デモテーブル[#All],6,FALSE)</f>
        <v>#N/A</v>
      </c>
      <c r="AZ392" s="57" t="e">
        <f>VLOOKUP($AC392,[1]!デモテーブル[#All],7,FALSE)</f>
        <v>#N/A</v>
      </c>
    </row>
    <row r="393" spans="2:52" x14ac:dyDescent="0.2">
      <c r="B393" s="10">
        <v>44819</v>
      </c>
      <c r="C393" s="135">
        <v>392</v>
      </c>
      <c r="D393" s="29" t="s">
        <v>146</v>
      </c>
      <c r="E393" s="57" t="s">
        <v>482</v>
      </c>
      <c r="H393" s="58"/>
      <c r="I393" s="58"/>
      <c r="J393" s="58"/>
      <c r="K393" s="58"/>
      <c r="L393" s="58"/>
      <c r="M393" s="58"/>
      <c r="N393" s="58"/>
      <c r="O393" s="58"/>
      <c r="Z393" s="7"/>
      <c r="AA393" s="7"/>
      <c r="AB393" s="59"/>
      <c r="AC393" s="62"/>
      <c r="AD393" s="59" t="e">
        <f>VLOOKUP($AC393,[1]!デモテーブル[#All],2,FALSE)</f>
        <v>#N/A</v>
      </c>
      <c r="AE393" s="59"/>
      <c r="AF393" s="60"/>
      <c r="AG393" s="59"/>
      <c r="AH393" s="181"/>
      <c r="AI393" s="59"/>
      <c r="AJ393" s="181"/>
      <c r="AK393" s="59"/>
      <c r="AL393" s="59"/>
      <c r="AM393" s="59"/>
      <c r="AN393" s="59"/>
      <c r="AO393" s="59"/>
      <c r="AP393" s="183"/>
      <c r="AQ393" s="59"/>
      <c r="AR393" s="183"/>
      <c r="AS393" s="61" t="e">
        <v>#DIV/0!</v>
      </c>
      <c r="AT393" s="13"/>
      <c r="AU393" s="13"/>
      <c r="AV393" s="57" t="e">
        <f>VLOOKUP($AC393,[1]!デモテーブル[#All],3,FALSE)</f>
        <v>#N/A</v>
      </c>
      <c r="AW393" s="57" t="e">
        <f>VLOOKUP($AC393,[1]!デモテーブル[#All],4,FALSE)</f>
        <v>#N/A</v>
      </c>
      <c r="AX393" s="57" t="e">
        <f>VLOOKUP($AC393,[1]!デモテーブル[#All],5,FALSE)</f>
        <v>#N/A</v>
      </c>
      <c r="AY393" s="57" t="e">
        <f>VLOOKUP($AC393,[1]!デモテーブル[#All],6,FALSE)</f>
        <v>#N/A</v>
      </c>
      <c r="AZ393" s="57" t="e">
        <f>VLOOKUP($AC393,[1]!デモテーブル[#All],7,FALSE)</f>
        <v>#N/A</v>
      </c>
    </row>
    <row r="394" spans="2:52" x14ac:dyDescent="0.2">
      <c r="B394" s="10">
        <v>44819</v>
      </c>
      <c r="C394" s="135">
        <v>393</v>
      </c>
      <c r="D394" s="29" t="s">
        <v>146</v>
      </c>
      <c r="E394" s="57" t="s">
        <v>482</v>
      </c>
      <c r="H394" s="58"/>
      <c r="I394" s="58"/>
      <c r="J394" s="58"/>
      <c r="K394" s="58"/>
      <c r="L394" s="58"/>
      <c r="M394" s="58"/>
      <c r="N394" s="58"/>
      <c r="O394" s="58"/>
      <c r="Z394" s="7"/>
      <c r="AA394" s="7"/>
      <c r="AB394" s="59"/>
      <c r="AC394" s="62"/>
      <c r="AD394" s="59" t="e">
        <f>VLOOKUP($AC394,[1]!デモテーブル[#All],2,FALSE)</f>
        <v>#N/A</v>
      </c>
      <c r="AE394" s="59"/>
      <c r="AF394" s="60"/>
      <c r="AG394" s="59"/>
      <c r="AH394" s="181"/>
      <c r="AI394" s="59"/>
      <c r="AJ394" s="181"/>
      <c r="AK394" s="59"/>
      <c r="AL394" s="59"/>
      <c r="AM394" s="59"/>
      <c r="AN394" s="59"/>
      <c r="AO394" s="59"/>
      <c r="AP394" s="183"/>
      <c r="AQ394" s="59"/>
      <c r="AR394" s="183"/>
      <c r="AS394" s="61" t="e">
        <v>#DIV/0!</v>
      </c>
      <c r="AT394" s="13"/>
      <c r="AU394" s="13"/>
      <c r="AV394" s="57" t="e">
        <f>VLOOKUP($AC394,[1]!デモテーブル[#All],3,FALSE)</f>
        <v>#N/A</v>
      </c>
      <c r="AW394" s="57" t="e">
        <f>VLOOKUP($AC394,[1]!デモテーブル[#All],4,FALSE)</f>
        <v>#N/A</v>
      </c>
      <c r="AX394" s="57" t="e">
        <f>VLOOKUP($AC394,[1]!デモテーブル[#All],5,FALSE)</f>
        <v>#N/A</v>
      </c>
      <c r="AY394" s="57" t="e">
        <f>VLOOKUP($AC394,[1]!デモテーブル[#All],6,FALSE)</f>
        <v>#N/A</v>
      </c>
      <c r="AZ394" s="57" t="e">
        <f>VLOOKUP($AC394,[1]!デモテーブル[#All],7,FALSE)</f>
        <v>#N/A</v>
      </c>
    </row>
    <row r="395" spans="2:52" x14ac:dyDescent="0.2">
      <c r="B395" s="10">
        <v>44819</v>
      </c>
      <c r="C395" s="135">
        <v>394</v>
      </c>
      <c r="D395" s="29" t="s">
        <v>146</v>
      </c>
      <c r="E395" s="57" t="s">
        <v>482</v>
      </c>
      <c r="H395" s="58"/>
      <c r="I395" s="58"/>
      <c r="J395" s="58"/>
      <c r="K395" s="58"/>
      <c r="L395" s="58"/>
      <c r="M395" s="58"/>
      <c r="N395" s="58"/>
      <c r="O395" s="58"/>
      <c r="Z395" s="7"/>
      <c r="AA395" s="7"/>
      <c r="AB395" s="59"/>
      <c r="AC395" s="62"/>
      <c r="AD395" s="59" t="e">
        <f>VLOOKUP($AC395,[1]!デモテーブル[#All],2,FALSE)</f>
        <v>#N/A</v>
      </c>
      <c r="AE395" s="59"/>
      <c r="AF395" s="60"/>
      <c r="AG395" s="59"/>
      <c r="AH395" s="181"/>
      <c r="AI395" s="59"/>
      <c r="AJ395" s="181"/>
      <c r="AK395" s="59"/>
      <c r="AL395" s="59"/>
      <c r="AM395" s="59"/>
      <c r="AN395" s="59"/>
      <c r="AO395" s="59"/>
      <c r="AP395" s="183"/>
      <c r="AQ395" s="59"/>
      <c r="AR395" s="183"/>
      <c r="AS395" s="61" t="e">
        <v>#DIV/0!</v>
      </c>
      <c r="AT395" s="13"/>
      <c r="AU395" s="13"/>
      <c r="AV395" s="57" t="e">
        <f>VLOOKUP($AC395,[1]!デモテーブル[#All],3,FALSE)</f>
        <v>#N/A</v>
      </c>
      <c r="AW395" s="57" t="e">
        <f>VLOOKUP($AC395,[1]!デモテーブル[#All],4,FALSE)</f>
        <v>#N/A</v>
      </c>
      <c r="AX395" s="57" t="e">
        <f>VLOOKUP($AC395,[1]!デモテーブル[#All],5,FALSE)</f>
        <v>#N/A</v>
      </c>
      <c r="AY395" s="57" t="e">
        <f>VLOOKUP($AC395,[1]!デモテーブル[#All],6,FALSE)</f>
        <v>#N/A</v>
      </c>
      <c r="AZ395" s="57" t="e">
        <f>VLOOKUP($AC395,[1]!デモテーブル[#All],7,FALSE)</f>
        <v>#N/A</v>
      </c>
    </row>
    <row r="396" spans="2:52" x14ac:dyDescent="0.2">
      <c r="B396" s="10">
        <v>44819</v>
      </c>
      <c r="C396" s="135">
        <v>395</v>
      </c>
      <c r="D396" s="29" t="s">
        <v>146</v>
      </c>
      <c r="E396" s="57" t="s">
        <v>482</v>
      </c>
      <c r="H396" s="58"/>
      <c r="I396" s="58"/>
      <c r="J396" s="58"/>
      <c r="K396" s="58"/>
      <c r="L396" s="58"/>
      <c r="M396" s="58"/>
      <c r="N396" s="58"/>
      <c r="O396" s="58"/>
      <c r="Z396" s="7"/>
      <c r="AA396" s="7"/>
      <c r="AB396" s="59"/>
      <c r="AC396" s="62"/>
      <c r="AD396" s="59" t="e">
        <f>VLOOKUP($AC396,[1]!デモテーブル[#All],2,FALSE)</f>
        <v>#N/A</v>
      </c>
      <c r="AE396" s="59"/>
      <c r="AF396" s="60"/>
      <c r="AG396" s="59"/>
      <c r="AH396" s="181"/>
      <c r="AI396" s="59"/>
      <c r="AJ396" s="181"/>
      <c r="AK396" s="59"/>
      <c r="AL396" s="59"/>
      <c r="AM396" s="59"/>
      <c r="AN396" s="59"/>
      <c r="AO396" s="59"/>
      <c r="AP396" s="183"/>
      <c r="AQ396" s="59"/>
      <c r="AR396" s="183"/>
      <c r="AS396" s="61" t="e">
        <v>#DIV/0!</v>
      </c>
      <c r="AT396" s="13"/>
      <c r="AU396" s="13"/>
      <c r="AV396" s="57" t="e">
        <f>VLOOKUP($AC396,[1]!デモテーブル[#All],3,FALSE)</f>
        <v>#N/A</v>
      </c>
      <c r="AW396" s="57" t="e">
        <f>VLOOKUP($AC396,[1]!デモテーブル[#All],4,FALSE)</f>
        <v>#N/A</v>
      </c>
      <c r="AX396" s="57" t="e">
        <f>VLOOKUP($AC396,[1]!デモテーブル[#All],5,FALSE)</f>
        <v>#N/A</v>
      </c>
      <c r="AY396" s="57" t="e">
        <f>VLOOKUP($AC396,[1]!デモテーブル[#All],6,FALSE)</f>
        <v>#N/A</v>
      </c>
      <c r="AZ396" s="57" t="e">
        <f>VLOOKUP($AC396,[1]!デモテーブル[#All],7,FALSE)</f>
        <v>#N/A</v>
      </c>
    </row>
    <row r="397" spans="2:52" x14ac:dyDescent="0.2">
      <c r="B397" s="10">
        <v>44819</v>
      </c>
      <c r="C397" s="135">
        <v>396</v>
      </c>
      <c r="D397" s="29" t="s">
        <v>146</v>
      </c>
      <c r="E397" s="57" t="s">
        <v>482</v>
      </c>
      <c r="H397" s="58"/>
      <c r="I397" s="58"/>
      <c r="J397" s="58"/>
      <c r="K397" s="58"/>
      <c r="L397" s="58"/>
      <c r="M397" s="58"/>
      <c r="N397" s="58"/>
      <c r="O397" s="58"/>
      <c r="Z397" s="7"/>
      <c r="AA397" s="7"/>
      <c r="AB397" s="59"/>
      <c r="AC397" s="4" t="str">
        <f>IF(H398="","",TEXT(H398,"@"))</f>
        <v/>
      </c>
      <c r="AD397" s="59" t="e">
        <f>VLOOKUP($AC397,[1]!デモテーブル[#All],2,FALSE)</f>
        <v>#N/A</v>
      </c>
      <c r="AE397" s="59" t="s">
        <v>15</v>
      </c>
      <c r="AF397" s="60" t="e">
        <f>AP397/AJ397</f>
        <v>#VALUE!</v>
      </c>
      <c r="AG397" s="59"/>
      <c r="AH397" s="181" t="e">
        <f>(AP397-AR397)/AF397</f>
        <v>#VALUE!</v>
      </c>
      <c r="AI397" s="59"/>
      <c r="AJ397" s="182" t="e">
        <f>VLOOKUP($AC397,[1]!テーブル6[#All],5,FALSE)</f>
        <v>#N/A</v>
      </c>
      <c r="AK397" s="59"/>
      <c r="AL397" s="59"/>
      <c r="AM397" s="59"/>
      <c r="AN397" s="59"/>
      <c r="AO397" s="59"/>
      <c r="AP397" s="183" t="str">
        <f>IF(H401="","",VALUE(LEFT(H401,FIND("円",H401)-1)))</f>
        <v/>
      </c>
      <c r="AQ397" s="59"/>
      <c r="AR397" s="183" t="str">
        <f>IF(H403="","",VALUE(LEFT(H403,FIND("円",H403)-1)))</f>
        <v/>
      </c>
      <c r="AS397" s="61" t="e">
        <f t="shared" ref="AS397" si="60">AR397/(AP397-AR397)</f>
        <v>#VALUE!</v>
      </c>
      <c r="AT397" s="13"/>
      <c r="AU397" s="13"/>
      <c r="AV397" s="57" t="e">
        <f>VLOOKUP($AC397,[1]!デモテーブル[#All],3,FALSE)</f>
        <v>#N/A</v>
      </c>
      <c r="AW397" s="57" t="e">
        <f>VLOOKUP($AC397,[1]!デモテーブル[#All],4,FALSE)</f>
        <v>#N/A</v>
      </c>
      <c r="AX397" s="57" t="e">
        <f>VLOOKUP($AC397,[1]!デモテーブル[#All],5,FALSE)</f>
        <v>#N/A</v>
      </c>
      <c r="AY397" s="57" t="e">
        <f>VLOOKUP($AC397,[1]!デモテーブル[#All],6,FALSE)</f>
        <v>#N/A</v>
      </c>
      <c r="AZ397" s="57" t="e">
        <f>VLOOKUP($AC397,[1]!デモテーブル[#All],7,FALSE)</f>
        <v>#N/A</v>
      </c>
    </row>
    <row r="398" spans="2:52" x14ac:dyDescent="0.2">
      <c r="B398" s="10">
        <v>44819</v>
      </c>
      <c r="C398" s="135">
        <v>397</v>
      </c>
      <c r="D398" s="29" t="s">
        <v>146</v>
      </c>
      <c r="E398" s="57" t="s">
        <v>482</v>
      </c>
      <c r="H398" s="58"/>
      <c r="I398" s="58"/>
      <c r="J398" s="58"/>
      <c r="K398" s="58"/>
      <c r="L398" s="58"/>
      <c r="M398" s="58"/>
      <c r="N398" s="58"/>
      <c r="O398" s="58"/>
      <c r="Z398" s="7"/>
      <c r="AA398" s="7"/>
      <c r="AB398" s="59"/>
      <c r="AC398" s="62"/>
      <c r="AD398" s="59" t="e">
        <f>VLOOKUP($AC398,[1]!デモテーブル[#All],2,FALSE)</f>
        <v>#N/A</v>
      </c>
      <c r="AE398" s="59"/>
      <c r="AF398" s="60"/>
      <c r="AG398" s="59"/>
      <c r="AH398" s="181"/>
      <c r="AI398" s="59"/>
      <c r="AJ398" s="181"/>
      <c r="AK398" s="59"/>
      <c r="AL398" s="59"/>
      <c r="AM398" s="59"/>
      <c r="AN398" s="59"/>
      <c r="AO398" s="59"/>
      <c r="AP398" s="183"/>
      <c r="AQ398" s="59"/>
      <c r="AR398" s="183"/>
      <c r="AS398" s="61" t="e">
        <v>#DIV/0!</v>
      </c>
      <c r="AT398" s="13"/>
      <c r="AU398" s="13"/>
      <c r="AV398" s="57" t="e">
        <f>VLOOKUP($AC398,[1]!デモテーブル[#All],3,FALSE)</f>
        <v>#N/A</v>
      </c>
      <c r="AW398" s="57" t="e">
        <f>VLOOKUP($AC398,[1]!デモテーブル[#All],4,FALSE)</f>
        <v>#N/A</v>
      </c>
      <c r="AX398" s="57" t="e">
        <f>VLOOKUP($AC398,[1]!デモテーブル[#All],5,FALSE)</f>
        <v>#N/A</v>
      </c>
      <c r="AY398" s="57" t="e">
        <f>VLOOKUP($AC398,[1]!デモテーブル[#All],6,FALSE)</f>
        <v>#N/A</v>
      </c>
      <c r="AZ398" s="57" t="e">
        <f>VLOOKUP($AC398,[1]!デモテーブル[#All],7,FALSE)</f>
        <v>#N/A</v>
      </c>
    </row>
    <row r="399" spans="2:52" x14ac:dyDescent="0.2">
      <c r="B399" s="10">
        <v>44819</v>
      </c>
      <c r="C399" s="135">
        <v>398</v>
      </c>
      <c r="D399" s="29" t="s">
        <v>146</v>
      </c>
      <c r="E399" s="57" t="s">
        <v>482</v>
      </c>
      <c r="H399" s="58"/>
      <c r="I399" s="58"/>
      <c r="J399" s="58"/>
      <c r="K399" s="58"/>
      <c r="L399" s="58"/>
      <c r="M399" s="58"/>
      <c r="N399" s="58"/>
      <c r="O399" s="58"/>
      <c r="Z399" s="7"/>
      <c r="AA399" s="7"/>
      <c r="AB399" s="59"/>
      <c r="AC399" s="62"/>
      <c r="AD399" s="59" t="e">
        <f>VLOOKUP($AC399,[1]!デモテーブル[#All],2,FALSE)</f>
        <v>#N/A</v>
      </c>
      <c r="AE399" s="59"/>
      <c r="AF399" s="60"/>
      <c r="AG399" s="59"/>
      <c r="AH399" s="181"/>
      <c r="AI399" s="59"/>
      <c r="AJ399" s="181"/>
      <c r="AK399" s="59"/>
      <c r="AL399" s="59"/>
      <c r="AM399" s="59"/>
      <c r="AN399" s="59"/>
      <c r="AO399" s="59"/>
      <c r="AP399" s="183"/>
      <c r="AQ399" s="59"/>
      <c r="AR399" s="183"/>
      <c r="AS399" s="61" t="e">
        <v>#DIV/0!</v>
      </c>
      <c r="AT399" s="13"/>
      <c r="AU399" s="13"/>
      <c r="AV399" s="57" t="e">
        <f>VLOOKUP($AC399,[1]!デモテーブル[#All],3,FALSE)</f>
        <v>#N/A</v>
      </c>
      <c r="AW399" s="57" t="e">
        <f>VLOOKUP($AC399,[1]!デモテーブル[#All],4,FALSE)</f>
        <v>#N/A</v>
      </c>
      <c r="AX399" s="57" t="e">
        <f>VLOOKUP($AC399,[1]!デモテーブル[#All],5,FALSE)</f>
        <v>#N/A</v>
      </c>
      <c r="AY399" s="57" t="e">
        <f>VLOOKUP($AC399,[1]!デモテーブル[#All],6,FALSE)</f>
        <v>#N/A</v>
      </c>
      <c r="AZ399" s="57" t="e">
        <f>VLOOKUP($AC399,[1]!デモテーブル[#All],7,FALSE)</f>
        <v>#N/A</v>
      </c>
    </row>
    <row r="400" spans="2:52" x14ac:dyDescent="0.2">
      <c r="B400" s="10">
        <v>44819</v>
      </c>
      <c r="C400" s="135">
        <v>399</v>
      </c>
      <c r="D400" s="29" t="s">
        <v>146</v>
      </c>
      <c r="E400" s="57" t="s">
        <v>482</v>
      </c>
      <c r="H400" s="58"/>
      <c r="I400" s="58"/>
      <c r="J400" s="58"/>
      <c r="K400" s="58"/>
      <c r="L400" s="58"/>
      <c r="M400" s="58"/>
      <c r="N400" s="58"/>
      <c r="O400" s="58"/>
      <c r="Z400" s="7"/>
      <c r="AA400" s="7"/>
      <c r="AB400" s="59"/>
      <c r="AC400" s="62"/>
      <c r="AD400" s="59" t="e">
        <f>VLOOKUP($AC400,[1]!デモテーブル[#All],2,FALSE)</f>
        <v>#N/A</v>
      </c>
      <c r="AE400" s="59"/>
      <c r="AF400" s="60"/>
      <c r="AG400" s="59"/>
      <c r="AH400" s="181"/>
      <c r="AI400" s="59"/>
      <c r="AJ400" s="181"/>
      <c r="AK400" s="59"/>
      <c r="AL400" s="59"/>
      <c r="AM400" s="59"/>
      <c r="AN400" s="59"/>
      <c r="AO400" s="59"/>
      <c r="AP400" s="183"/>
      <c r="AQ400" s="59"/>
      <c r="AR400" s="183"/>
      <c r="AS400" s="61" t="e">
        <v>#DIV/0!</v>
      </c>
      <c r="AT400" s="13"/>
      <c r="AU400" s="13"/>
      <c r="AV400" s="57" t="e">
        <f>VLOOKUP($AC400,[1]!デモテーブル[#All],3,FALSE)</f>
        <v>#N/A</v>
      </c>
      <c r="AW400" s="57" t="e">
        <f>VLOOKUP($AC400,[1]!デモテーブル[#All],4,FALSE)</f>
        <v>#N/A</v>
      </c>
      <c r="AX400" s="57" t="e">
        <f>VLOOKUP($AC400,[1]!デモテーブル[#All],5,FALSE)</f>
        <v>#N/A</v>
      </c>
      <c r="AY400" s="57" t="e">
        <f>VLOOKUP($AC400,[1]!デモテーブル[#All],6,FALSE)</f>
        <v>#N/A</v>
      </c>
      <c r="AZ400" s="57" t="e">
        <f>VLOOKUP($AC400,[1]!デモテーブル[#All],7,FALSE)</f>
        <v>#N/A</v>
      </c>
    </row>
    <row r="401" spans="2:52" x14ac:dyDescent="0.2">
      <c r="B401" s="10">
        <v>44819</v>
      </c>
      <c r="C401" s="135">
        <v>400</v>
      </c>
      <c r="D401" s="29" t="s">
        <v>146</v>
      </c>
      <c r="E401" s="57" t="s">
        <v>482</v>
      </c>
      <c r="H401" s="58"/>
      <c r="I401" s="58"/>
      <c r="J401" s="58"/>
      <c r="K401" s="58"/>
      <c r="L401" s="58"/>
      <c r="M401" s="58"/>
      <c r="N401" s="58"/>
      <c r="O401" s="58"/>
      <c r="Z401" s="7"/>
      <c r="AA401" s="7"/>
      <c r="AB401" s="59"/>
      <c r="AC401" s="62"/>
      <c r="AD401" s="59" t="e">
        <f>VLOOKUP($AC401,[1]!デモテーブル[#All],2,FALSE)</f>
        <v>#N/A</v>
      </c>
      <c r="AE401" s="59"/>
      <c r="AF401" s="60"/>
      <c r="AG401" s="59"/>
      <c r="AH401" s="181"/>
      <c r="AI401" s="59"/>
      <c r="AJ401" s="181"/>
      <c r="AK401" s="59"/>
      <c r="AL401" s="59"/>
      <c r="AM401" s="59"/>
      <c r="AN401" s="59"/>
      <c r="AO401" s="59"/>
      <c r="AP401" s="183"/>
      <c r="AQ401" s="59"/>
      <c r="AR401" s="183"/>
      <c r="AS401" s="61" t="e">
        <v>#DIV/0!</v>
      </c>
      <c r="AT401" s="13"/>
      <c r="AU401" s="13"/>
      <c r="AV401" s="57" t="e">
        <f>VLOOKUP($AC401,[1]!デモテーブル[#All],3,FALSE)</f>
        <v>#N/A</v>
      </c>
      <c r="AW401" s="57" t="e">
        <f>VLOOKUP($AC401,[1]!デモテーブル[#All],4,FALSE)</f>
        <v>#N/A</v>
      </c>
      <c r="AX401" s="57" t="e">
        <f>VLOOKUP($AC401,[1]!デモテーブル[#All],5,FALSE)</f>
        <v>#N/A</v>
      </c>
      <c r="AY401" s="57" t="e">
        <f>VLOOKUP($AC401,[1]!デモテーブル[#All],6,FALSE)</f>
        <v>#N/A</v>
      </c>
      <c r="AZ401" s="57" t="e">
        <f>VLOOKUP($AC401,[1]!デモテーブル[#All],7,FALSE)</f>
        <v>#N/A</v>
      </c>
    </row>
    <row r="402" spans="2:52" x14ac:dyDescent="0.2">
      <c r="B402" s="10">
        <v>44819</v>
      </c>
      <c r="C402" s="135">
        <v>401</v>
      </c>
      <c r="D402" s="29" t="s">
        <v>146</v>
      </c>
      <c r="E402" s="57" t="s">
        <v>482</v>
      </c>
      <c r="H402" s="58"/>
      <c r="I402" s="58"/>
      <c r="J402" s="58"/>
      <c r="K402" s="58"/>
      <c r="L402" s="58"/>
      <c r="M402" s="58"/>
      <c r="N402" s="58"/>
      <c r="O402" s="58"/>
      <c r="Z402" s="7"/>
      <c r="AA402" s="7"/>
      <c r="AB402" s="59"/>
      <c r="AC402" s="62"/>
      <c r="AD402" s="59" t="e">
        <f>VLOOKUP($AC402,[1]!デモテーブル[#All],2,FALSE)</f>
        <v>#N/A</v>
      </c>
      <c r="AE402" s="59"/>
      <c r="AF402" s="60"/>
      <c r="AG402" s="59"/>
      <c r="AH402" s="181"/>
      <c r="AI402" s="59"/>
      <c r="AJ402" s="181"/>
      <c r="AK402" s="59"/>
      <c r="AL402" s="59"/>
      <c r="AM402" s="59"/>
      <c r="AN402" s="59"/>
      <c r="AO402" s="59"/>
      <c r="AP402" s="183"/>
      <c r="AQ402" s="59"/>
      <c r="AR402" s="183"/>
      <c r="AS402" s="61" t="e">
        <v>#DIV/0!</v>
      </c>
      <c r="AT402" s="13"/>
      <c r="AU402" s="13"/>
      <c r="AV402" s="57" t="e">
        <f>VLOOKUP($AC402,[1]!デモテーブル[#All],3,FALSE)</f>
        <v>#N/A</v>
      </c>
      <c r="AW402" s="57" t="e">
        <f>VLOOKUP($AC402,[1]!デモテーブル[#All],4,FALSE)</f>
        <v>#N/A</v>
      </c>
      <c r="AX402" s="57" t="e">
        <f>VLOOKUP($AC402,[1]!デモテーブル[#All],5,FALSE)</f>
        <v>#N/A</v>
      </c>
      <c r="AY402" s="57" t="e">
        <f>VLOOKUP($AC402,[1]!デモテーブル[#All],6,FALSE)</f>
        <v>#N/A</v>
      </c>
      <c r="AZ402" s="57" t="e">
        <f>VLOOKUP($AC402,[1]!デモテーブル[#All],7,FALSE)</f>
        <v>#N/A</v>
      </c>
    </row>
    <row r="403" spans="2:52" x14ac:dyDescent="0.2">
      <c r="B403" s="10">
        <v>44819</v>
      </c>
      <c r="C403" s="135">
        <v>402</v>
      </c>
      <c r="D403" s="29" t="s">
        <v>146</v>
      </c>
      <c r="E403" s="57" t="s">
        <v>482</v>
      </c>
      <c r="H403" s="58"/>
      <c r="I403" s="58"/>
      <c r="J403" s="58"/>
      <c r="K403" s="58"/>
      <c r="L403" s="58"/>
      <c r="M403" s="58"/>
      <c r="N403" s="58"/>
      <c r="O403" s="58"/>
      <c r="Z403" s="7"/>
      <c r="AA403" s="7"/>
      <c r="AB403" s="59"/>
      <c r="AC403" s="62"/>
      <c r="AD403" s="59" t="e">
        <f>VLOOKUP($AC403,[1]!デモテーブル[#All],2,FALSE)</f>
        <v>#N/A</v>
      </c>
      <c r="AE403" s="59"/>
      <c r="AF403" s="60"/>
      <c r="AG403" s="59"/>
      <c r="AH403" s="181"/>
      <c r="AI403" s="59"/>
      <c r="AJ403" s="181"/>
      <c r="AK403" s="59"/>
      <c r="AL403" s="59"/>
      <c r="AM403" s="59"/>
      <c r="AN403" s="59"/>
      <c r="AO403" s="59"/>
      <c r="AP403" s="183"/>
      <c r="AQ403" s="59"/>
      <c r="AR403" s="183"/>
      <c r="AS403" s="61" t="e">
        <v>#DIV/0!</v>
      </c>
      <c r="AT403" s="13"/>
      <c r="AU403" s="13"/>
      <c r="AV403" s="57" t="e">
        <f>VLOOKUP($AC403,[1]!デモテーブル[#All],3,FALSE)</f>
        <v>#N/A</v>
      </c>
      <c r="AW403" s="57" t="e">
        <f>VLOOKUP($AC403,[1]!デモテーブル[#All],4,FALSE)</f>
        <v>#N/A</v>
      </c>
      <c r="AX403" s="57" t="e">
        <f>VLOOKUP($AC403,[1]!デモテーブル[#All],5,FALSE)</f>
        <v>#N/A</v>
      </c>
      <c r="AY403" s="57" t="e">
        <f>VLOOKUP($AC403,[1]!デモテーブル[#All],6,FALSE)</f>
        <v>#N/A</v>
      </c>
      <c r="AZ403" s="57" t="e">
        <f>VLOOKUP($AC403,[1]!デモテーブル[#All],7,FALSE)</f>
        <v>#N/A</v>
      </c>
    </row>
    <row r="404" spans="2:52" x14ac:dyDescent="0.2">
      <c r="B404" s="10">
        <v>44819</v>
      </c>
      <c r="C404" s="135">
        <v>403</v>
      </c>
      <c r="D404" s="29" t="s">
        <v>146</v>
      </c>
      <c r="E404" s="57" t="s">
        <v>482</v>
      </c>
      <c r="H404" s="58"/>
      <c r="I404" s="58"/>
      <c r="J404" s="58"/>
      <c r="K404" s="58"/>
      <c r="L404" s="58"/>
      <c r="M404" s="58"/>
      <c r="N404" s="58"/>
      <c r="O404" s="58"/>
      <c r="Z404" s="7"/>
      <c r="AA404" s="7"/>
      <c r="AB404" s="59"/>
      <c r="AC404" s="4" t="str">
        <f>IF(H405="","",TEXT(H405,"@"))</f>
        <v/>
      </c>
      <c r="AD404" s="59" t="e">
        <f>VLOOKUP($AC404,[1]!デモテーブル[#All],2,FALSE)</f>
        <v>#N/A</v>
      </c>
      <c r="AE404" s="59" t="s">
        <v>15</v>
      </c>
      <c r="AF404" s="60" t="e">
        <f>AP404/AJ404</f>
        <v>#VALUE!</v>
      </c>
      <c r="AG404" s="59"/>
      <c r="AH404" s="181" t="e">
        <f>(AP404-AR404)/AF404</f>
        <v>#VALUE!</v>
      </c>
      <c r="AI404" s="59"/>
      <c r="AJ404" s="182" t="e">
        <f>VLOOKUP($AC404,[1]!テーブル6[#All],5,FALSE)</f>
        <v>#N/A</v>
      </c>
      <c r="AK404" s="59"/>
      <c r="AL404" s="59"/>
      <c r="AM404" s="59"/>
      <c r="AN404" s="59"/>
      <c r="AO404" s="59"/>
      <c r="AP404" s="183" t="str">
        <f>IF(H408="","",VALUE(LEFT(H408,FIND("円",H408)-1)))</f>
        <v/>
      </c>
      <c r="AQ404" s="59"/>
      <c r="AR404" s="183" t="str">
        <f>IF(H410="","",VALUE(LEFT(H410,FIND("円",H410)-1)))</f>
        <v/>
      </c>
      <c r="AS404" s="61" t="e">
        <v>#DIV/0!</v>
      </c>
      <c r="AT404" s="13"/>
      <c r="AU404" s="13"/>
      <c r="AV404" s="57" t="e">
        <f>VLOOKUP($AC404,[1]!デモテーブル[#All],3,FALSE)</f>
        <v>#N/A</v>
      </c>
      <c r="AW404" s="57" t="e">
        <f>VLOOKUP($AC404,[1]!デモテーブル[#All],4,FALSE)</f>
        <v>#N/A</v>
      </c>
      <c r="AX404" s="57" t="e">
        <f>VLOOKUP($AC404,[1]!デモテーブル[#All],5,FALSE)</f>
        <v>#N/A</v>
      </c>
      <c r="AY404" s="57" t="e">
        <f>VLOOKUP($AC404,[1]!デモテーブル[#All],6,FALSE)</f>
        <v>#N/A</v>
      </c>
      <c r="AZ404" s="57" t="e">
        <f>VLOOKUP($AC404,[1]!デモテーブル[#All],7,FALSE)</f>
        <v>#N/A</v>
      </c>
    </row>
    <row r="405" spans="2:52" x14ac:dyDescent="0.2">
      <c r="B405" s="10">
        <v>44819</v>
      </c>
      <c r="C405" s="135">
        <v>404</v>
      </c>
      <c r="D405" s="29" t="s">
        <v>146</v>
      </c>
      <c r="E405" s="57" t="s">
        <v>482</v>
      </c>
      <c r="H405" s="58"/>
      <c r="I405" s="58"/>
      <c r="J405" s="58"/>
      <c r="K405" s="58"/>
      <c r="L405" s="58"/>
      <c r="M405" s="58"/>
      <c r="N405" s="58"/>
      <c r="O405" s="58"/>
      <c r="Z405" s="7"/>
      <c r="AA405" s="7"/>
      <c r="AB405" s="59"/>
      <c r="AC405" s="62"/>
      <c r="AD405" s="59" t="e">
        <f>VLOOKUP($AC405,[1]!デモテーブル[#All],2,FALSE)</f>
        <v>#N/A</v>
      </c>
      <c r="AE405" s="59"/>
      <c r="AF405" s="60"/>
      <c r="AG405" s="59"/>
      <c r="AH405" s="181"/>
      <c r="AI405" s="59"/>
      <c r="AJ405" s="181"/>
      <c r="AK405" s="59"/>
      <c r="AL405" s="59"/>
      <c r="AM405" s="59"/>
      <c r="AN405" s="59"/>
      <c r="AO405" s="59"/>
      <c r="AP405" s="183"/>
      <c r="AQ405" s="59"/>
      <c r="AR405" s="183"/>
      <c r="AS405" s="61" t="e">
        <v>#DIV/0!</v>
      </c>
      <c r="AT405" s="13"/>
      <c r="AU405" s="13"/>
      <c r="AV405" s="57" t="e">
        <f>VLOOKUP($AC405,[1]!デモテーブル[#All],3,FALSE)</f>
        <v>#N/A</v>
      </c>
      <c r="AW405" s="57" t="e">
        <f>VLOOKUP($AC405,[1]!デモテーブル[#All],4,FALSE)</f>
        <v>#N/A</v>
      </c>
      <c r="AX405" s="57" t="e">
        <f>VLOOKUP($AC405,[1]!デモテーブル[#All],5,FALSE)</f>
        <v>#N/A</v>
      </c>
      <c r="AY405" s="57" t="e">
        <f>VLOOKUP($AC405,[1]!デモテーブル[#All],6,FALSE)</f>
        <v>#N/A</v>
      </c>
      <c r="AZ405" s="57" t="e">
        <f>VLOOKUP($AC405,[1]!デモテーブル[#All],7,FALSE)</f>
        <v>#N/A</v>
      </c>
    </row>
    <row r="406" spans="2:52" x14ac:dyDescent="0.2">
      <c r="B406" s="10">
        <v>44819</v>
      </c>
      <c r="C406" s="135">
        <v>405</v>
      </c>
      <c r="D406" s="29" t="s">
        <v>146</v>
      </c>
      <c r="E406" s="57" t="s">
        <v>482</v>
      </c>
      <c r="H406" s="58"/>
      <c r="I406" s="58"/>
      <c r="J406" s="58"/>
      <c r="K406" s="58"/>
      <c r="L406" s="58"/>
      <c r="M406" s="58"/>
      <c r="N406" s="58"/>
      <c r="O406" s="58"/>
      <c r="Z406" s="7"/>
      <c r="AA406" s="7"/>
      <c r="AB406" s="59"/>
      <c r="AC406" s="62"/>
      <c r="AD406" s="59" t="e">
        <f>VLOOKUP($AC406,[1]!デモテーブル[#All],2,FALSE)</f>
        <v>#N/A</v>
      </c>
      <c r="AE406" s="59"/>
      <c r="AF406" s="60"/>
      <c r="AG406" s="59"/>
      <c r="AH406" s="181"/>
      <c r="AI406" s="59"/>
      <c r="AJ406" s="181"/>
      <c r="AK406" s="59"/>
      <c r="AL406" s="59"/>
      <c r="AM406" s="59"/>
      <c r="AN406" s="59"/>
      <c r="AO406" s="59"/>
      <c r="AP406" s="183"/>
      <c r="AQ406" s="59"/>
      <c r="AR406" s="183"/>
      <c r="AS406" s="61" t="e">
        <v>#DIV/0!</v>
      </c>
      <c r="AT406" s="13"/>
      <c r="AU406" s="13"/>
      <c r="AV406" s="57" t="e">
        <f>VLOOKUP($AC406,[1]!デモテーブル[#All],3,FALSE)</f>
        <v>#N/A</v>
      </c>
      <c r="AW406" s="57" t="e">
        <f>VLOOKUP($AC406,[1]!デモテーブル[#All],4,FALSE)</f>
        <v>#N/A</v>
      </c>
      <c r="AX406" s="57" t="e">
        <f>VLOOKUP($AC406,[1]!デモテーブル[#All],5,FALSE)</f>
        <v>#N/A</v>
      </c>
      <c r="AY406" s="57" t="e">
        <f>VLOOKUP($AC406,[1]!デモテーブル[#All],6,FALSE)</f>
        <v>#N/A</v>
      </c>
      <c r="AZ406" s="57" t="e">
        <f>VLOOKUP($AC406,[1]!デモテーブル[#All],7,FALSE)</f>
        <v>#N/A</v>
      </c>
    </row>
    <row r="407" spans="2:52" x14ac:dyDescent="0.2">
      <c r="B407" s="10">
        <v>44819</v>
      </c>
      <c r="C407" s="135">
        <v>406</v>
      </c>
      <c r="D407" s="29" t="s">
        <v>146</v>
      </c>
      <c r="E407" s="57" t="s">
        <v>482</v>
      </c>
      <c r="H407" s="58"/>
      <c r="I407" s="58"/>
      <c r="J407" s="58"/>
      <c r="K407" s="58"/>
      <c r="L407" s="58"/>
      <c r="M407" s="58"/>
      <c r="N407" s="58"/>
      <c r="O407" s="58"/>
      <c r="Z407" s="7"/>
      <c r="AA407" s="7"/>
      <c r="AB407" s="59"/>
      <c r="AC407" s="62"/>
      <c r="AD407" s="59" t="e">
        <f>VLOOKUP($AC407,[1]!デモテーブル[#All],2,FALSE)</f>
        <v>#N/A</v>
      </c>
      <c r="AE407" s="59"/>
      <c r="AF407" s="60"/>
      <c r="AG407" s="59"/>
      <c r="AH407" s="181"/>
      <c r="AI407" s="59"/>
      <c r="AJ407" s="181"/>
      <c r="AK407" s="59"/>
      <c r="AL407" s="59"/>
      <c r="AM407" s="59"/>
      <c r="AN407" s="59"/>
      <c r="AO407" s="59"/>
      <c r="AP407" s="183"/>
      <c r="AQ407" s="59"/>
      <c r="AR407" s="183"/>
      <c r="AS407" s="61" t="e">
        <v>#DIV/0!</v>
      </c>
      <c r="AT407" s="13"/>
      <c r="AU407" s="13"/>
      <c r="AV407" s="57" t="e">
        <f>VLOOKUP($AC407,[1]!デモテーブル[#All],3,FALSE)</f>
        <v>#N/A</v>
      </c>
      <c r="AW407" s="57" t="e">
        <f>VLOOKUP($AC407,[1]!デモテーブル[#All],4,FALSE)</f>
        <v>#N/A</v>
      </c>
      <c r="AX407" s="57" t="e">
        <f>VLOOKUP($AC407,[1]!デモテーブル[#All],5,FALSE)</f>
        <v>#N/A</v>
      </c>
      <c r="AY407" s="57" t="e">
        <f>VLOOKUP($AC407,[1]!デモテーブル[#All],6,FALSE)</f>
        <v>#N/A</v>
      </c>
      <c r="AZ407" s="57" t="e">
        <f>VLOOKUP($AC407,[1]!デモテーブル[#All],7,FALSE)</f>
        <v>#N/A</v>
      </c>
    </row>
    <row r="408" spans="2:52" x14ac:dyDescent="0.2">
      <c r="B408" s="10">
        <v>44819</v>
      </c>
      <c r="C408" s="135">
        <v>407</v>
      </c>
      <c r="D408" s="29" t="s">
        <v>146</v>
      </c>
      <c r="E408" s="57" t="s">
        <v>482</v>
      </c>
      <c r="H408" s="58"/>
      <c r="I408" s="58"/>
      <c r="J408" s="58"/>
      <c r="K408" s="58"/>
      <c r="L408" s="58"/>
      <c r="M408" s="58"/>
      <c r="N408" s="58"/>
      <c r="O408" s="58"/>
      <c r="Z408" s="7"/>
      <c r="AA408" s="7"/>
      <c r="AB408" s="59"/>
      <c r="AC408" s="62"/>
      <c r="AD408" s="59" t="e">
        <f>VLOOKUP($AC408,[1]!デモテーブル[#All],2,FALSE)</f>
        <v>#N/A</v>
      </c>
      <c r="AE408" s="59"/>
      <c r="AF408" s="60"/>
      <c r="AG408" s="59"/>
      <c r="AH408" s="181"/>
      <c r="AI408" s="59"/>
      <c r="AJ408" s="181"/>
      <c r="AK408" s="59"/>
      <c r="AL408" s="59"/>
      <c r="AM408" s="59"/>
      <c r="AN408" s="59"/>
      <c r="AO408" s="59"/>
      <c r="AP408" s="183"/>
      <c r="AQ408" s="59"/>
      <c r="AR408" s="183"/>
      <c r="AS408" s="61" t="e">
        <v>#DIV/0!</v>
      </c>
      <c r="AT408" s="13"/>
      <c r="AU408" s="13"/>
      <c r="AV408" s="57" t="e">
        <f>VLOOKUP($AC408,[1]!デモテーブル[#All],3,FALSE)</f>
        <v>#N/A</v>
      </c>
      <c r="AW408" s="57" t="e">
        <f>VLOOKUP($AC408,[1]!デモテーブル[#All],4,FALSE)</f>
        <v>#N/A</v>
      </c>
      <c r="AX408" s="57" t="e">
        <f>VLOOKUP($AC408,[1]!デモテーブル[#All],5,FALSE)</f>
        <v>#N/A</v>
      </c>
      <c r="AY408" s="57" t="e">
        <f>VLOOKUP($AC408,[1]!デモテーブル[#All],6,FALSE)</f>
        <v>#N/A</v>
      </c>
      <c r="AZ408" s="57" t="e">
        <f>VLOOKUP($AC408,[1]!デモテーブル[#All],7,FALSE)</f>
        <v>#N/A</v>
      </c>
    </row>
    <row r="409" spans="2:52" x14ac:dyDescent="0.2">
      <c r="B409" s="10">
        <v>44819</v>
      </c>
      <c r="C409" s="135">
        <v>408</v>
      </c>
      <c r="D409" s="29" t="s">
        <v>146</v>
      </c>
      <c r="E409" s="57" t="s">
        <v>482</v>
      </c>
      <c r="H409" s="58"/>
      <c r="I409" s="58"/>
      <c r="J409" s="58"/>
      <c r="K409" s="58"/>
      <c r="L409" s="58"/>
      <c r="M409" s="58"/>
      <c r="N409" s="58"/>
      <c r="O409" s="58"/>
      <c r="Z409" s="7"/>
      <c r="AA409" s="7"/>
      <c r="AB409" s="59"/>
      <c r="AC409" s="62"/>
      <c r="AD409" s="59" t="e">
        <f>VLOOKUP($AC409,[1]!デモテーブル[#All],2,FALSE)</f>
        <v>#N/A</v>
      </c>
      <c r="AE409" s="59"/>
      <c r="AF409" s="60"/>
      <c r="AG409" s="59"/>
      <c r="AH409" s="181"/>
      <c r="AI409" s="59"/>
      <c r="AJ409" s="181"/>
      <c r="AK409" s="59"/>
      <c r="AL409" s="59"/>
      <c r="AM409" s="59"/>
      <c r="AN409" s="59"/>
      <c r="AO409" s="59"/>
      <c r="AP409" s="183"/>
      <c r="AQ409" s="59"/>
      <c r="AR409" s="183"/>
      <c r="AS409" s="61" t="e">
        <v>#DIV/0!</v>
      </c>
      <c r="AT409" s="13"/>
      <c r="AU409" s="13"/>
      <c r="AV409" s="57" t="e">
        <f>VLOOKUP($AC409,[1]!デモテーブル[#All],3,FALSE)</f>
        <v>#N/A</v>
      </c>
      <c r="AW409" s="57" t="e">
        <f>VLOOKUP($AC409,[1]!デモテーブル[#All],4,FALSE)</f>
        <v>#N/A</v>
      </c>
      <c r="AX409" s="57" t="e">
        <f>VLOOKUP($AC409,[1]!デモテーブル[#All],5,FALSE)</f>
        <v>#N/A</v>
      </c>
      <c r="AY409" s="57" t="e">
        <f>VLOOKUP($AC409,[1]!デモテーブル[#All],6,FALSE)</f>
        <v>#N/A</v>
      </c>
      <c r="AZ409" s="57" t="e">
        <f>VLOOKUP($AC409,[1]!デモテーブル[#All],7,FALSE)</f>
        <v>#N/A</v>
      </c>
    </row>
    <row r="410" spans="2:52" x14ac:dyDescent="0.2">
      <c r="B410" s="10">
        <v>44819</v>
      </c>
      <c r="C410" s="135">
        <v>409</v>
      </c>
      <c r="D410" s="29" t="s">
        <v>146</v>
      </c>
      <c r="E410" s="57" t="s">
        <v>482</v>
      </c>
      <c r="H410" s="58"/>
      <c r="I410" s="58"/>
      <c r="J410" s="58"/>
      <c r="K410" s="58"/>
      <c r="L410" s="58"/>
      <c r="M410" s="58"/>
      <c r="N410" s="58"/>
      <c r="O410" s="58"/>
      <c r="Z410" s="7"/>
      <c r="AA410" s="7"/>
      <c r="AB410" s="59"/>
      <c r="AC410" s="62"/>
      <c r="AD410" s="59" t="e">
        <f>VLOOKUP($AC410,[1]!デモテーブル[#All],2,FALSE)</f>
        <v>#N/A</v>
      </c>
      <c r="AE410" s="59"/>
      <c r="AF410" s="60"/>
      <c r="AG410" s="59"/>
      <c r="AH410" s="181"/>
      <c r="AI410" s="59"/>
      <c r="AJ410" s="181"/>
      <c r="AK410" s="59"/>
      <c r="AL410" s="59"/>
      <c r="AM410" s="59"/>
      <c r="AN410" s="59"/>
      <c r="AO410" s="59"/>
      <c r="AP410" s="183"/>
      <c r="AQ410" s="59"/>
      <c r="AR410" s="183"/>
      <c r="AS410" s="61" t="e">
        <v>#DIV/0!</v>
      </c>
      <c r="AT410" s="13"/>
      <c r="AU410" s="13"/>
      <c r="AV410" s="57" t="e">
        <f>VLOOKUP($AC410,[1]!デモテーブル[#All],3,FALSE)</f>
        <v>#N/A</v>
      </c>
      <c r="AW410" s="57" t="e">
        <f>VLOOKUP($AC410,[1]!デモテーブル[#All],4,FALSE)</f>
        <v>#N/A</v>
      </c>
      <c r="AX410" s="57" t="e">
        <f>VLOOKUP($AC410,[1]!デモテーブル[#All],5,FALSE)</f>
        <v>#N/A</v>
      </c>
      <c r="AY410" s="57" t="e">
        <f>VLOOKUP($AC410,[1]!デモテーブル[#All],6,FALSE)</f>
        <v>#N/A</v>
      </c>
      <c r="AZ410" s="57" t="e">
        <f>VLOOKUP($AC410,[1]!デモテーブル[#All],7,FALSE)</f>
        <v>#N/A</v>
      </c>
    </row>
  </sheetData>
  <sheetProtection selectLockedCells="1"/>
  <autoFilter ref="A1:AZ403" xr:uid="{00000000-0009-0000-0000-000000000000}"/>
  <phoneticPr fontId="18"/>
  <pageMargins left="0.7" right="0.7" top="0.48" bottom="0.48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5C01-E25C-44C7-81B2-9399DACB5E74}">
  <sheetPr>
    <tabColor theme="9" tint="0.39997558519241921"/>
    <pageSetUpPr fitToPage="1"/>
  </sheetPr>
  <dimension ref="A10:K25"/>
  <sheetViews>
    <sheetView topLeftCell="A10" zoomScale="85" zoomScaleNormal="85" workbookViewId="0">
      <selection activeCell="D20" sqref="D20"/>
    </sheetView>
  </sheetViews>
  <sheetFormatPr defaultRowHeight="13.2" x14ac:dyDescent="0.2"/>
  <cols>
    <col min="1" max="1" width="20.21875" bestFit="1" customWidth="1"/>
    <col min="2" max="2" width="23.109375" bestFit="1" customWidth="1"/>
    <col min="3" max="3" width="15.6640625" bestFit="1" customWidth="1"/>
    <col min="4" max="4" width="20.88671875" bestFit="1" customWidth="1"/>
    <col min="5" max="5" width="17.109375" bestFit="1" customWidth="1"/>
    <col min="6" max="6" width="4.44140625" customWidth="1"/>
    <col min="7" max="7" width="15.77734375" customWidth="1"/>
    <col min="8" max="9" width="12.6640625" style="2" customWidth="1"/>
    <col min="10" max="10" width="5.21875" style="23" customWidth="1"/>
    <col min="11" max="11" width="12.109375" style="23" customWidth="1"/>
    <col min="12" max="12" width="29" bestFit="1" customWidth="1"/>
    <col min="13" max="13" width="23.109375" bestFit="1" customWidth="1"/>
    <col min="14" max="14" width="29" bestFit="1" customWidth="1"/>
    <col min="15" max="15" width="23.109375" bestFit="1" customWidth="1"/>
    <col min="16" max="16" width="29" bestFit="1" customWidth="1"/>
    <col min="17" max="17" width="23.109375" bestFit="1" customWidth="1"/>
    <col min="18" max="18" width="29" bestFit="1" customWidth="1"/>
    <col min="19" max="19" width="23.109375" bestFit="1" customWidth="1"/>
    <col min="20" max="20" width="29" bestFit="1" customWidth="1"/>
    <col min="21" max="21" width="23.109375" bestFit="1" customWidth="1"/>
    <col min="22" max="22" width="29" bestFit="1" customWidth="1"/>
    <col min="23" max="23" width="23.109375" bestFit="1" customWidth="1"/>
    <col min="24" max="24" width="29" bestFit="1" customWidth="1"/>
    <col min="25" max="25" width="23.109375" bestFit="1" customWidth="1"/>
    <col min="26" max="26" width="29" bestFit="1" customWidth="1"/>
    <col min="27" max="27" width="23.109375" bestFit="1" customWidth="1"/>
    <col min="28" max="28" width="29" bestFit="1" customWidth="1"/>
    <col min="29" max="29" width="23.109375" bestFit="1" customWidth="1"/>
    <col min="30" max="30" width="29" bestFit="1" customWidth="1"/>
    <col min="31" max="31" width="30.6640625" bestFit="1" customWidth="1"/>
    <col min="32" max="32" width="36.44140625" bestFit="1" customWidth="1"/>
  </cols>
  <sheetData>
    <row r="10" spans="1:11" x14ac:dyDescent="0.2">
      <c r="A10" s="26" t="s">
        <v>173</v>
      </c>
      <c r="B10" t="s">
        <v>146</v>
      </c>
    </row>
    <row r="11" spans="1:11" x14ac:dyDescent="0.2">
      <c r="A11" s="26" t="s">
        <v>174</v>
      </c>
      <c r="B11" s="65">
        <v>44819</v>
      </c>
    </row>
    <row r="13" spans="1:11" x14ac:dyDescent="0.2">
      <c r="B13" s="26" t="s">
        <v>175</v>
      </c>
    </row>
    <row r="14" spans="1:11" x14ac:dyDescent="0.2">
      <c r="A14" s="26" t="s">
        <v>176</v>
      </c>
      <c r="B14" s="18" t="s">
        <v>177</v>
      </c>
      <c r="C14" t="s">
        <v>178</v>
      </c>
      <c r="D14" t="s">
        <v>179</v>
      </c>
      <c r="E14" t="s">
        <v>180</v>
      </c>
      <c r="G14" s="16" t="s">
        <v>176</v>
      </c>
      <c r="H14" s="28" t="s">
        <v>346</v>
      </c>
      <c r="I14" s="28" t="s">
        <v>347</v>
      </c>
    </row>
    <row r="15" spans="1:11" x14ac:dyDescent="0.2">
      <c r="A15" s="19" t="s">
        <v>117</v>
      </c>
      <c r="B15" s="18">
        <v>4433026.9000000004</v>
      </c>
      <c r="C15" s="8">
        <v>0.43452279106022401</v>
      </c>
      <c r="D15" s="20">
        <v>690638</v>
      </c>
      <c r="E15" s="21">
        <v>0.18454469015766906</v>
      </c>
      <c r="G15" s="16" t="s">
        <v>117</v>
      </c>
      <c r="H15" s="28"/>
      <c r="I15" s="28">
        <f>GETPIVOTDATA("合計 / 時価評価額[円]",$A$13,"3区分・大","1株式・投信等")</f>
        <v>4433026.9000000004</v>
      </c>
      <c r="J15" s="24"/>
      <c r="K15" s="24"/>
    </row>
    <row r="16" spans="1:11" x14ac:dyDescent="0.2">
      <c r="A16" s="22" t="s">
        <v>116</v>
      </c>
      <c r="B16" s="18">
        <v>3292131.9</v>
      </c>
      <c r="C16" s="8">
        <v>0.32269290802778527</v>
      </c>
      <c r="D16" s="20">
        <v>470058</v>
      </c>
      <c r="E16" s="21">
        <v>0.16656473808145139</v>
      </c>
      <c r="G16" s="16" t="s">
        <v>116</v>
      </c>
      <c r="H16" s="28">
        <f>GETPIVOTDATA("合計 / 時価評価額[円]",$A$13,"3区分・大","1株式・投信等","3区分・中","1株式")</f>
        <v>3292131.9</v>
      </c>
      <c r="I16" s="28"/>
      <c r="J16" s="24"/>
      <c r="K16" s="24"/>
    </row>
    <row r="17" spans="1:11" x14ac:dyDescent="0.2">
      <c r="A17" s="22" t="s">
        <v>181</v>
      </c>
      <c r="B17" s="18">
        <v>1140895</v>
      </c>
      <c r="C17" s="8">
        <v>0.11182988303243868</v>
      </c>
      <c r="D17" s="20">
        <v>220580</v>
      </c>
      <c r="E17" s="21">
        <v>0.23967880562633445</v>
      </c>
      <c r="G17" s="16" t="s">
        <v>181</v>
      </c>
      <c r="H17" s="28">
        <f>GETPIVOTDATA("合計 / 時価評価額[円]",$A$13,"3区分・大","1株式・投信等","3区分・中","1投信")</f>
        <v>1140895</v>
      </c>
      <c r="I17" s="28"/>
      <c r="J17" s="24"/>
      <c r="K17" s="24"/>
    </row>
    <row r="18" spans="1:11" x14ac:dyDescent="0.2">
      <c r="A18" s="19" t="s">
        <v>182</v>
      </c>
      <c r="B18" s="18">
        <v>5440469.5218000002</v>
      </c>
      <c r="C18" s="8">
        <v>0.53327174741272565</v>
      </c>
      <c r="D18" s="20">
        <v>2770</v>
      </c>
      <c r="E18" s="21">
        <v>5.0940659536168487E-4</v>
      </c>
      <c r="G18" s="16" t="s">
        <v>187</v>
      </c>
      <c r="H18" s="28"/>
      <c r="I18" s="28">
        <f>GETPIVOTDATA("合計 / 時価評価額[円]",$A$13,"3区分・大","2現金・米国債など")</f>
        <v>5440469.5218000002</v>
      </c>
      <c r="J18" s="24"/>
      <c r="K18" s="24"/>
    </row>
    <row r="19" spans="1:11" x14ac:dyDescent="0.2">
      <c r="A19" s="22" t="s">
        <v>183</v>
      </c>
      <c r="B19" s="18">
        <v>5258554.0218000002</v>
      </c>
      <c r="C19" s="8">
        <v>0.51544049292674088</v>
      </c>
      <c r="D19" s="20"/>
      <c r="E19" s="21">
        <v>0</v>
      </c>
      <c r="G19" s="16" t="s">
        <v>183</v>
      </c>
      <c r="H19" s="28">
        <f>GETPIVOTDATA("合計 / 時価評価額[円]",$A$13,"3区分・大","2現金・米国債など","3区分・中","2現金")</f>
        <v>5258554.0218000002</v>
      </c>
      <c r="I19" s="28"/>
      <c r="J19" s="24"/>
      <c r="K19" s="24"/>
    </row>
    <row r="20" spans="1:11" x14ac:dyDescent="0.2">
      <c r="A20" s="22" t="s">
        <v>503</v>
      </c>
      <c r="B20" s="18">
        <v>181915.5</v>
      </c>
      <c r="C20" s="8">
        <v>1.7831254485984774E-2</v>
      </c>
      <c r="D20" s="20">
        <v>2770</v>
      </c>
      <c r="E20" s="21">
        <v>1.5462291824243423E-2</v>
      </c>
      <c r="G20" s="16" t="s">
        <v>188</v>
      </c>
      <c r="H20" s="28">
        <f>GETPIVOTDATA("合計 / 時価評価額[円]",$A$13,"3区分・大","2現金・米国債など","3区分・中","2米国債など")</f>
        <v>181915.5</v>
      </c>
      <c r="I20" s="28"/>
      <c r="J20" s="24"/>
      <c r="K20" s="24"/>
    </row>
    <row r="21" spans="1:11" x14ac:dyDescent="0.2">
      <c r="A21" s="19" t="s">
        <v>184</v>
      </c>
      <c r="B21" s="18">
        <v>328562</v>
      </c>
      <c r="C21" s="8">
        <v>3.2205461527050359E-2</v>
      </c>
      <c r="D21" s="20">
        <v>17954</v>
      </c>
      <c r="E21" s="21">
        <v>5.7802761036418897E-2</v>
      </c>
      <c r="G21" s="16" t="s">
        <v>184</v>
      </c>
      <c r="H21" s="28"/>
      <c r="I21" s="28">
        <f>GETPIVOTDATA("合計 / 時価評価額[円]",$A$13,"3区分・大","3貴金属･ｺﾓ・仮通")</f>
        <v>328562</v>
      </c>
      <c r="J21" s="24"/>
      <c r="K21" s="24"/>
    </row>
    <row r="22" spans="1:11" x14ac:dyDescent="0.2">
      <c r="A22" s="22" t="s">
        <v>185</v>
      </c>
      <c r="B22" s="18">
        <v>328562</v>
      </c>
      <c r="C22" s="8">
        <v>3.2205461527050359E-2</v>
      </c>
      <c r="D22" s="20">
        <v>17954</v>
      </c>
      <c r="E22" s="21">
        <v>5.7802761036418897E-2</v>
      </c>
      <c r="G22" s="16" t="s">
        <v>185</v>
      </c>
      <c r="H22" s="28">
        <f>GETPIVOTDATA("合計 / 時価評価額[円]",$A$13,"3区分・大","3貴金属･ｺﾓ・仮通","3区分・中","3貴金属")</f>
        <v>328562</v>
      </c>
      <c r="I22" s="28"/>
      <c r="J22" s="24"/>
      <c r="K22" s="24"/>
    </row>
    <row r="23" spans="1:11" x14ac:dyDescent="0.2">
      <c r="A23" s="19" t="s">
        <v>186</v>
      </c>
      <c r="B23" s="18">
        <v>10202058.421800001</v>
      </c>
      <c r="C23" s="8">
        <v>1</v>
      </c>
      <c r="D23" s="20">
        <v>711362</v>
      </c>
      <c r="E23" s="21">
        <v>7.4953614401363763E-2</v>
      </c>
      <c r="J23" s="24"/>
      <c r="K23" s="24"/>
    </row>
    <row r="24" spans="1:11" x14ac:dyDescent="0.2">
      <c r="J24" s="24"/>
      <c r="K24" s="24"/>
    </row>
    <row r="25" spans="1:11" x14ac:dyDescent="0.2">
      <c r="H25" s="17">
        <f>SUM(H15:H24)</f>
        <v>10202058.421800001</v>
      </c>
      <c r="I25" s="17">
        <f>SUM(I15:I24)</f>
        <v>10202058.421800001</v>
      </c>
      <c r="J25" s="25">
        <f>H25-I25</f>
        <v>0</v>
      </c>
      <c r="K25" s="24" t="s">
        <v>349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scale="27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【B】コード表（自作）</vt:lpstr>
      <vt:lpstr>【B2】ヤフー(貼付)</vt:lpstr>
      <vt:lpstr>【C】データベース（自作）</vt:lpstr>
      <vt:lpstr>【D】見える化(3証券・合体分）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2021-08-04T04:46:48Z</cp:lastPrinted>
  <dcterms:created xsi:type="dcterms:W3CDTF">2021-02-17T20:36:39Z</dcterms:created>
  <dcterms:modified xsi:type="dcterms:W3CDTF">2022-09-20T02:47:36Z</dcterms:modified>
</cp:coreProperties>
</file>